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tables/table14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INFORMACION PARA SUBIR\2023\ENERO\"/>
    </mc:Choice>
  </mc:AlternateContent>
  <workbookProtection workbookPassword="A90E" lockStructure="1"/>
  <bookViews>
    <workbookView xWindow="0" yWindow="0" windowWidth="19200" windowHeight="11595" tabRatio="594" firstSheet="1"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PACC!$A$1:$J$3441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3400" i="2" l="1"/>
  <c r="I3400" i="2"/>
  <c r="H3400" i="2"/>
  <c r="C3395" i="2"/>
  <c r="C3393" i="2"/>
  <c r="J3388" i="2"/>
  <c r="I3388" i="2"/>
  <c r="H3388" i="2"/>
  <c r="C3383" i="2"/>
  <c r="C3381" i="2"/>
  <c r="J3376" i="2"/>
  <c r="I3376" i="2"/>
  <c r="H3376" i="2"/>
  <c r="C3371" i="2"/>
  <c r="C3369" i="2"/>
  <c r="J3364" i="2"/>
  <c r="I3364" i="2"/>
  <c r="H3364" i="2"/>
  <c r="C3359" i="2"/>
  <c r="C3357" i="2"/>
  <c r="J3352" i="2"/>
  <c r="I3352" i="2"/>
  <c r="H3352" i="2"/>
  <c r="C3348" i="2"/>
  <c r="C3346" i="2"/>
  <c r="J3341" i="2"/>
  <c r="I3341" i="2"/>
  <c r="H3341" i="2"/>
  <c r="C3337" i="2"/>
  <c r="C3335" i="2"/>
  <c r="J3330" i="2"/>
  <c r="I3330" i="2"/>
  <c r="H3330" i="2"/>
  <c r="C3326" i="2"/>
  <c r="C3324" i="2"/>
  <c r="J3319" i="2"/>
  <c r="I3319" i="2"/>
  <c r="H3319" i="2"/>
  <c r="C3315" i="2"/>
  <c r="C3313" i="2"/>
  <c r="F3399" i="2"/>
  <c r="F3340" i="2"/>
  <c r="B3387" i="2"/>
  <c r="B3329" i="2"/>
  <c r="B3399" i="2"/>
  <c r="B3386" i="2"/>
  <c r="F3318" i="2"/>
  <c r="F3386" i="2"/>
  <c r="B3340" i="2"/>
  <c r="B3362" i="2"/>
  <c r="F3351" i="2"/>
  <c r="F3374" i="2"/>
  <c r="F3363" i="2"/>
  <c r="F3362" i="2"/>
  <c r="F3387" i="2"/>
  <c r="B3318" i="2"/>
  <c r="F3398" i="2"/>
  <c r="F3375" i="2"/>
  <c r="B3374" i="2"/>
  <c r="F3329" i="2"/>
  <c r="B3398" i="2"/>
  <c r="B3363" i="2"/>
  <c r="B3351" i="2"/>
  <c r="B3375" i="2"/>
  <c r="F3400" i="2" l="1"/>
  <c r="F3388" i="2"/>
  <c r="F3376" i="2"/>
  <c r="F3364" i="2"/>
  <c r="F3352" i="2"/>
  <c r="F3341" i="2"/>
  <c r="F3330" i="2"/>
  <c r="F3319" i="2"/>
  <c r="J3308" i="2"/>
  <c r="I3308" i="2"/>
  <c r="H3308" i="2"/>
  <c r="C3304" i="2"/>
  <c r="C3302" i="2"/>
  <c r="J3297" i="2"/>
  <c r="I3297" i="2"/>
  <c r="H3297" i="2"/>
  <c r="C3293" i="2"/>
  <c r="C3291" i="2"/>
  <c r="J3286" i="2"/>
  <c r="I3286" i="2"/>
  <c r="H3286" i="2"/>
  <c r="C3282" i="2"/>
  <c r="C3280" i="2"/>
  <c r="J3275" i="2"/>
  <c r="I3275" i="2"/>
  <c r="H3275" i="2"/>
  <c r="C3271" i="2"/>
  <c r="C3269" i="2"/>
  <c r="F3076" i="2"/>
  <c r="B3090" i="2"/>
  <c r="B3167" i="2"/>
  <c r="B3036" i="2"/>
  <c r="B3107" i="2"/>
  <c r="B3120" i="2"/>
  <c r="F3285" i="2"/>
  <c r="B2878" i="2"/>
  <c r="F3009" i="2"/>
  <c r="F3023" i="2"/>
  <c r="F3170" i="2"/>
  <c r="B3076" i="2"/>
  <c r="F3121" i="2"/>
  <c r="F2922" i="2"/>
  <c r="B3307" i="2"/>
  <c r="B3122" i="2"/>
  <c r="F3296" i="2"/>
  <c r="F3307" i="2"/>
  <c r="B3121" i="2"/>
  <c r="B3168" i="2"/>
  <c r="F2878" i="2"/>
  <c r="B3207" i="2"/>
  <c r="B3274" i="2"/>
  <c r="F3091" i="2"/>
  <c r="B3170" i="2"/>
  <c r="F3036" i="2"/>
  <c r="F3090" i="2"/>
  <c r="B3022" i="2"/>
  <c r="B2922" i="2"/>
  <c r="B3171" i="2"/>
  <c r="F3120" i="2"/>
  <c r="B3021" i="2"/>
  <c r="F3169" i="2"/>
  <c r="F3207" i="2"/>
  <c r="F3168" i="2"/>
  <c r="F3274" i="2"/>
  <c r="F3167" i="2"/>
  <c r="F3021" i="2"/>
  <c r="F3063" i="2"/>
  <c r="B3091" i="2"/>
  <c r="F3122" i="2"/>
  <c r="B3169" i="2"/>
  <c r="B3035" i="2"/>
  <c r="B3285" i="2"/>
  <c r="B3009" i="2"/>
  <c r="F3035" i="2"/>
  <c r="F3107" i="2"/>
  <c r="F3022" i="2"/>
  <c r="B3023" i="2"/>
  <c r="F3171" i="2"/>
  <c r="B3063" i="2"/>
  <c r="B3296" i="2"/>
  <c r="F3308" i="2" l="1"/>
  <c r="F3297" i="2"/>
  <c r="F3286" i="2"/>
  <c r="F3275" i="2"/>
  <c r="J3264" i="2"/>
  <c r="I3264" i="2"/>
  <c r="H3264" i="2"/>
  <c r="C3260" i="2"/>
  <c r="C3258" i="2"/>
  <c r="J3253" i="2"/>
  <c r="I3253" i="2"/>
  <c r="H3253" i="2"/>
  <c r="C3249" i="2"/>
  <c r="C3247" i="2"/>
  <c r="J3242" i="2"/>
  <c r="I3242" i="2"/>
  <c r="H3242" i="2"/>
  <c r="C3238" i="2"/>
  <c r="C3236" i="2"/>
  <c r="J3231" i="2"/>
  <c r="I3231" i="2"/>
  <c r="H3231" i="2"/>
  <c r="C3227" i="2"/>
  <c r="C3225" i="2"/>
  <c r="B1219" i="2"/>
  <c r="B3241" i="2"/>
  <c r="B631" i="2"/>
  <c r="F614" i="2"/>
  <c r="B1220" i="2"/>
  <c r="B614" i="2"/>
  <c r="B633" i="2"/>
  <c r="F600" i="2"/>
  <c r="B613" i="2"/>
  <c r="B600" i="2"/>
  <c r="B632" i="2"/>
  <c r="B599" i="2"/>
  <c r="F649" i="2"/>
  <c r="F617" i="2"/>
  <c r="F3263" i="2"/>
  <c r="B616" i="2"/>
  <c r="B601" i="2"/>
  <c r="F630" i="2"/>
  <c r="F1219" i="2"/>
  <c r="F633" i="2"/>
  <c r="F616" i="2"/>
  <c r="F1220" i="2"/>
  <c r="F3252" i="2"/>
  <c r="F3230" i="2"/>
  <c r="B617" i="2"/>
  <c r="B630" i="2"/>
  <c r="B649" i="2"/>
  <c r="F615" i="2"/>
  <c r="B1233" i="2"/>
  <c r="F3241" i="2"/>
  <c r="F648" i="2"/>
  <c r="B615" i="2"/>
  <c r="F632" i="2"/>
  <c r="B648" i="2"/>
  <c r="F601" i="2"/>
  <c r="B3230" i="2"/>
  <c r="B3252" i="2"/>
  <c r="F613" i="2"/>
  <c r="F1233" i="2"/>
  <c r="B3263" i="2"/>
  <c r="F599" i="2"/>
  <c r="F631" i="2"/>
  <c r="F3264" i="2" l="1"/>
  <c r="F3253" i="2"/>
  <c r="F3242" i="2"/>
  <c r="F3231" i="2"/>
  <c r="J3220" i="2" l="1"/>
  <c r="I3220" i="2"/>
  <c r="H3220" i="2"/>
  <c r="C3215" i="2"/>
  <c r="C3213" i="2"/>
  <c r="J3208" i="2"/>
  <c r="I3208" i="2"/>
  <c r="H3208" i="2"/>
  <c r="C3203" i="2"/>
  <c r="C3201" i="2"/>
  <c r="J3196" i="2"/>
  <c r="I3196" i="2"/>
  <c r="H3196" i="2"/>
  <c r="C3191" i="2"/>
  <c r="C3189" i="2"/>
  <c r="J3184" i="2"/>
  <c r="I3184" i="2"/>
  <c r="H3184" i="2"/>
  <c r="C3179" i="2"/>
  <c r="C3177" i="2"/>
  <c r="J3172" i="2"/>
  <c r="I3172" i="2"/>
  <c r="H3172" i="2"/>
  <c r="C3163" i="2"/>
  <c r="C3161" i="2"/>
  <c r="J3156" i="2"/>
  <c r="I3156" i="2"/>
  <c r="H3156" i="2"/>
  <c r="C3152" i="2"/>
  <c r="C3150" i="2"/>
  <c r="J3145" i="2"/>
  <c r="I3145" i="2"/>
  <c r="H3145" i="2"/>
  <c r="C3141" i="2"/>
  <c r="C3139" i="2"/>
  <c r="J3134" i="2"/>
  <c r="I3134" i="2"/>
  <c r="H3134" i="2"/>
  <c r="C3130" i="2"/>
  <c r="C3128" i="2"/>
  <c r="F1673" i="2"/>
  <c r="B1669" i="2"/>
  <c r="F1670" i="2"/>
  <c r="B3219" i="2"/>
  <c r="B3218" i="2"/>
  <c r="F3075" i="2"/>
  <c r="B3195" i="2"/>
  <c r="B1670" i="2"/>
  <c r="F3182" i="2"/>
  <c r="B3061" i="2"/>
  <c r="B1672" i="2"/>
  <c r="F3195" i="2"/>
  <c r="F3194" i="2"/>
  <c r="B3144" i="2"/>
  <c r="B3183" i="2"/>
  <c r="B3075" i="2"/>
  <c r="F1669" i="2"/>
  <c r="F1671" i="2"/>
  <c r="F3166" i="2"/>
  <c r="B3166" i="2"/>
  <c r="F3155" i="2"/>
  <c r="B1671" i="2"/>
  <c r="F3062" i="2"/>
  <c r="B3206" i="2"/>
  <c r="B3062" i="2"/>
  <c r="F3061" i="2"/>
  <c r="F3219" i="2"/>
  <c r="F3206" i="2"/>
  <c r="F3218" i="2"/>
  <c r="B1673" i="2"/>
  <c r="B3155" i="2"/>
  <c r="B3182" i="2"/>
  <c r="F3183" i="2"/>
  <c r="F3133" i="2"/>
  <c r="B3133" i="2"/>
  <c r="F3144" i="2"/>
  <c r="B3194" i="2"/>
  <c r="F1672" i="2"/>
  <c r="F3220" i="2" l="1"/>
  <c r="F3208" i="2"/>
  <c r="F3196" i="2"/>
  <c r="F3184" i="2"/>
  <c r="F3172" i="2"/>
  <c r="F3156" i="2"/>
  <c r="F3145" i="2"/>
  <c r="F3134" i="2"/>
  <c r="B3104" i="2"/>
  <c r="B3119" i="2"/>
  <c r="B3105" i="2"/>
  <c r="F3119" i="2"/>
  <c r="F3103" i="2"/>
  <c r="F3106" i="2"/>
  <c r="B3106" i="2"/>
  <c r="B3103" i="2"/>
  <c r="F3104" i="2"/>
  <c r="F3105" i="2"/>
  <c r="J3123" i="2" l="1"/>
  <c r="I3123" i="2"/>
  <c r="H3123" i="2"/>
  <c r="C3115" i="2"/>
  <c r="C3113" i="2"/>
  <c r="J3108" i="2"/>
  <c r="I3108" i="2"/>
  <c r="H3108" i="2"/>
  <c r="C3099" i="2"/>
  <c r="C3097" i="2"/>
  <c r="J3092" i="2"/>
  <c r="I3092" i="2"/>
  <c r="H3092" i="2"/>
  <c r="C3084" i="2"/>
  <c r="C3082" i="2"/>
  <c r="F3088" i="2"/>
  <c r="B3089" i="2"/>
  <c r="F3087" i="2"/>
  <c r="B3087" i="2"/>
  <c r="F3102" i="2"/>
  <c r="B3118" i="2"/>
  <c r="B3088" i="2"/>
  <c r="B3102" i="2"/>
  <c r="F3089" i="2"/>
  <c r="F3118" i="2"/>
  <c r="F3123" i="2" l="1"/>
  <c r="F3108" i="2"/>
  <c r="F3092" i="2"/>
  <c r="J3077" i="2"/>
  <c r="I3077" i="2"/>
  <c r="H3077" i="2"/>
  <c r="C3071" i="2"/>
  <c r="C3069" i="2"/>
  <c r="J3064" i="2"/>
  <c r="I3064" i="2"/>
  <c r="H3064" i="2"/>
  <c r="C3055" i="2"/>
  <c r="C3053" i="2"/>
  <c r="B3074" i="2"/>
  <c r="B3059" i="2"/>
  <c r="F3059" i="2"/>
  <c r="B3058" i="2"/>
  <c r="F3058" i="2"/>
  <c r="F3074" i="2"/>
  <c r="F3060" i="2"/>
  <c r="B3060" i="2"/>
  <c r="F3077" i="2" l="1"/>
  <c r="F3064" i="2"/>
  <c r="J10" i="5" l="1"/>
  <c r="I10" i="5"/>
  <c r="H10" i="5"/>
  <c r="C6" i="5"/>
  <c r="C4" i="5"/>
  <c r="J3048" i="2"/>
  <c r="I3048" i="2"/>
  <c r="H3048" i="2"/>
  <c r="C3044" i="2"/>
  <c r="C3042" i="2"/>
  <c r="J3037" i="2"/>
  <c r="I3037" i="2"/>
  <c r="H3037" i="2"/>
  <c r="C3031" i="2"/>
  <c r="C3029" i="2"/>
  <c r="J3024" i="2"/>
  <c r="I3024" i="2"/>
  <c r="H3024" i="2"/>
  <c r="C3017" i="2"/>
  <c r="C3015" i="2"/>
  <c r="J3010" i="2"/>
  <c r="I3010" i="2"/>
  <c r="H3010" i="2"/>
  <c r="C3002" i="2"/>
  <c r="C3000" i="2"/>
  <c r="J2995" i="2"/>
  <c r="I2995" i="2"/>
  <c r="H2995" i="2"/>
  <c r="C2986" i="2"/>
  <c r="C2984" i="2"/>
  <c r="J2979" i="2"/>
  <c r="I2979" i="2"/>
  <c r="H2979" i="2"/>
  <c r="C2975" i="2"/>
  <c r="C2973" i="2"/>
  <c r="J2968" i="2"/>
  <c r="I2968" i="2"/>
  <c r="H2968" i="2"/>
  <c r="C2964" i="2"/>
  <c r="C2962" i="2"/>
  <c r="J2957" i="2"/>
  <c r="I2957" i="2"/>
  <c r="H2957" i="2"/>
  <c r="C2953" i="2"/>
  <c r="C2951" i="2"/>
  <c r="J2946" i="2"/>
  <c r="I2946" i="2"/>
  <c r="H2946" i="2"/>
  <c r="C2942" i="2"/>
  <c r="C2940" i="2"/>
  <c r="J2935" i="2"/>
  <c r="I2935" i="2"/>
  <c r="H2935" i="2"/>
  <c r="C2930" i="2"/>
  <c r="C2928" i="2"/>
  <c r="J2923" i="2"/>
  <c r="I2923" i="2"/>
  <c r="H2923" i="2"/>
  <c r="C2917" i="2"/>
  <c r="C2915" i="2"/>
  <c r="J2910" i="2"/>
  <c r="I2910" i="2"/>
  <c r="H2910" i="2"/>
  <c r="C2902" i="2"/>
  <c r="C2900" i="2"/>
  <c r="J2895" i="2"/>
  <c r="I2895" i="2"/>
  <c r="H2895" i="2"/>
  <c r="C2886" i="2"/>
  <c r="C2884" i="2"/>
  <c r="J2879" i="2"/>
  <c r="I2879" i="2"/>
  <c r="H2879" i="2"/>
  <c r="C2868" i="2"/>
  <c r="C2866" i="2"/>
  <c r="J2861" i="2"/>
  <c r="I2861" i="2"/>
  <c r="H2861" i="2"/>
  <c r="C2849" i="2"/>
  <c r="C2847" i="2"/>
  <c r="J2842" i="2"/>
  <c r="I2842" i="2"/>
  <c r="H2842" i="2"/>
  <c r="C2827" i="2"/>
  <c r="C2825" i="2"/>
  <c r="J2820" i="2"/>
  <c r="I2820" i="2"/>
  <c r="H2820" i="2"/>
  <c r="C2815" i="2"/>
  <c r="C2813" i="2"/>
  <c r="J2808" i="2"/>
  <c r="I2808" i="2"/>
  <c r="H2808" i="2"/>
  <c r="C2801" i="2"/>
  <c r="C2799" i="2"/>
  <c r="J2794" i="2"/>
  <c r="I2794" i="2"/>
  <c r="H2794" i="2"/>
  <c r="C2776" i="2"/>
  <c r="C2774" i="2"/>
  <c r="J2769" i="2"/>
  <c r="I2769" i="2"/>
  <c r="H2769" i="2"/>
  <c r="C2744" i="2"/>
  <c r="C2742" i="2"/>
  <c r="J2737" i="2"/>
  <c r="I2737" i="2"/>
  <c r="H2737" i="2"/>
  <c r="C2718" i="2"/>
  <c r="C2716" i="2"/>
  <c r="J2711" i="2"/>
  <c r="I2711" i="2"/>
  <c r="H2711" i="2"/>
  <c r="C2681" i="2"/>
  <c r="C2679" i="2"/>
  <c r="J2674" i="2"/>
  <c r="I2674" i="2"/>
  <c r="H2674" i="2"/>
  <c r="C2668" i="2"/>
  <c r="C2666" i="2"/>
  <c r="J2661" i="2"/>
  <c r="I2661" i="2"/>
  <c r="H2661" i="2"/>
  <c r="C2650" i="2"/>
  <c r="C2648" i="2"/>
  <c r="J2643" i="2"/>
  <c r="I2643" i="2"/>
  <c r="H2643" i="2"/>
  <c r="C2637" i="2"/>
  <c r="C2635" i="2"/>
  <c r="J2630" i="2"/>
  <c r="I2630" i="2"/>
  <c r="H2630" i="2"/>
  <c r="C2617" i="2"/>
  <c r="C2615" i="2"/>
  <c r="J2610" i="2"/>
  <c r="I2610" i="2"/>
  <c r="H2610" i="2"/>
  <c r="C2513" i="2"/>
  <c r="C2511" i="2"/>
  <c r="J2506" i="2"/>
  <c r="I2506" i="2"/>
  <c r="H2506" i="2"/>
  <c r="C2408" i="2"/>
  <c r="C2406" i="2"/>
  <c r="J2401" i="2"/>
  <c r="I2401" i="2"/>
  <c r="H2401" i="2"/>
  <c r="C2303" i="2"/>
  <c r="C2301" i="2"/>
  <c r="J2296" i="2"/>
  <c r="I2296" i="2"/>
  <c r="H2296" i="2"/>
  <c r="C2199" i="2"/>
  <c r="C2197" i="2"/>
  <c r="J2192" i="2"/>
  <c r="I2192" i="2"/>
  <c r="H2192" i="2"/>
  <c r="C2145" i="2"/>
  <c r="C2143" i="2"/>
  <c r="J2138" i="2"/>
  <c r="I2138" i="2"/>
  <c r="H2138" i="2"/>
  <c r="C2085" i="2"/>
  <c r="C2083" i="2"/>
  <c r="J2078" i="2"/>
  <c r="I2078" i="2"/>
  <c r="H2078" i="2"/>
  <c r="C2029" i="2"/>
  <c r="C2027" i="2"/>
  <c r="J2022" i="2"/>
  <c r="I2022" i="2"/>
  <c r="H2022" i="2"/>
  <c r="C1962" i="2"/>
  <c r="C1960" i="2"/>
  <c r="J1955" i="2"/>
  <c r="I1955" i="2"/>
  <c r="H1955" i="2"/>
  <c r="C1904" i="2"/>
  <c r="C1902" i="2"/>
  <c r="J1897" i="2"/>
  <c r="I1897" i="2"/>
  <c r="H1897" i="2"/>
  <c r="C1846" i="2"/>
  <c r="C1844" i="2"/>
  <c r="J1839" i="2"/>
  <c r="I1839" i="2"/>
  <c r="H1839" i="2"/>
  <c r="C1788" i="2"/>
  <c r="C1786" i="2"/>
  <c r="J1781" i="2"/>
  <c r="I1781" i="2"/>
  <c r="H1781" i="2"/>
  <c r="C1729" i="2"/>
  <c r="C1727" i="2"/>
  <c r="J1722" i="2"/>
  <c r="I1722" i="2"/>
  <c r="H1722" i="2"/>
  <c r="C1713" i="2"/>
  <c r="C1711" i="2"/>
  <c r="J1706" i="2"/>
  <c r="I1706" i="2"/>
  <c r="H1706" i="2"/>
  <c r="C1697" i="2"/>
  <c r="C1695" i="2"/>
  <c r="J1690" i="2"/>
  <c r="I1690" i="2"/>
  <c r="H1690" i="2"/>
  <c r="C1681" i="2"/>
  <c r="C1679" i="2"/>
  <c r="J1674" i="2"/>
  <c r="I1674" i="2"/>
  <c r="H1674" i="2"/>
  <c r="C1665" i="2"/>
  <c r="C1663" i="2"/>
  <c r="J1658" i="2"/>
  <c r="I1658" i="2"/>
  <c r="H1658" i="2"/>
  <c r="C1654" i="2"/>
  <c r="C1652" i="2"/>
  <c r="J1647" i="2"/>
  <c r="I1647" i="2"/>
  <c r="H1647" i="2"/>
  <c r="C1643" i="2"/>
  <c r="C1641" i="2"/>
  <c r="J1636" i="2"/>
  <c r="I1636" i="2"/>
  <c r="H1636" i="2"/>
  <c r="C1632" i="2"/>
  <c r="C1630" i="2"/>
  <c r="J1625" i="2"/>
  <c r="I1625" i="2"/>
  <c r="H1625" i="2"/>
  <c r="C1616" i="2"/>
  <c r="C1614" i="2"/>
  <c r="J1609" i="2"/>
  <c r="I1609" i="2"/>
  <c r="H1609" i="2"/>
  <c r="C1599" i="2"/>
  <c r="C1597" i="2"/>
  <c r="J1592" i="2"/>
  <c r="I1592" i="2"/>
  <c r="H1592" i="2"/>
  <c r="C1582" i="2"/>
  <c r="C1580" i="2"/>
  <c r="J1575" i="2"/>
  <c r="I1575" i="2"/>
  <c r="H1575" i="2"/>
  <c r="C1565" i="2"/>
  <c r="C1563" i="2"/>
  <c r="J1558" i="2"/>
  <c r="I1558" i="2"/>
  <c r="H1558" i="2"/>
  <c r="C1553" i="2"/>
  <c r="C1551" i="2"/>
  <c r="J1546" i="2"/>
  <c r="I1546" i="2"/>
  <c r="H1546" i="2"/>
  <c r="C1541" i="2"/>
  <c r="C1539" i="2"/>
  <c r="J1534" i="2"/>
  <c r="I1534" i="2"/>
  <c r="H1534" i="2"/>
  <c r="C1529" i="2"/>
  <c r="C1527" i="2"/>
  <c r="J1522" i="2"/>
  <c r="I1522" i="2"/>
  <c r="H1522" i="2"/>
  <c r="C1517" i="2"/>
  <c r="C1515" i="2"/>
  <c r="J1510" i="2"/>
  <c r="I1510" i="2"/>
  <c r="H1510" i="2"/>
  <c r="C1506" i="2"/>
  <c r="C1504" i="2"/>
  <c r="J1499" i="2"/>
  <c r="I1499" i="2"/>
  <c r="H1499" i="2"/>
  <c r="C1495" i="2"/>
  <c r="C1493" i="2"/>
  <c r="J1488" i="2"/>
  <c r="I1488" i="2"/>
  <c r="H1488" i="2"/>
  <c r="C1484" i="2"/>
  <c r="C1482" i="2"/>
  <c r="J1477" i="2"/>
  <c r="I1477" i="2"/>
  <c r="H1477" i="2"/>
  <c r="C1473" i="2"/>
  <c r="C1471" i="2"/>
  <c r="J1466" i="2"/>
  <c r="I1466" i="2"/>
  <c r="H1466" i="2"/>
  <c r="C1462" i="2"/>
  <c r="C1460" i="2"/>
  <c r="J1455" i="2"/>
  <c r="I1455" i="2"/>
  <c r="H1455" i="2"/>
  <c r="C1451" i="2"/>
  <c r="C1449" i="2"/>
  <c r="J1444" i="2"/>
  <c r="I1444" i="2"/>
  <c r="H1444" i="2"/>
  <c r="C1440" i="2"/>
  <c r="C1438" i="2"/>
  <c r="J1433" i="2"/>
  <c r="I1433" i="2"/>
  <c r="H1433" i="2"/>
  <c r="C1429" i="2"/>
  <c r="C1427" i="2"/>
  <c r="J1422" i="2"/>
  <c r="I1422" i="2"/>
  <c r="H1422" i="2"/>
  <c r="C1418" i="2"/>
  <c r="C1416" i="2"/>
  <c r="J1411" i="2"/>
  <c r="I1411" i="2"/>
  <c r="H1411" i="2"/>
  <c r="C1407" i="2"/>
  <c r="C1405" i="2"/>
  <c r="J1400" i="2"/>
  <c r="I1400" i="2"/>
  <c r="H1400" i="2"/>
  <c r="C1396" i="2"/>
  <c r="C1394" i="2"/>
  <c r="J1389" i="2"/>
  <c r="I1389" i="2"/>
  <c r="H1389" i="2"/>
  <c r="C1385" i="2"/>
  <c r="C1383" i="2"/>
  <c r="J1378" i="2"/>
  <c r="I1378" i="2"/>
  <c r="H1378" i="2"/>
  <c r="C1374" i="2"/>
  <c r="C1372" i="2"/>
  <c r="J1367" i="2"/>
  <c r="I1367" i="2"/>
  <c r="H1367" i="2"/>
  <c r="C1363" i="2"/>
  <c r="C1361" i="2"/>
  <c r="J1356" i="2"/>
  <c r="I1356" i="2"/>
  <c r="H1356" i="2"/>
  <c r="C1352" i="2"/>
  <c r="C1350" i="2"/>
  <c r="J1345" i="2"/>
  <c r="I1345" i="2"/>
  <c r="H1345" i="2"/>
  <c r="C1341" i="2"/>
  <c r="C1339" i="2"/>
  <c r="J1334" i="2"/>
  <c r="I1334" i="2"/>
  <c r="H1334" i="2"/>
  <c r="C1327" i="2"/>
  <c r="C1325" i="2"/>
  <c r="J1320" i="2"/>
  <c r="I1320" i="2"/>
  <c r="H1320" i="2"/>
  <c r="C1314" i="2"/>
  <c r="C1312" i="2"/>
  <c r="J1307" i="2"/>
  <c r="I1307" i="2"/>
  <c r="H1307" i="2"/>
  <c r="C1299" i="2"/>
  <c r="C1297" i="2"/>
  <c r="J1292" i="2"/>
  <c r="I1292" i="2"/>
  <c r="H1292" i="2"/>
  <c r="C1288" i="2"/>
  <c r="C1286" i="2"/>
  <c r="J1281" i="2"/>
  <c r="I1281" i="2"/>
  <c r="H1281" i="2"/>
  <c r="C1277" i="2"/>
  <c r="C1275" i="2"/>
  <c r="J1270" i="2"/>
  <c r="I1270" i="2"/>
  <c r="H1270" i="2"/>
  <c r="C1265" i="2"/>
  <c r="C1263" i="2"/>
  <c r="J1258" i="2"/>
  <c r="I1258" i="2"/>
  <c r="H1258" i="2"/>
  <c r="C1253" i="2"/>
  <c r="C1251" i="2"/>
  <c r="J1246" i="2"/>
  <c r="I1246" i="2"/>
  <c r="H1246" i="2"/>
  <c r="C1241" i="2"/>
  <c r="C1239" i="2"/>
  <c r="J1234" i="2"/>
  <c r="I1234" i="2"/>
  <c r="H1234" i="2"/>
  <c r="C1228" i="2"/>
  <c r="C1226" i="2"/>
  <c r="J1221" i="2"/>
  <c r="I1221" i="2"/>
  <c r="H1221" i="2"/>
  <c r="C1215" i="2"/>
  <c r="C1213" i="2"/>
  <c r="J1208" i="2"/>
  <c r="I1208" i="2"/>
  <c r="H1208" i="2"/>
  <c r="C1075" i="2"/>
  <c r="C1073" i="2"/>
  <c r="J1068" i="2"/>
  <c r="I1068" i="2"/>
  <c r="H1068" i="2"/>
  <c r="C935" i="2"/>
  <c r="C933" i="2"/>
  <c r="J928" i="2"/>
  <c r="I928" i="2"/>
  <c r="H928" i="2"/>
  <c r="C796" i="2"/>
  <c r="C794" i="2"/>
  <c r="J789" i="2"/>
  <c r="I789" i="2"/>
  <c r="H789" i="2"/>
  <c r="C657" i="2"/>
  <c r="C655" i="2"/>
  <c r="J650" i="2"/>
  <c r="I650" i="2"/>
  <c r="H650" i="2"/>
  <c r="C641" i="2"/>
  <c r="C639" i="2"/>
  <c r="J634" i="2"/>
  <c r="I634" i="2"/>
  <c r="H634" i="2"/>
  <c r="C625" i="2"/>
  <c r="C623" i="2"/>
  <c r="J618" i="2"/>
  <c r="I618" i="2"/>
  <c r="H618" i="2"/>
  <c r="C609" i="2"/>
  <c r="C607" i="2"/>
  <c r="J602" i="2"/>
  <c r="I602" i="2"/>
  <c r="H602" i="2"/>
  <c r="C593" i="2"/>
  <c r="C591" i="2"/>
  <c r="J586" i="2"/>
  <c r="I586" i="2"/>
  <c r="H586" i="2"/>
  <c r="C574" i="2"/>
  <c r="C572" i="2"/>
  <c r="J567" i="2"/>
  <c r="I567" i="2"/>
  <c r="H567" i="2"/>
  <c r="C550" i="2"/>
  <c r="C548" i="2"/>
  <c r="J543" i="2"/>
  <c r="I543" i="2"/>
  <c r="H543" i="2"/>
  <c r="C528" i="2"/>
  <c r="C526" i="2"/>
  <c r="J521" i="2"/>
  <c r="I521" i="2"/>
  <c r="H521" i="2"/>
  <c r="C505" i="2"/>
  <c r="C503" i="2"/>
  <c r="J498" i="2"/>
  <c r="I498" i="2"/>
  <c r="H498" i="2"/>
  <c r="C494" i="2"/>
  <c r="C492" i="2"/>
  <c r="J487" i="2"/>
  <c r="I487" i="2"/>
  <c r="H487" i="2"/>
  <c r="C481" i="2"/>
  <c r="C479" i="2"/>
  <c r="J474" i="2"/>
  <c r="I474" i="2"/>
  <c r="H474" i="2"/>
  <c r="C468" i="2"/>
  <c r="C466" i="2"/>
  <c r="J461" i="2"/>
  <c r="I461" i="2"/>
  <c r="H461" i="2"/>
  <c r="C416" i="2"/>
  <c r="C414" i="2"/>
  <c r="J409" i="2"/>
  <c r="I409" i="2"/>
  <c r="H409" i="2"/>
  <c r="C361" i="2"/>
  <c r="C359" i="2"/>
  <c r="J354" i="2"/>
  <c r="I354" i="2"/>
  <c r="H354" i="2"/>
  <c r="C306" i="2"/>
  <c r="C304" i="2"/>
  <c r="J299" i="2"/>
  <c r="I299" i="2"/>
  <c r="H299" i="2"/>
  <c r="C252" i="2"/>
  <c r="C250" i="2"/>
  <c r="J245" i="2"/>
  <c r="I245" i="2"/>
  <c r="H245" i="2"/>
  <c r="C241" i="2"/>
  <c r="C239" i="2"/>
  <c r="J234" i="2"/>
  <c r="I234" i="2"/>
  <c r="H234" i="2"/>
  <c r="C230" i="2"/>
  <c r="C228" i="2"/>
  <c r="J223" i="2"/>
  <c r="I223" i="2"/>
  <c r="H223" i="2"/>
  <c r="C219" i="2"/>
  <c r="C217" i="2"/>
  <c r="J212" i="2"/>
  <c r="I212" i="2"/>
  <c r="H212" i="2"/>
  <c r="C208" i="2"/>
  <c r="C206" i="2"/>
  <c r="J201" i="2"/>
  <c r="I201" i="2"/>
  <c r="H201" i="2"/>
  <c r="C197" i="2"/>
  <c r="C195" i="2"/>
  <c r="J190" i="2"/>
  <c r="I190" i="2"/>
  <c r="H190" i="2"/>
  <c r="C186" i="2"/>
  <c r="C184" i="2"/>
  <c r="J179" i="2"/>
  <c r="I179" i="2"/>
  <c r="H179" i="2"/>
  <c r="C175" i="2"/>
  <c r="C173" i="2"/>
  <c r="J168" i="2"/>
  <c r="I168" i="2"/>
  <c r="H168" i="2"/>
  <c r="C164" i="2"/>
  <c r="C162" i="2"/>
  <c r="J157" i="2"/>
  <c r="I157" i="2"/>
  <c r="H157" i="2"/>
  <c r="C151" i="2"/>
  <c r="C149" i="2"/>
  <c r="J144" i="2"/>
  <c r="I144" i="2"/>
  <c r="H144" i="2"/>
  <c r="C138" i="2"/>
  <c r="C136" i="2"/>
  <c r="J131" i="2"/>
  <c r="I131" i="2"/>
  <c r="H131" i="2"/>
  <c r="C125" i="2"/>
  <c r="C123" i="2"/>
  <c r="J118" i="2"/>
  <c r="I118" i="2"/>
  <c r="H118" i="2"/>
  <c r="C110" i="2"/>
  <c r="C108" i="2"/>
  <c r="J103" i="2"/>
  <c r="I103" i="2"/>
  <c r="H103" i="2"/>
  <c r="C99" i="2"/>
  <c r="C97" i="2"/>
  <c r="J92" i="2"/>
  <c r="I92" i="2"/>
  <c r="H92" i="2"/>
  <c r="C87" i="2"/>
  <c r="C85" i="2"/>
  <c r="J80" i="2"/>
  <c r="I80" i="2"/>
  <c r="H80" i="2"/>
  <c r="C76" i="2"/>
  <c r="C74" i="2"/>
  <c r="J69" i="2"/>
  <c r="I69" i="2"/>
  <c r="H69" i="2"/>
  <c r="C64" i="2"/>
  <c r="C62" i="2"/>
  <c r="J57" i="2"/>
  <c r="I57" i="2"/>
  <c r="H57" i="2"/>
  <c r="C53" i="2"/>
  <c r="C51" i="2"/>
  <c r="J46" i="2"/>
  <c r="I46" i="2"/>
  <c r="H46" i="2"/>
  <c r="C42" i="2"/>
  <c r="C40" i="2"/>
  <c r="J35" i="2"/>
  <c r="I35" i="2"/>
  <c r="H35" i="2"/>
  <c r="C31" i="2"/>
  <c r="C29" i="2"/>
  <c r="J24" i="2"/>
  <c r="I24" i="2"/>
  <c r="H24" i="2"/>
  <c r="C20" i="2"/>
  <c r="C18" i="2"/>
  <c r="B3" i="2"/>
  <c r="C14" i="1"/>
  <c r="C13" i="1"/>
  <c r="C12" i="1"/>
  <c r="C11" i="1"/>
  <c r="C10" i="1"/>
  <c r="C9" i="1"/>
  <c r="C17" i="1" l="1"/>
  <c r="C33" i="1"/>
  <c r="C20" i="1"/>
  <c r="C37" i="1"/>
  <c r="C19" i="1"/>
  <c r="C31" i="1"/>
  <c r="C38" i="1"/>
  <c r="C35" i="1"/>
  <c r="C29" i="1"/>
  <c r="C32" i="1"/>
  <c r="C36" i="1"/>
  <c r="C30" i="1"/>
  <c r="C34" i="1"/>
  <c r="B901" i="2"/>
  <c r="B2474" i="2"/>
  <c r="B2338" i="2"/>
  <c r="F2417" i="2"/>
  <c r="F2576" i="2"/>
  <c r="B2346" i="2"/>
  <c r="F2625" i="2"/>
  <c r="F2721" i="2"/>
  <c r="B1926" i="2"/>
  <c r="F2123" i="2"/>
  <c r="F892" i="2"/>
  <c r="B1204" i="2"/>
  <c r="B2264" i="2"/>
  <c r="F1705" i="2"/>
  <c r="F1939" i="2"/>
  <c r="F1733" i="2"/>
  <c r="B2689" i="2"/>
  <c r="B2047" i="2"/>
  <c r="B451" i="2"/>
  <c r="F2592" i="2"/>
  <c r="B1966" i="2"/>
  <c r="B2477" i="2"/>
  <c r="B843" i="2"/>
  <c r="B1574" i="2"/>
  <c r="F1750" i="2"/>
  <c r="B1762" i="2"/>
  <c r="B1771" i="2"/>
  <c r="B2564" i="2"/>
  <c r="B2786" i="2"/>
  <c r="F2906" i="2"/>
  <c r="B2245" i="2"/>
  <c r="F1944" i="2"/>
  <c r="F1813" i="2"/>
  <c r="F2428" i="2"/>
  <c r="F2373" i="2"/>
  <c r="F972" i="2"/>
  <c r="B2556" i="2"/>
  <c r="B280" i="2"/>
  <c r="B878" i="2"/>
  <c r="F754" i="2"/>
  <c r="B3007" i="2"/>
  <c r="B440" i="2"/>
  <c r="F288" i="2"/>
  <c r="F773" i="2"/>
  <c r="F2221" i="2"/>
  <c r="B293" i="2"/>
  <c r="F2688" i="2"/>
  <c r="F2552" i="2"/>
  <c r="B704" i="2"/>
  <c r="B2433" i="2"/>
  <c r="B2365" i="2"/>
  <c r="B2279" i="2"/>
  <c r="F2041" i="2"/>
  <c r="B2486" i="2"/>
  <c r="B2177" i="2"/>
  <c r="F2260" i="2"/>
  <c r="F2075" i="2"/>
  <c r="F1055" i="2"/>
  <c r="F2390" i="2"/>
  <c r="F531" i="2"/>
  <c r="F2496" i="2"/>
  <c r="B1945" i="2"/>
  <c r="B2059" i="2"/>
  <c r="F2361" i="2"/>
  <c r="B2013" i="2"/>
  <c r="F1818" i="2"/>
  <c r="F881" i="2"/>
  <c r="F2551" i="2"/>
  <c r="F2875" i="2"/>
  <c r="B2053" i="2"/>
  <c r="B2089" i="2"/>
  <c r="F371" i="2"/>
  <c r="B2421" i="2"/>
  <c r="B1003" i="2"/>
  <c r="F1083" i="2"/>
  <c r="F2584" i="2"/>
  <c r="B2213" i="2"/>
  <c r="F1954" i="2"/>
  <c r="B1934" i="2"/>
  <c r="B1851" i="2"/>
  <c r="B1819" i="2"/>
  <c r="B2227" i="2"/>
  <c r="F2734" i="2"/>
  <c r="B2654" i="2"/>
  <c r="B755" i="2"/>
  <c r="F1930" i="2"/>
  <c r="F3034" i="2"/>
  <c r="B835" i="2"/>
  <c r="B2518" i="2"/>
  <c r="B2438" i="2"/>
  <c r="B2563" i="2"/>
  <c r="F2473" i="2"/>
  <c r="F1873" i="2"/>
  <c r="F2420" i="2"/>
  <c r="B1952" i="2"/>
  <c r="B1929" i="2"/>
  <c r="F1859" i="2"/>
  <c r="F2693" i="2"/>
  <c r="B485" i="2"/>
  <c r="B2599" i="2"/>
  <c r="B1060" i="2"/>
  <c r="F755" i="2"/>
  <c r="B2176" i="2"/>
  <c r="F1833" i="2"/>
  <c r="F90" i="2"/>
  <c r="F968" i="2"/>
  <c r="B2529" i="2"/>
  <c r="F2001" i="2"/>
  <c r="F2709" i="2"/>
  <c r="F312" i="2"/>
  <c r="F2366" i="2"/>
  <c r="B578" i="2"/>
  <c r="B910" i="2"/>
  <c r="B2697" i="2"/>
  <c r="B2785" i="2"/>
  <c r="B2412" i="2"/>
  <c r="B1746" i="2"/>
  <c r="B2261" i="2"/>
  <c r="B2755" i="2"/>
  <c r="F2994" i="2"/>
  <c r="B1739" i="2"/>
  <c r="F2789" i="2"/>
  <c r="F837" i="2"/>
  <c r="B1138" i="2"/>
  <c r="F2518" i="2"/>
  <c r="F2167" i="2"/>
  <c r="B2569" i="2"/>
  <c r="F2345" i="2"/>
  <c r="F2557" i="2"/>
  <c r="B2162" i="2"/>
  <c r="F2788" i="2"/>
  <c r="F2246" i="2"/>
  <c r="F1947" i="2"/>
  <c r="F1127" i="2"/>
  <c r="B2818" i="2"/>
  <c r="B2384" i="2"/>
  <c r="B1280" i="2"/>
  <c r="F2640" i="2"/>
  <c r="B449" i="2"/>
  <c r="F2054" i="2"/>
  <c r="B1047" i="2"/>
  <c r="F1080" i="2"/>
  <c r="B3005" i="2"/>
  <c r="B1763" i="2"/>
  <c r="F2202" i="2"/>
  <c r="B2767" i="2"/>
  <c r="F2394" i="2"/>
  <c r="F2372" i="2"/>
  <c r="B2066" i="2"/>
  <c r="F2758" i="2"/>
  <c r="B460" i="2"/>
  <c r="B2352" i="2"/>
  <c r="F1007" i="2"/>
  <c r="B2693" i="2"/>
  <c r="B3008" i="2"/>
  <c r="F1896" i="2"/>
  <c r="B969" i="2"/>
  <c r="B2760" i="2"/>
  <c r="B2113" i="2"/>
  <c r="F2220" i="2"/>
  <c r="B803" i="2"/>
  <c r="B823" i="2"/>
  <c r="F2008" i="2"/>
  <c r="F2338" i="2"/>
  <c r="F1824" i="2"/>
  <c r="F1603" i="2"/>
  <c r="F2070" i="2"/>
  <c r="F2841" i="2"/>
  <c r="F2839" i="2"/>
  <c r="F2279" i="2"/>
  <c r="B1909" i="2"/>
  <c r="F1569" i="2"/>
  <c r="B2375" i="2"/>
  <c r="F817" i="2"/>
  <c r="B904" i="2"/>
  <c r="F1871" i="2"/>
  <c r="F2907" i="2"/>
  <c r="B2067" i="2"/>
  <c r="B402" i="2"/>
  <c r="B1098" i="2"/>
  <c r="F1608" i="2"/>
  <c r="B1129" i="2"/>
  <c r="B283" i="2"/>
  <c r="F1870" i="2"/>
  <c r="F891" i="2"/>
  <c r="B286" i="2"/>
  <c r="F2708" i="2"/>
  <c r="B2749" i="2"/>
  <c r="F460" i="2"/>
  <c r="B2579" i="2"/>
  <c r="F2477" i="2"/>
  <c r="F2103" i="2"/>
  <c r="B317" i="2"/>
  <c r="B2707" i="2"/>
  <c r="F1741" i="2"/>
  <c r="F2503" i="2"/>
  <c r="F2011" i="2"/>
  <c r="B2570" i="2"/>
  <c r="B780" i="2"/>
  <c r="F393" i="2"/>
  <c r="F1932" i="2"/>
  <c r="B2756" i="2"/>
  <c r="B2288" i="2"/>
  <c r="F2726" i="2"/>
  <c r="B889" i="2"/>
  <c r="B2336" i="2"/>
  <c r="B1921" i="2"/>
  <c r="B2542" i="2"/>
  <c r="F2832" i="2"/>
  <c r="B2353" i="2"/>
  <c r="F1304" i="2"/>
  <c r="B2660" i="2"/>
  <c r="B1888" i="2"/>
  <c r="F2532" i="2"/>
  <c r="F2053" i="2"/>
  <c r="B2566" i="2"/>
  <c r="B2470" i="2"/>
  <c r="B1752" i="2"/>
  <c r="F2549" i="2"/>
  <c r="B1765" i="2"/>
  <c r="F1759" i="2"/>
  <c r="F446" i="2"/>
  <c r="B2108" i="2"/>
  <c r="B2575" i="2"/>
  <c r="F2729" i="2"/>
  <c r="B2044" i="2"/>
  <c r="F1174" i="2"/>
  <c r="F2216" i="2"/>
  <c r="F2703" i="2"/>
  <c r="F2487" i="2"/>
  <c r="B750" i="2"/>
  <c r="B2372" i="2"/>
  <c r="B1871" i="2"/>
  <c r="F2567" i="2"/>
  <c r="B2441" i="2"/>
  <c r="B2271" i="2"/>
  <c r="B2605" i="2"/>
  <c r="F2435" i="2"/>
  <c r="B2853" i="2"/>
  <c r="F1719" i="2"/>
  <c r="B2855" i="2"/>
  <c r="B2905" i="2"/>
  <c r="B2334" i="2"/>
  <c r="B628" i="2"/>
  <c r="F2262" i="2"/>
  <c r="B2532" i="2"/>
  <c r="F2433" i="2"/>
  <c r="B1151" i="2"/>
  <c r="F2215" i="2"/>
  <c r="B1907" i="2"/>
  <c r="F1941" i="2"/>
  <c r="B2461" i="2"/>
  <c r="B2555" i="2"/>
  <c r="B2516" i="2"/>
  <c r="B2107" i="2"/>
  <c r="B2804" i="2"/>
  <c r="B1162" i="2"/>
  <c r="F423" i="2"/>
  <c r="F2596" i="2"/>
  <c r="F2092" i="2"/>
  <c r="F2874" i="2"/>
  <c r="F1949" i="2"/>
  <c r="B1822" i="2"/>
  <c r="F715" i="2"/>
  <c r="F1890" i="2"/>
  <c r="B1015" i="2"/>
  <c r="F2127" i="2"/>
  <c r="F2119" i="2"/>
  <c r="F738" i="2"/>
  <c r="B2730" i="2"/>
  <c r="F1867" i="2"/>
  <c r="B2258" i="2"/>
  <c r="B2291" i="2"/>
  <c r="F2169" i="2"/>
  <c r="B1702" i="2"/>
  <c r="F1096" i="2"/>
  <c r="B1181" i="2"/>
  <c r="F1814" i="2"/>
  <c r="F2033" i="2"/>
  <c r="B2243" i="2"/>
  <c r="F2049" i="2"/>
  <c r="B450" i="2"/>
  <c r="B328" i="2"/>
  <c r="B2101" i="2"/>
  <c r="F2284" i="2"/>
  <c r="F2210" i="2"/>
  <c r="B2840" i="2"/>
  <c r="F2523" i="2"/>
  <c r="F2112" i="2"/>
  <c r="F1951" i="2"/>
  <c r="B2496" i="2"/>
  <c r="B1137" i="2"/>
  <c r="F1976" i="2"/>
  <c r="F2222" i="2"/>
  <c r="B349" i="2"/>
  <c r="F1104" i="2"/>
  <c r="F1002" i="2"/>
  <c r="F2834" i="2"/>
  <c r="B2709" i="2"/>
  <c r="F2272" i="2"/>
  <c r="B2394" i="2"/>
  <c r="B811" i="2"/>
  <c r="B2788" i="2"/>
  <c r="B2583" i="2"/>
  <c r="F1945" i="2"/>
  <c r="B2251" i="2"/>
  <c r="B801" i="2"/>
  <c r="F858" i="2"/>
  <c r="B2149" i="2"/>
  <c r="B2008" i="2"/>
  <c r="F3047" i="2"/>
  <c r="B332" i="2"/>
  <c r="B2872" i="2"/>
  <c r="B1053" i="2"/>
  <c r="F2073" i="2"/>
  <c r="B984" i="2"/>
  <c r="B2487" i="2"/>
  <c r="F448" i="2"/>
  <c r="F1927" i="2"/>
  <c r="B341" i="2"/>
  <c r="B1915" i="2"/>
  <c r="B2832" i="2"/>
  <c r="B2736" i="2"/>
  <c r="B2458" i="2"/>
  <c r="F277" i="2"/>
  <c r="F2362" i="2"/>
  <c r="F825" i="2"/>
  <c r="B849" i="2"/>
  <c r="B1620" i="2"/>
  <c r="B1569" i="2"/>
  <c r="B2588" i="2"/>
  <c r="B1894" i="2"/>
  <c r="F705" i="2"/>
  <c r="F2704" i="2"/>
  <c r="F2478" i="2"/>
  <c r="B1603" i="2"/>
  <c r="F458" i="2"/>
  <c r="F1039" i="2"/>
  <c r="B1124" i="2"/>
  <c r="B1979" i="2"/>
  <c r="B1366" i="2"/>
  <c r="B2608" i="2"/>
  <c r="B2891" i="2"/>
  <c r="B1125" i="2"/>
  <c r="B661" i="2"/>
  <c r="F143" i="2"/>
  <c r="F2541" i="2"/>
  <c r="F1130" i="2"/>
  <c r="F1590" i="2"/>
  <c r="B2921" i="2"/>
  <c r="F689" i="2"/>
  <c r="F2325" i="2"/>
  <c r="B2125" i="2"/>
  <c r="B1916" i="2"/>
  <c r="B2559" i="2"/>
  <c r="F2466" i="2"/>
  <c r="F2609" i="2"/>
  <c r="B2784" i="2"/>
  <c r="F2232" i="2"/>
  <c r="B472" i="2"/>
  <c r="B556" i="2"/>
  <c r="F1031" i="2"/>
  <c r="B2791" i="2"/>
  <c r="F2586" i="2"/>
  <c r="B2437" i="2"/>
  <c r="F2440" i="2"/>
  <c r="B2546" i="2"/>
  <c r="B255" i="2"/>
  <c r="B270" i="2"/>
  <c r="F2122" i="2"/>
  <c r="B2431" i="2"/>
  <c r="F1585" i="2"/>
  <c r="F895" i="2"/>
  <c r="F381" i="2"/>
  <c r="B1118" i="2"/>
  <c r="F2269" i="2"/>
  <c r="F432" i="2"/>
  <c r="B117" i="2"/>
  <c r="B957" i="2"/>
  <c r="B2819" i="2"/>
  <c r="F2158" i="2"/>
  <c r="F2134" i="2"/>
  <c r="B2835" i="2"/>
  <c r="B1742" i="2"/>
  <c r="B1557" i="2"/>
  <c r="B2225" i="2"/>
  <c r="B2710" i="2"/>
  <c r="F1854" i="2"/>
  <c r="B2344" i="2"/>
  <c r="B1862" i="2"/>
  <c r="B2536" i="2"/>
  <c r="B2528" i="2"/>
  <c r="F2733" i="2"/>
  <c r="B2524" i="2"/>
  <c r="F2893" i="2"/>
  <c r="F2241" i="2"/>
  <c r="B1740" i="2"/>
  <c r="F2287" i="2"/>
  <c r="F2468" i="2"/>
  <c r="F2352" i="2"/>
  <c r="F2563" i="2"/>
  <c r="B842" i="2"/>
  <c r="B2374" i="2"/>
  <c r="F1918" i="2"/>
  <c r="B2604" i="2"/>
  <c r="B2577" i="2"/>
  <c r="B2252" i="2"/>
  <c r="F2767" i="2"/>
  <c r="F1770" i="2"/>
  <c r="B129" i="2"/>
  <c r="B2723" i="2"/>
  <c r="F2566" i="2"/>
  <c r="B1180" i="2"/>
  <c r="F2378" i="2"/>
  <c r="B2050" i="2"/>
  <c r="F438" i="2"/>
  <c r="B1892" i="2"/>
  <c r="B2448" i="2"/>
  <c r="B2339" i="2"/>
  <c r="F244" i="2"/>
  <c r="B2751" i="2"/>
  <c r="B2048" i="2"/>
  <c r="F2179" i="2"/>
  <c r="B982" i="2"/>
  <c r="F2757" i="2"/>
  <c r="F2336" i="2"/>
  <c r="F2595" i="2"/>
  <c r="F2266" i="2"/>
  <c r="F2835" i="2"/>
  <c r="F2274" i="2"/>
  <c r="F1355" i="2"/>
  <c r="B2014" i="2"/>
  <c r="F2526" i="2"/>
  <c r="B2702" i="2"/>
  <c r="F2039" i="2"/>
  <c r="B2382" i="2"/>
  <c r="B2033" i="2"/>
  <c r="B907" i="2"/>
  <c r="F884" i="2"/>
  <c r="F2163" i="2"/>
  <c r="F2184" i="2"/>
  <c r="B1196" i="2"/>
  <c r="F915" i="2"/>
  <c r="F2755" i="2"/>
  <c r="F2426" i="2"/>
  <c r="B1244" i="2"/>
  <c r="B2459" i="2"/>
  <c r="F2623" i="2"/>
  <c r="B2550" i="2"/>
  <c r="B2701" i="2"/>
  <c r="F2449" i="2"/>
  <c r="B1976" i="2"/>
  <c r="B2119" i="2"/>
  <c r="F2349" i="2"/>
  <c r="B2750" i="2"/>
  <c r="B2088" i="2"/>
  <c r="F2063" i="2"/>
  <c r="F2439" i="2"/>
  <c r="F2257" i="2"/>
  <c r="F2064" i="2"/>
  <c r="B391" i="2"/>
  <c r="F1057" i="2"/>
  <c r="F1739" i="2"/>
  <c r="B67" i="2"/>
  <c r="B2691" i="2"/>
  <c r="F690" i="2"/>
  <c r="B1810" i="2"/>
  <c r="F886" i="2"/>
  <c r="B2137" i="2"/>
  <c r="B905" i="2"/>
  <c r="F34" i="2"/>
  <c r="B841" i="2"/>
  <c r="F2430" i="2"/>
  <c r="F2120" i="2"/>
  <c r="B2173" i="2"/>
  <c r="F1621" i="2"/>
  <c r="F390" i="2"/>
  <c r="F2793" i="2"/>
  <c r="B2473" i="2"/>
  <c r="F2268" i="2"/>
  <c r="B873" i="2"/>
  <c r="B2442" i="2"/>
  <c r="F339" i="2"/>
  <c r="B2364" i="2"/>
  <c r="F437" i="2"/>
  <c r="B2309" i="2"/>
  <c r="F1880" i="2"/>
  <c r="B1487" i="2"/>
  <c r="F1751" i="2"/>
  <c r="F2096" i="2"/>
  <c r="B1939" i="2"/>
  <c r="F2991" i="2"/>
  <c r="B2012" i="2"/>
  <c r="B1867" i="2"/>
  <c r="B1974" i="2"/>
  <c r="F1878" i="2"/>
  <c r="F723" i="2"/>
  <c r="B2492" i="2"/>
  <c r="B885" i="2"/>
  <c r="B1920" i="2"/>
  <c r="F1936" i="2"/>
  <c r="B918" i="2"/>
  <c r="B1799" i="2"/>
  <c r="B1256" i="2"/>
  <c r="F2380" i="2"/>
  <c r="B2871" i="2"/>
  <c r="F2421" i="2"/>
  <c r="F2587" i="2"/>
  <c r="B1011" i="2"/>
  <c r="B399" i="2"/>
  <c r="F2978" i="2"/>
  <c r="F256" i="2"/>
  <c r="B1872" i="2"/>
  <c r="F377" i="2"/>
  <c r="B2117" i="2"/>
  <c r="F788" i="2"/>
  <c r="F2131" i="2"/>
  <c r="F1572" i="2"/>
  <c r="B2281" i="2"/>
  <c r="F1089" i="2"/>
  <c r="F2501" i="2"/>
  <c r="F2854" i="2"/>
  <c r="B1421" i="2"/>
  <c r="F2601" i="2"/>
  <c r="B831" i="2"/>
  <c r="B2446" i="2"/>
  <c r="F2285" i="2"/>
  <c r="B1017" i="2"/>
  <c r="B710" i="2"/>
  <c r="F1982" i="2"/>
  <c r="B972" i="2"/>
  <c r="B884" i="2"/>
  <c r="B769" i="2"/>
  <c r="F2472" i="2"/>
  <c r="B333" i="2"/>
  <c r="B1705" i="2"/>
  <c r="B1054" i="2"/>
  <c r="F988" i="2"/>
  <c r="F2482" i="2"/>
  <c r="F2453" i="2"/>
  <c r="F1157" i="2"/>
  <c r="B2345" i="2"/>
  <c r="F2873" i="2"/>
  <c r="F2572" i="2"/>
  <c r="F2857" i="2"/>
  <c r="B1925" i="2"/>
  <c r="B1572" i="2"/>
  <c r="F1997" i="2"/>
  <c r="B1160" i="2"/>
  <c r="B1520" i="2"/>
  <c r="F2434" i="2"/>
  <c r="F1767" i="2"/>
  <c r="F114" i="2"/>
  <c r="F1318" i="2"/>
  <c r="F2626" i="2"/>
  <c r="B2543" i="2"/>
  <c r="F2568" i="2"/>
  <c r="B898" i="2"/>
  <c r="F1141" i="2"/>
  <c r="F2622" i="2"/>
  <c r="F811" i="2"/>
  <c r="B1107" i="2"/>
  <c r="F2104" i="2"/>
  <c r="F2603" i="2"/>
  <c r="B2852" i="2"/>
  <c r="F2520" i="2"/>
  <c r="B1717" i="2"/>
  <c r="B2002" i="2"/>
  <c r="F2280" i="2"/>
  <c r="F2371" i="2"/>
  <c r="F1317" i="2"/>
  <c r="F2381" i="2"/>
  <c r="F1005" i="2"/>
  <c r="F1139" i="2"/>
  <c r="B364" i="2"/>
  <c r="F2282" i="2"/>
  <c r="F2129" i="2"/>
  <c r="B262" i="2"/>
  <c r="F2323" i="2"/>
  <c r="B1207" i="2"/>
  <c r="F2607" i="2"/>
  <c r="B2545" i="2"/>
  <c r="B1193" i="2"/>
  <c r="F2872" i="2"/>
  <c r="F577" i="2"/>
  <c r="B2482" i="2"/>
  <c r="F2055" i="2"/>
  <c r="B2106" i="2"/>
  <c r="F497" i="2"/>
  <c r="B2379" i="2"/>
  <c r="F2171" i="2"/>
  <c r="F1019" i="2"/>
  <c r="F1987" i="2"/>
  <c r="B392" i="2"/>
  <c r="F2749" i="2"/>
  <c r="B344" i="2"/>
  <c r="B555" i="2"/>
  <c r="F1914" i="2"/>
  <c r="F2254" i="2"/>
  <c r="F2309" i="2"/>
  <c r="F2322" i="2"/>
  <c r="B1719" i="2"/>
  <c r="F1498" i="2"/>
  <c r="B952" i="2"/>
  <c r="B2907" i="2"/>
  <c r="F2581" i="2"/>
  <c r="B2369" i="2"/>
  <c r="F2088" i="2"/>
  <c r="B260" i="2"/>
  <c r="F1737" i="2"/>
  <c r="F375" i="2"/>
  <c r="B954" i="2"/>
  <c r="B881" i="2"/>
  <c r="B682" i="2"/>
  <c r="B1985" i="2"/>
  <c r="F802" i="2"/>
  <c r="B508" i="2"/>
  <c r="F3006" i="2"/>
  <c r="F1755" i="2"/>
  <c r="B2877" i="2"/>
  <c r="F1045" i="2"/>
  <c r="F2419" i="2"/>
  <c r="B2046" i="2"/>
  <c r="B428" i="2"/>
  <c r="B2764" i="2"/>
  <c r="F2116" i="2"/>
  <c r="F444" i="2"/>
  <c r="F744" i="2"/>
  <c r="B1330" i="2"/>
  <c r="B2585" i="2"/>
  <c r="B2622" i="2"/>
  <c r="F1923" i="2"/>
  <c r="F2093" i="2"/>
  <c r="F1791" i="2"/>
  <c r="F1984" i="2"/>
  <c r="F2159" i="2"/>
  <c r="F1801" i="2"/>
  <c r="B1744" i="2"/>
  <c r="B2698" i="2"/>
  <c r="F1721" i="2"/>
  <c r="F519" i="2"/>
  <c r="F1794" i="2"/>
  <c r="F2190" i="2"/>
  <c r="B1302" i="2"/>
  <c r="F532" i="2"/>
  <c r="B1117" i="2"/>
  <c r="B714" i="2"/>
  <c r="F2344" i="2"/>
  <c r="F1291" i="2"/>
  <c r="B2989" i="2"/>
  <c r="B1748" i="2"/>
  <c r="F2020" i="2"/>
  <c r="B2787" i="2"/>
  <c r="F2467" i="2"/>
  <c r="B2109" i="2"/>
  <c r="B2323" i="2"/>
  <c r="F1993" i="2"/>
  <c r="F2047" i="2"/>
  <c r="F804" i="2"/>
  <c r="B2242" i="2"/>
  <c r="B1043" i="2"/>
  <c r="B2310" i="2"/>
  <c r="B1743" i="2"/>
  <c r="F887" i="2"/>
  <c r="F2239" i="2"/>
  <c r="B1002" i="2"/>
  <c r="B2185" i="2"/>
  <c r="F859" i="2"/>
  <c r="B321" i="2"/>
  <c r="F2258" i="2"/>
  <c r="F2354" i="2"/>
  <c r="B367" i="2"/>
  <c r="F1017" i="2"/>
  <c r="F1816" i="2"/>
  <c r="B1082" i="2"/>
  <c r="B2259" i="2"/>
  <c r="F1010" i="2"/>
  <c r="F1088" i="2"/>
  <c r="B948" i="2"/>
  <c r="F2191" i="2"/>
  <c r="B2521" i="2"/>
  <c r="B2411" i="2"/>
  <c r="F1835" i="2"/>
  <c r="B2331" i="2"/>
  <c r="B684" i="2"/>
  <c r="F1138" i="2"/>
  <c r="B2165" i="2"/>
  <c r="B2781" i="2"/>
  <c r="B2021" i="2"/>
  <c r="F2317" i="2"/>
  <c r="F2069" i="2"/>
  <c r="B2205" i="2"/>
  <c r="B1027" i="2"/>
  <c r="F1829" i="2"/>
  <c r="B2495" i="2"/>
  <c r="F2377" i="2"/>
  <c r="B2001" i="2"/>
  <c r="F951" i="2"/>
  <c r="F666" i="2"/>
  <c r="F670" i="2"/>
  <c r="F1804" i="2"/>
  <c r="F742" i="2"/>
  <c r="B1171" i="2"/>
  <c r="B2472" i="2"/>
  <c r="B2642" i="2"/>
  <c r="B2502" i="2"/>
  <c r="F2458" i="2"/>
  <c r="B716" i="2"/>
  <c r="F1128" i="2"/>
  <c r="B329" i="2"/>
  <c r="B883" i="2"/>
  <c r="F1163" i="2"/>
  <c r="F449" i="2"/>
  <c r="B1165" i="2"/>
  <c r="F1807" i="2"/>
  <c r="B808" i="2"/>
  <c r="B2595" i="2"/>
  <c r="F2457" i="2"/>
  <c r="F678" i="2"/>
  <c r="F1688" i="2"/>
  <c r="F1170" i="2"/>
  <c r="B2238" i="2"/>
  <c r="F662" i="2"/>
  <c r="F540" i="2"/>
  <c r="F533" i="2"/>
  <c r="B924" i="2"/>
  <c r="F398" i="2"/>
  <c r="F459" i="2"/>
  <c r="B902" i="2"/>
  <c r="B1767" i="2"/>
  <c r="F2326" i="2"/>
  <c r="B2483" i="2"/>
  <c r="B1037" i="2"/>
  <c r="B753" i="2"/>
  <c r="B1087" i="2"/>
  <c r="F1743" i="2"/>
  <c r="F758" i="2"/>
  <c r="F389" i="2"/>
  <c r="B512" i="2"/>
  <c r="B312" i="2"/>
  <c r="F419" i="2"/>
  <c r="B2445" i="2"/>
  <c r="F1185" i="2"/>
  <c r="F719" i="2"/>
  <c r="F560" i="2"/>
  <c r="F2787" i="2"/>
  <c r="B2036" i="2"/>
  <c r="F2620" i="2"/>
  <c r="B2597" i="2"/>
  <c r="F2056" i="2"/>
  <c r="F706" i="2"/>
  <c r="F722" i="2"/>
  <c r="B1040" i="2"/>
  <c r="F1646" i="2"/>
  <c r="B369" i="2"/>
  <c r="B1045" i="2"/>
  <c r="B2762" i="2"/>
  <c r="B2387" i="2"/>
  <c r="F1853" i="2"/>
  <c r="B728" i="2"/>
  <c r="B1303" i="2"/>
  <c r="B1570" i="2"/>
  <c r="F1105" i="2"/>
  <c r="F2544" i="2"/>
  <c r="B696" i="2"/>
  <c r="F2564" i="2"/>
  <c r="B2873" i="2"/>
  <c r="F2768" i="2"/>
  <c r="B596" i="2"/>
  <c r="B2063" i="2"/>
  <c r="F2217" i="2"/>
  <c r="B2836" i="2"/>
  <c r="B1573" i="2"/>
  <c r="B2234" i="2"/>
  <c r="F2242" i="2"/>
  <c r="B2447" i="2"/>
  <c r="B2016" i="2"/>
  <c r="F1153" i="2"/>
  <c r="F2248" i="2"/>
  <c r="F902" i="2"/>
  <c r="F2173" i="2"/>
  <c r="F1123" i="2"/>
  <c r="F2785" i="2"/>
  <c r="F1778" i="2"/>
  <c r="B2316" i="2"/>
  <c r="F781" i="2"/>
  <c r="F2446" i="2"/>
  <c r="F3005" i="2"/>
  <c r="B1142" i="2"/>
  <c r="B2070" i="2"/>
  <c r="B771" i="2"/>
  <c r="F1520" i="2"/>
  <c r="F2654" i="2"/>
  <c r="B2501" i="2"/>
  <c r="B2325" i="2"/>
  <c r="B2839" i="2"/>
  <c r="F2253" i="2"/>
  <c r="B1605" i="2"/>
  <c r="F1257" i="2"/>
  <c r="F2228" i="2"/>
  <c r="B1885" i="2"/>
  <c r="B2422" i="2"/>
  <c r="F2101" i="2"/>
  <c r="B2752" i="2"/>
  <c r="B1940" i="2"/>
  <c r="B895" i="2"/>
  <c r="B2584" i="2"/>
  <c r="F2730" i="2"/>
  <c r="F2332" i="2"/>
  <c r="B1203" i="2"/>
  <c r="B2073" i="2"/>
  <c r="F2535" i="2"/>
  <c r="B721" i="2"/>
  <c r="B2134" i="2"/>
  <c r="F2384" i="2"/>
  <c r="F326" i="2"/>
  <c r="F1571" i="2"/>
  <c r="B2123" i="2"/>
  <c r="B1919" i="2"/>
  <c r="F2463" i="2"/>
  <c r="F2226" i="2"/>
  <c r="B443" i="2"/>
  <c r="F1116" i="2"/>
  <c r="F1717" i="2"/>
  <c r="F2577" i="2"/>
  <c r="B2544" i="2"/>
  <c r="B2598" i="2"/>
  <c r="F2483" i="2"/>
  <c r="B2443" i="2"/>
  <c r="B2247" i="2"/>
  <c r="B2592" i="2"/>
  <c r="F2330" i="2"/>
  <c r="F2337" i="2"/>
  <c r="B537" i="2"/>
  <c r="F1747" i="2"/>
  <c r="B2671" i="2"/>
  <c r="B2058" i="2"/>
  <c r="F2698" i="2"/>
  <c r="B2273" i="2"/>
  <c r="F2370" i="2"/>
  <c r="B1067" i="2"/>
  <c r="B2054" i="2"/>
  <c r="F1771" i="2"/>
  <c r="F440" i="2"/>
  <c r="F2341" i="2"/>
  <c r="F319" i="2"/>
  <c r="F2307" i="2"/>
  <c r="F861" i="2"/>
  <c r="B1052" i="2"/>
  <c r="F2527" i="2"/>
  <c r="F1746" i="2"/>
  <c r="F2327" i="2"/>
  <c r="F919" i="2"/>
  <c r="B1150" i="2"/>
  <c r="B697" i="2"/>
  <c r="F2525" i="2"/>
  <c r="B921" i="2"/>
  <c r="F1657" i="2"/>
  <c r="B671" i="2"/>
  <c r="F2831" i="2"/>
  <c r="F2464" i="2"/>
  <c r="F113" i="2"/>
  <c r="F964" i="2"/>
  <c r="B2327" i="2"/>
  <c r="B896" i="2"/>
  <c r="F2456" i="2"/>
  <c r="F1703" i="2"/>
  <c r="F838" i="2"/>
  <c r="F2492" i="2"/>
  <c r="B1556" i="2"/>
  <c r="F957" i="2"/>
  <c r="B2362" i="2"/>
  <c r="B2202" i="2"/>
  <c r="F2695" i="2"/>
  <c r="F267" i="2"/>
  <c r="B2335" i="2"/>
  <c r="B343" i="2"/>
  <c r="B2641" i="2"/>
  <c r="B2363" i="2"/>
  <c r="B861" i="2"/>
  <c r="B1970" i="2"/>
  <c r="F340" i="2"/>
  <c r="F1972" i="2"/>
  <c r="B34" i="2"/>
  <c r="F343" i="2"/>
  <c r="B2558" i="2"/>
  <c r="F2157" i="2"/>
  <c r="F682" i="2"/>
  <c r="B1824" i="2"/>
  <c r="F2556" i="2"/>
  <c r="B825" i="2"/>
  <c r="F2278" i="2"/>
  <c r="B265" i="2"/>
  <c r="B2734" i="2"/>
  <c r="B731" i="2"/>
  <c r="B1745" i="2"/>
  <c r="F2291" i="2"/>
  <c r="F2013" i="2"/>
  <c r="F2531" i="2"/>
  <c r="F1620" i="2"/>
  <c r="F2493" i="2"/>
  <c r="F1032" i="2"/>
  <c r="B497" i="2"/>
  <c r="B1141" i="2"/>
  <c r="F2189" i="2"/>
  <c r="B2373" i="2"/>
  <c r="B958" i="2"/>
  <c r="F1115" i="2"/>
  <c r="F2485" i="2"/>
  <c r="B1619" i="2"/>
  <c r="B2468" i="2"/>
  <c r="B2232" i="2"/>
  <c r="B1034" i="2"/>
  <c r="B1587" i="2"/>
  <c r="F1817" i="2"/>
  <c r="F553" i="2"/>
  <c r="F923" i="2"/>
  <c r="B1135" i="2"/>
  <c r="B2920" i="2"/>
  <c r="B347" i="2"/>
  <c r="B563" i="2"/>
  <c r="F2059" i="2"/>
  <c r="F2554" i="2"/>
  <c r="B1090" i="2"/>
  <c r="B1186" i="2"/>
  <c r="B2057" i="2"/>
  <c r="F1809" i="2"/>
  <c r="B405" i="2"/>
  <c r="B2699" i="2"/>
  <c r="B1443" i="2"/>
  <c r="B2600" i="2"/>
  <c r="B68" i="2"/>
  <c r="B115" i="2"/>
  <c r="B1918" i="2"/>
  <c r="B1978" i="2"/>
  <c r="B965" i="2"/>
  <c r="B1973" i="2"/>
  <c r="B2568" i="2"/>
  <c r="B393" i="2"/>
  <c r="B662" i="2"/>
  <c r="F2656" i="2"/>
  <c r="F882" i="2"/>
  <c r="F1377" i="2"/>
  <c r="F1256" i="2"/>
  <c r="F1053" i="2"/>
  <c r="B534" i="2"/>
  <c r="B366" i="2"/>
  <c r="B1009" i="2"/>
  <c r="F405" i="2"/>
  <c r="B1825" i="2"/>
  <c r="B511" i="2"/>
  <c r="F1910" i="2"/>
  <c r="F2529" i="2"/>
  <c r="B1797" i="2"/>
  <c r="F2590" i="2"/>
  <c r="F720" i="2"/>
  <c r="F515" i="2"/>
  <c r="F1836" i="2"/>
  <c r="F2702" i="2"/>
  <c r="B2099" i="2"/>
  <c r="F1168" i="2"/>
  <c r="B2268" i="2"/>
  <c r="F920" i="2"/>
  <c r="B1065" i="2"/>
  <c r="B2340" i="2"/>
  <c r="B756" i="2"/>
  <c r="F456" i="2"/>
  <c r="B2184" i="2"/>
  <c r="F542" i="2"/>
  <c r="B1197" i="2"/>
  <c r="F1940" i="2"/>
  <c r="F1605" i="2"/>
  <c r="F966" i="2"/>
  <c r="B79" i="2"/>
  <c r="F376" i="2"/>
  <c r="B942" i="2"/>
  <c r="F2211" i="2"/>
  <c r="B2049" i="2"/>
  <c r="F2694" i="2"/>
  <c r="F943" i="2"/>
  <c r="B2131" i="2"/>
  <c r="B1855" i="2"/>
  <c r="F91" i="2"/>
  <c r="F1589" i="2"/>
  <c r="F2753" i="2"/>
  <c r="B2289" i="2"/>
  <c r="F2548" i="2"/>
  <c r="F1876" i="2"/>
  <c r="B691" i="2"/>
  <c r="B1031" i="2"/>
  <c r="B660" i="2"/>
  <c r="F2588" i="2"/>
  <c r="F2500" i="2"/>
  <c r="F1112" i="2"/>
  <c r="B1004" i="2"/>
  <c r="F728" i="2"/>
  <c r="F1144" i="2"/>
  <c r="F2933" i="2"/>
  <c r="F2379" i="2"/>
  <c r="F687" i="2"/>
  <c r="B2728" i="2"/>
  <c r="F2212" i="2"/>
  <c r="B2478" i="2"/>
  <c r="B45" i="2"/>
  <c r="F1869" i="2"/>
  <c r="F2311" i="2"/>
  <c r="F2121" i="2"/>
  <c r="B1951" i="2"/>
  <c r="F1159" i="2"/>
  <c r="F2293" i="2"/>
  <c r="F1805" i="2"/>
  <c r="F1179" i="2"/>
  <c r="B761" i="2"/>
  <c r="B2207" i="2"/>
  <c r="B2395" i="2"/>
  <c r="B2535" i="2"/>
  <c r="F776" i="2"/>
  <c r="F810" i="2"/>
  <c r="F2062" i="2"/>
  <c r="F1925" i="2"/>
  <c r="B2110" i="2"/>
  <c r="F2271" i="2"/>
  <c r="F1810" i="2"/>
  <c r="F2376" i="2"/>
  <c r="B2520" i="2"/>
  <c r="F1037" i="2"/>
  <c r="B2041" i="2"/>
  <c r="B2052" i="2"/>
  <c r="F2748" i="2"/>
  <c r="F2701" i="2"/>
  <c r="B2275" i="2"/>
  <c r="B1700" i="2"/>
  <c r="B2782" i="2"/>
  <c r="B2218" i="2"/>
  <c r="B2329" i="2"/>
  <c r="F349" i="2"/>
  <c r="B1980" i="2"/>
  <c r="F1162" i="2"/>
  <c r="B2992" i="2"/>
  <c r="B2453" i="2"/>
  <c r="B1967" i="2"/>
  <c r="B758" i="2"/>
  <c r="B2747" i="2"/>
  <c r="F1022" i="2"/>
  <c r="B374" i="2"/>
  <c r="B279" i="2"/>
  <c r="F879" i="2"/>
  <c r="F2012" i="2"/>
  <c r="B1879" i="2"/>
  <c r="F2052" i="2"/>
  <c r="B2656" i="2"/>
  <c r="B2293" i="2"/>
  <c r="F2124" i="2"/>
  <c r="F868" i="2"/>
  <c r="F222" i="2"/>
  <c r="F660" i="2"/>
  <c r="F2132" i="2"/>
  <c r="B1305" i="2"/>
  <c r="F686" i="2"/>
  <c r="F1152" i="2"/>
  <c r="B2093" i="2"/>
  <c r="F2561" i="2"/>
  <c r="B1891" i="2"/>
  <c r="B788" i="2"/>
  <c r="F1148" i="2"/>
  <c r="F1014" i="2"/>
  <c r="F2908" i="2"/>
  <c r="F1970" i="2"/>
  <c r="B2553" i="2"/>
  <c r="B1585" i="2"/>
  <c r="B1050" i="2"/>
  <c r="F1143" i="2"/>
  <c r="F756" i="2"/>
  <c r="B2034" i="2"/>
  <c r="B1231" i="2"/>
  <c r="B1829" i="2"/>
  <c r="F1933" i="2"/>
  <c r="B783" i="2"/>
  <c r="F2115" i="2"/>
  <c r="B2188" i="2"/>
  <c r="F2945" i="2"/>
  <c r="B2876" i="2"/>
  <c r="F2427" i="2"/>
  <c r="F1205" i="2"/>
  <c r="F2187" i="2"/>
  <c r="F2042" i="2"/>
  <c r="F2367" i="2"/>
  <c r="F1196" i="2"/>
  <c r="B1006" i="2"/>
  <c r="B2945" i="2"/>
  <c r="F425" i="2"/>
  <c r="B2753" i="2"/>
  <c r="B2732" i="2"/>
  <c r="B2499" i="2"/>
  <c r="B1997" i="2"/>
  <c r="F1973" i="2"/>
  <c r="B2807" i="2"/>
  <c r="F1808" i="2"/>
  <c r="F2989" i="2"/>
  <c r="F2837" i="2"/>
  <c r="F394" i="2"/>
  <c r="F2203" i="2"/>
  <c r="F2051" i="2"/>
  <c r="B2348" i="2"/>
  <c r="B532" i="2"/>
  <c r="B763" i="2"/>
  <c r="F716" i="2"/>
  <c r="F2102" i="2"/>
  <c r="B2659" i="2"/>
  <c r="F1036" i="2"/>
  <c r="F2177" i="2"/>
  <c r="B800" i="2"/>
  <c r="F786" i="2"/>
  <c r="B2768" i="2"/>
  <c r="B779" i="2"/>
  <c r="B897" i="2"/>
  <c r="F1015" i="2"/>
  <c r="B394" i="2"/>
  <c r="F880" i="2"/>
  <c r="F2099" i="2"/>
  <c r="B1880" i="2"/>
  <c r="B2248" i="2"/>
  <c r="B997" i="2"/>
  <c r="B1775" i="2"/>
  <c r="B1995" i="2"/>
  <c r="F807" i="2"/>
  <c r="B281" i="2"/>
  <c r="B854" i="2"/>
  <c r="B1202" i="2"/>
  <c r="B276" i="2"/>
  <c r="B397" i="2"/>
  <c r="F2599" i="2"/>
  <c r="B2476" i="2"/>
  <c r="F2859" i="2"/>
  <c r="F2723" i="2"/>
  <c r="B2095" i="2"/>
  <c r="B994" i="2"/>
  <c r="B2215" i="2"/>
  <c r="B698" i="2"/>
  <c r="B2060" i="2"/>
  <c r="F156" i="2"/>
  <c r="F760" i="2"/>
  <c r="B1102" i="2"/>
  <c r="F2355" i="2"/>
  <c r="B2172" i="2"/>
  <c r="B2098" i="2"/>
  <c r="F2413" i="2"/>
  <c r="F1800" i="2"/>
  <c r="B2854" i="2"/>
  <c r="B1623" i="2"/>
  <c r="B1410" i="2"/>
  <c r="F1891" i="2"/>
  <c r="F2877" i="2"/>
  <c r="F2276" i="2"/>
  <c r="F1974" i="2"/>
  <c r="F2805" i="2"/>
  <c r="B9" i="5"/>
  <c r="B2285" i="2"/>
  <c r="F351" i="2"/>
  <c r="F1915" i="2"/>
  <c r="B1158" i="2"/>
  <c r="B1128" i="2"/>
  <c r="F1410" i="2"/>
  <c r="F737" i="2"/>
  <c r="F2076" i="2"/>
  <c r="B858" i="2"/>
  <c r="B693" i="2"/>
  <c r="F341" i="2"/>
  <c r="B2040" i="2"/>
  <c r="B2789" i="2"/>
  <c r="B2386" i="2"/>
  <c r="B2170" i="2"/>
  <c r="B776" i="2"/>
  <c r="B2043" i="2"/>
  <c r="F1980" i="2"/>
  <c r="B1854" i="2"/>
  <c r="F2585" i="2"/>
  <c r="B1761" i="2"/>
  <c r="B376" i="2"/>
  <c r="F2324" i="2"/>
  <c r="F2575" i="2"/>
  <c r="F1732" i="2"/>
  <c r="F2855" i="2"/>
  <c r="B2908" i="2"/>
  <c r="B2779" i="2"/>
  <c r="F424" i="2"/>
  <c r="F1934" i="2"/>
  <c r="B2092" i="2"/>
  <c r="F749" i="2"/>
  <c r="B1046" i="2"/>
  <c r="B2722" i="2"/>
  <c r="B2526" i="2"/>
  <c r="B2890" i="2"/>
  <c r="F1745" i="2"/>
  <c r="F2207" i="2"/>
  <c r="F261" i="2"/>
  <c r="B1161" i="2"/>
  <c r="B345" i="2"/>
  <c r="B2174" i="2"/>
  <c r="B2838" i="2"/>
  <c r="F316" i="2"/>
  <c r="F2000" i="2"/>
  <c r="B2790" i="2"/>
  <c r="F2763" i="2"/>
  <c r="F2833" i="2"/>
  <c r="B675" i="2"/>
  <c r="F2540" i="2"/>
  <c r="B2120" i="2"/>
  <c r="B2434" i="2"/>
  <c r="F1989" i="2"/>
  <c r="F1992" i="2"/>
  <c r="F1160" i="2"/>
  <c r="F672" i="2"/>
  <c r="F517" i="2"/>
  <c r="B1949" i="2"/>
  <c r="F989" i="2"/>
  <c r="F2331" i="2"/>
  <c r="B989" i="2"/>
  <c r="F284" i="2"/>
  <c r="F2725" i="2"/>
  <c r="B2523" i="2"/>
  <c r="F2657" i="2"/>
  <c r="B1753" i="2"/>
  <c r="F955" i="2"/>
  <c r="B814" i="2"/>
  <c r="B1820" i="2"/>
  <c r="F1067" i="2"/>
  <c r="B1205" i="2"/>
  <c r="F45" i="2"/>
  <c r="B2761" i="2"/>
  <c r="B538" i="2"/>
  <c r="B564" i="2"/>
  <c r="F442" i="2"/>
  <c r="F1823" i="2"/>
  <c r="B484" i="2"/>
  <c r="B1105" i="2"/>
  <c r="F1111" i="2"/>
  <c r="F1948" i="2"/>
  <c r="B988" i="2"/>
  <c r="F759" i="2"/>
  <c r="F1026" i="2"/>
  <c r="B1972" i="2"/>
  <c r="B2578" i="2"/>
  <c r="B2479" i="2"/>
  <c r="B1033" i="2"/>
  <c r="F1154" i="2"/>
  <c r="B2272" i="2"/>
  <c r="F844" i="2"/>
  <c r="B1604" i="2"/>
  <c r="B970" i="2"/>
  <c r="F862" i="2"/>
  <c r="F2891" i="2"/>
  <c r="F2044" i="2"/>
  <c r="B2978" i="2"/>
  <c r="B1318" i="2"/>
  <c r="F1568" i="2"/>
  <c r="F2791" i="2"/>
  <c r="B939" i="2"/>
  <c r="B2257" i="2"/>
  <c r="B2933" i="2"/>
  <c r="B2347" i="2"/>
  <c r="B2294" i="2"/>
  <c r="B2731" i="2"/>
  <c r="F1331" i="2"/>
  <c r="F400" i="2"/>
  <c r="B2893" i="2"/>
  <c r="F2747" i="2"/>
  <c r="F903" i="2"/>
  <c r="B996" i="2"/>
  <c r="B826" i="2"/>
  <c r="F56" i="2"/>
  <c r="B2792" i="2"/>
  <c r="B1163" i="2"/>
  <c r="B2628" i="2"/>
  <c r="F857" i="2"/>
  <c r="F2469" i="2"/>
  <c r="F9" i="5"/>
  <c r="B2121" i="2"/>
  <c r="B1024" i="2"/>
  <c r="F536" i="2"/>
  <c r="F559" i="2"/>
  <c r="F2499" i="2"/>
  <c r="F2074" i="2"/>
  <c r="B1173" i="2"/>
  <c r="B1042" i="2"/>
  <c r="F2319" i="2"/>
  <c r="B2934" i="2"/>
  <c r="F2807" i="2"/>
  <c r="B2481" i="2"/>
  <c r="F869" i="2"/>
  <c r="B1189" i="2"/>
  <c r="B2589" i="2"/>
  <c r="F309" i="2"/>
  <c r="B827" i="2"/>
  <c r="F511" i="2"/>
  <c r="B2006" i="2"/>
  <c r="B836" i="2"/>
  <c r="F2393" i="2"/>
  <c r="F893" i="2"/>
  <c r="B1657" i="2"/>
  <c r="F762" i="2"/>
  <c r="B2684" i="2"/>
  <c r="B1908" i="2"/>
  <c r="B2672" i="2"/>
  <c r="F917" i="2"/>
  <c r="B2391" i="2"/>
  <c r="B167" i="2"/>
  <c r="B2505" i="2"/>
  <c r="B1089" i="2"/>
  <c r="B2538" i="2"/>
  <c r="F878" i="2"/>
  <c r="B2360" i="2"/>
  <c r="B2130" i="2"/>
  <c r="F1030" i="2"/>
  <c r="F2037" i="2"/>
  <c r="B887" i="2"/>
  <c r="B686" i="2"/>
  <c r="F730" i="2"/>
  <c r="B2621" i="2"/>
  <c r="F2605" i="2"/>
  <c r="B2115" i="2"/>
  <c r="B647" i="2"/>
  <c r="B1018" i="2"/>
  <c r="B1355" i="2"/>
  <c r="F2781" i="2"/>
  <c r="F2700" i="2"/>
  <c r="F2126" i="2"/>
  <c r="B2221" i="2"/>
  <c r="F765" i="2"/>
  <c r="B1051" i="2"/>
  <c r="B336" i="2"/>
  <c r="B1146" i="2"/>
  <c r="F2447" i="2"/>
  <c r="F2560" i="2"/>
  <c r="B941" i="2"/>
  <c r="F982" i="2"/>
  <c r="B708" i="2"/>
  <c r="F684" i="2"/>
  <c r="F1244" i="2"/>
  <c r="F1573" i="2"/>
  <c r="B2586" i="2"/>
  <c r="F401" i="2"/>
  <c r="B2673" i="2"/>
  <c r="F403" i="2"/>
  <c r="F270" i="2"/>
  <c r="F1203" i="2"/>
  <c r="F971" i="2"/>
  <c r="F516" i="2"/>
  <c r="F768" i="2"/>
  <c r="F1828" i="2"/>
  <c r="F1765" i="2"/>
  <c r="F2425" i="2"/>
  <c r="F1129" i="2"/>
  <c r="B1048" i="2"/>
  <c r="F1736" i="2"/>
  <c r="B1134" i="2"/>
  <c r="B2858" i="2"/>
  <c r="B2463" i="2"/>
  <c r="B1860" i="2"/>
  <c r="B2091" i="2"/>
  <c r="B128" i="2"/>
  <c r="B2629" i="2"/>
  <c r="F2444" i="2"/>
  <c r="F2750" i="2"/>
  <c r="F2474" i="2"/>
  <c r="F710" i="2"/>
  <c r="B1738" i="2"/>
  <c r="B1317" i="2"/>
  <c r="B782" i="2"/>
  <c r="F1887" i="2"/>
  <c r="B2072" i="2"/>
  <c r="F1465" i="2"/>
  <c r="F806" i="2"/>
  <c r="B2581" i="2"/>
  <c r="F1199" i="2"/>
  <c r="B1852" i="2"/>
  <c r="F514" i="2"/>
  <c r="F1188" i="2"/>
  <c r="B1155" i="2"/>
  <c r="B1000" i="2"/>
  <c r="B1590" i="2"/>
  <c r="F2562" i="2"/>
  <c r="B2909" i="2"/>
  <c r="B2757" i="2"/>
  <c r="B2424" i="2"/>
  <c r="B419" i="2"/>
  <c r="F2956" i="2"/>
  <c r="F1025" i="2"/>
  <c r="F2249" i="2"/>
  <c r="F2348" i="2"/>
  <c r="B2376" i="2"/>
  <c r="F2350" i="2"/>
  <c r="F79" i="2"/>
  <c r="B1116" i="2"/>
  <c r="B1802" i="2"/>
  <c r="F2432" i="2"/>
  <c r="F2780" i="2"/>
  <c r="F1197" i="2"/>
  <c r="B1154" i="2"/>
  <c r="B406" i="2"/>
  <c r="B674" i="2"/>
  <c r="B2181" i="2"/>
  <c r="B1131" i="2"/>
  <c r="B1025" i="2"/>
  <c r="F2136" i="2"/>
  <c r="B2460" i="2"/>
  <c r="F1190" i="2"/>
  <c r="F2117" i="2"/>
  <c r="F1432" i="2"/>
  <c r="F310" i="2"/>
  <c r="B1814" i="2"/>
  <c r="B315" i="2"/>
  <c r="F1024" i="2"/>
  <c r="F628" i="2"/>
  <c r="B2007" i="2"/>
  <c r="F2283" i="2"/>
  <c r="F898" i="2"/>
  <c r="F1686" i="2"/>
  <c r="F1937" i="2"/>
  <c r="F1756" i="2"/>
  <c r="F2347" i="2"/>
  <c r="B261" i="2"/>
  <c r="B1816" i="2"/>
  <c r="B2557" i="2"/>
  <c r="B1544" i="2"/>
  <c r="F2358" i="2"/>
  <c r="B804" i="2"/>
  <c r="F1917" i="2"/>
  <c r="B2217" i="2"/>
  <c r="F2728" i="2"/>
  <c r="B2116" i="2"/>
  <c r="B871" i="2"/>
  <c r="F777" i="2"/>
  <c r="B2171" i="2"/>
  <c r="B2295" i="2"/>
  <c r="B911" i="2"/>
  <c r="B2019" i="2"/>
  <c r="F1820" i="2"/>
  <c r="F2597" i="2"/>
  <c r="F324" i="2"/>
  <c r="B582" i="2"/>
  <c r="F2244" i="2"/>
  <c r="F2653" i="2"/>
  <c r="B2490" i="2"/>
  <c r="F1081" i="2"/>
  <c r="B2834" i="2"/>
  <c r="B1747" i="2"/>
  <c r="F1882" i="2"/>
  <c r="B288" i="2"/>
  <c r="B509" i="2"/>
  <c r="F2009" i="2"/>
  <c r="B838" i="2"/>
  <c r="B200" i="2"/>
  <c r="B1388" i="2"/>
  <c r="F865" i="2"/>
  <c r="B999" i="2"/>
  <c r="F787" i="2"/>
  <c r="F2295" i="2"/>
  <c r="F2876" i="2"/>
  <c r="B726" i="2"/>
  <c r="F1098" i="2"/>
  <c r="B2306" i="2"/>
  <c r="F276" i="2"/>
  <c r="F818" i="2"/>
  <c r="F1812" i="2"/>
  <c r="F2537" i="2"/>
  <c r="F2213" i="2"/>
  <c r="B2175" i="2"/>
  <c r="F564" i="2"/>
  <c r="B695" i="2"/>
  <c r="F2118" i="2"/>
  <c r="F258" i="2"/>
  <c r="F770" i="2"/>
  <c r="B583" i="2"/>
  <c r="B2255" i="2"/>
  <c r="F945" i="2"/>
  <c r="F2642" i="2"/>
  <c r="B688" i="2"/>
  <c r="F2255" i="2"/>
  <c r="B860" i="2"/>
  <c r="B2075" i="2"/>
  <c r="F2724" i="2"/>
  <c r="F2321" i="2"/>
  <c r="F1926" i="2"/>
  <c r="B2065" i="2"/>
  <c r="B420" i="2"/>
  <c r="F581" i="2"/>
  <c r="B2267" i="2"/>
  <c r="B978" i="2"/>
  <c r="F1826" i="2"/>
  <c r="F821" i="2"/>
  <c r="B2009" i="2"/>
  <c r="B2380" i="2"/>
  <c r="F1837" i="2"/>
  <c r="B298" i="2"/>
  <c r="F704" i="2"/>
  <c r="F2431" i="2"/>
  <c r="F3020" i="2"/>
  <c r="B859" i="2"/>
  <c r="B1911" i="2"/>
  <c r="F1028" i="2"/>
  <c r="B1777" i="2"/>
  <c r="F1046" i="2"/>
  <c r="B772" i="2"/>
  <c r="F1889" i="2"/>
  <c r="F1151" i="2"/>
  <c r="F2343" i="2"/>
  <c r="B2894" i="2"/>
  <c r="F1150" i="2"/>
  <c r="F535" i="2"/>
  <c r="B1635" i="2"/>
  <c r="F646" i="2"/>
  <c r="B2020" i="2"/>
  <c r="B1023" i="2"/>
  <c r="F1911" i="2"/>
  <c r="B1568" i="2"/>
  <c r="B348" i="2"/>
  <c r="F1040" i="2"/>
  <c r="F1863" i="2"/>
  <c r="B320" i="2"/>
  <c r="B2418" i="2"/>
  <c r="B1509" i="2"/>
  <c r="F541" i="2"/>
  <c r="F904" i="2"/>
  <c r="F2920" i="2"/>
  <c r="F2641" i="2"/>
  <c r="B2420" i="2"/>
  <c r="B566" i="2"/>
  <c r="B429" i="2"/>
  <c r="B380" i="2"/>
  <c r="F863" i="2"/>
  <c r="B316" i="2"/>
  <c r="F2186" i="2"/>
  <c r="B1183" i="2"/>
  <c r="B2860" i="2"/>
  <c r="F665" i="2"/>
  <c r="B1975" i="2"/>
  <c r="F2484" i="2"/>
  <c r="F1774" i="2"/>
  <c r="B2690" i="2"/>
  <c r="F2479" i="2"/>
  <c r="B453" i="2"/>
  <c r="B2328" i="2"/>
  <c r="B1935" i="2"/>
  <c r="B2551" i="2"/>
  <c r="B764" i="2"/>
  <c r="B668" i="2"/>
  <c r="B1331" i="2"/>
  <c r="F1685" i="2"/>
  <c r="F2002" i="2"/>
  <c r="B2596" i="2"/>
  <c r="B382" i="2"/>
  <c r="B666" i="2"/>
  <c r="B1097" i="2"/>
  <c r="F2334" i="2"/>
  <c r="B1798" i="2"/>
  <c r="F1100" i="2"/>
  <c r="B2154" i="2"/>
  <c r="B445" i="2"/>
  <c r="B2090" i="2"/>
  <c r="B2498" i="2"/>
  <c r="F783" i="2"/>
  <c r="B258" i="2"/>
  <c r="B774" i="2"/>
  <c r="B424" i="2"/>
  <c r="F2021" i="2"/>
  <c r="F2165" i="2"/>
  <c r="B291" i="2"/>
  <c r="F1207" i="2"/>
  <c r="B325" i="2"/>
  <c r="F2889" i="2"/>
  <c r="B2427" i="2"/>
  <c r="F388" i="2"/>
  <c r="F333" i="2"/>
  <c r="B2017" i="2"/>
  <c r="F561" i="2"/>
  <c r="F1929" i="2"/>
  <c r="B2104" i="2"/>
  <c r="F703" i="2"/>
  <c r="F2627" i="2"/>
  <c r="F848" i="2"/>
  <c r="F1047" i="2"/>
  <c r="B2554" i="2"/>
  <c r="F2110" i="2"/>
  <c r="F2804" i="2"/>
  <c r="B2455" i="2"/>
  <c r="B2182" i="2"/>
  <c r="F1742" i="2"/>
  <c r="F102" i="2"/>
  <c r="B709" i="2"/>
  <c r="B680" i="2"/>
  <c r="F2436" i="2"/>
  <c r="F2546" i="2"/>
  <c r="B951" i="2"/>
  <c r="B1806" i="2"/>
  <c r="F680" i="2"/>
  <c r="F1872" i="2"/>
  <c r="B1924" i="2"/>
  <c r="F269" i="2"/>
  <c r="B819" i="2"/>
  <c r="F2316" i="2"/>
  <c r="B846" i="2"/>
  <c r="F2582" i="2"/>
  <c r="B1800" i="2"/>
  <c r="F674" i="2"/>
  <c r="B1796" i="2"/>
  <c r="B2414" i="2"/>
  <c r="B454" i="2"/>
  <c r="F1189" i="2"/>
  <c r="F2019" i="2"/>
  <c r="F979" i="2"/>
  <c r="F2890" i="2"/>
  <c r="B268" i="2"/>
  <c r="F325" i="2"/>
  <c r="B2582" i="2"/>
  <c r="F346" i="2"/>
  <c r="B456" i="2"/>
  <c r="B2317" i="2"/>
  <c r="F563" i="2"/>
  <c r="F889" i="2"/>
  <c r="B2129" i="2"/>
  <c r="B2766" i="2"/>
  <c r="F961" i="2"/>
  <c r="B1821" i="2"/>
  <c r="B1020" i="2"/>
  <c r="B1036" i="2"/>
  <c r="F2072" i="2"/>
  <c r="B2189" i="2"/>
  <c r="B2489" i="2"/>
  <c r="F1881" i="2"/>
  <c r="B373" i="2"/>
  <c r="F2308" i="2"/>
  <c r="F2779" i="2"/>
  <c r="F2459" i="2"/>
  <c r="F2231" i="2"/>
  <c r="F2852" i="2"/>
  <c r="B1332" i="2"/>
  <c r="F2628" i="2"/>
  <c r="B738" i="2"/>
  <c r="B452" i="2"/>
  <c r="F1319" i="2"/>
  <c r="F1838" i="2"/>
  <c r="F725" i="2"/>
  <c r="F1700" i="2"/>
  <c r="B1895" i="2"/>
  <c r="F2438" i="2"/>
  <c r="B1689" i="2"/>
  <c r="B2219" i="2"/>
  <c r="F2489" i="2"/>
  <c r="B3047" i="2"/>
  <c r="B384" i="2"/>
  <c r="B331" i="2"/>
  <c r="B1064" i="2"/>
  <c r="B294" i="2"/>
  <c r="B2321" i="2"/>
  <c r="B1827" i="2"/>
  <c r="F1754" i="2"/>
  <c r="B407" i="2"/>
  <c r="F2182" i="2"/>
  <c r="F554" i="2"/>
  <c r="B742" i="2"/>
  <c r="F338" i="2"/>
  <c r="F2050" i="2"/>
  <c r="F2494" i="2"/>
  <c r="F565" i="2"/>
  <c r="B1049" i="2"/>
  <c r="F799" i="2"/>
  <c r="F1166" i="2"/>
  <c r="F397" i="2"/>
  <c r="F1850" i="2"/>
  <c r="F1766" i="2"/>
  <c r="F350" i="2"/>
  <c r="F2351" i="2"/>
  <c r="F823" i="2"/>
  <c r="B1685" i="2"/>
  <c r="B1194" i="2"/>
  <c r="B1086" i="2"/>
  <c r="F960" i="2"/>
  <c r="B681" i="2"/>
  <c r="F981" i="2"/>
  <c r="F2109" i="2"/>
  <c r="F1065" i="2"/>
  <c r="F726" i="2"/>
  <c r="B2485" i="2"/>
  <c r="B2274" i="2"/>
  <c r="F1922" i="2"/>
  <c r="B2326" i="2"/>
  <c r="B1167" i="2"/>
  <c r="B977" i="2"/>
  <c r="B1873" i="2"/>
  <c r="F328" i="2"/>
  <c r="B672" i="2"/>
  <c r="F2224" i="2"/>
  <c r="F314" i="2"/>
  <c r="B1866" i="2"/>
  <c r="F426" i="2"/>
  <c r="F699" i="2"/>
  <c r="F313" i="2"/>
  <c r="B950" i="2"/>
  <c r="F263" i="2"/>
  <c r="B1061" i="2"/>
  <c r="F1758" i="2"/>
  <c r="B2494" i="2"/>
  <c r="B2074" i="2"/>
  <c r="B1823" i="2"/>
  <c r="F2155" i="2"/>
  <c r="F513" i="2"/>
  <c r="F2534" i="2"/>
  <c r="F1895" i="2"/>
  <c r="F870" i="2"/>
  <c r="B2206" i="2"/>
  <c r="B457" i="2"/>
  <c r="B874" i="2"/>
  <c r="B1688" i="2"/>
  <c r="B2530" i="2"/>
  <c r="B2263" i="2"/>
  <c r="F473" i="2"/>
  <c r="B701" i="2"/>
  <c r="F1768" i="2"/>
  <c r="B762" i="2"/>
  <c r="B1990" i="2"/>
  <c r="B1766" i="2"/>
  <c r="B757" i="2"/>
  <c r="F992" i="2"/>
  <c r="B292" i="2"/>
  <c r="F2095" i="2"/>
  <c r="F899" i="2"/>
  <c r="B1174" i="2"/>
  <c r="F2040" i="2"/>
  <c r="F2736" i="2"/>
  <c r="F1421" i="2"/>
  <c r="B2220" i="2"/>
  <c r="F386" i="2"/>
  <c r="B2547" i="2"/>
  <c r="B444" i="2"/>
  <c r="B2168" i="2"/>
  <c r="F457" i="2"/>
  <c r="B244" i="2"/>
  <c r="F785" i="2"/>
  <c r="F2164" i="2"/>
  <c r="B330" i="2"/>
  <c r="B2209" i="2"/>
  <c r="F707" i="2"/>
  <c r="F2697" i="2"/>
  <c r="B2565" i="2"/>
  <c r="F1181" i="2"/>
  <c r="F949" i="2"/>
  <c r="B1103" i="2"/>
  <c r="B1140" i="2"/>
  <c r="F872" i="2"/>
  <c r="B352" i="2"/>
  <c r="F1124" i="2"/>
  <c r="B426" i="2"/>
  <c r="B1144" i="2"/>
  <c r="F2114" i="2"/>
  <c r="F2397" i="2"/>
  <c r="B90" i="2"/>
  <c r="F155" i="2"/>
  <c r="B2640" i="2"/>
  <c r="F1086" i="2"/>
  <c r="F713" i="2"/>
  <c r="F1748" i="2"/>
  <c r="B431" i="2"/>
  <c r="F912" i="2"/>
  <c r="B765" i="2"/>
  <c r="B869" i="2"/>
  <c r="B1126" i="2"/>
  <c r="F905" i="2"/>
  <c r="F1013" i="2"/>
  <c r="F2538" i="2"/>
  <c r="B2519" i="2"/>
  <c r="F803" i="2"/>
  <c r="B2695" i="2"/>
  <c r="B2572" i="2"/>
  <c r="B2286" i="2"/>
  <c r="F2060" i="2"/>
  <c r="F2035" i="2"/>
  <c r="B2875" i="2"/>
  <c r="B894" i="2"/>
  <c r="F189" i="2"/>
  <c r="F266" i="2"/>
  <c r="F2346" i="2"/>
  <c r="B1187" i="2"/>
  <c r="F692" i="2"/>
  <c r="B1123" i="2"/>
  <c r="B1132" i="2"/>
  <c r="B455" i="2"/>
  <c r="B2312" i="2"/>
  <c r="B740" i="2"/>
  <c r="B2010" i="2"/>
  <c r="F534" i="2"/>
  <c r="F1000" i="2"/>
  <c r="B2190" i="2"/>
  <c r="F2368" i="2"/>
  <c r="B1198" i="2"/>
  <c r="F142" i="2"/>
  <c r="F995" i="2"/>
  <c r="F274" i="2"/>
  <c r="F2150" i="2"/>
  <c r="B848" i="2"/>
  <c r="B2003" i="2"/>
  <c r="F1607" i="2"/>
  <c r="B2549" i="2"/>
  <c r="B2349" i="2"/>
  <c r="F2005" i="2"/>
  <c r="B1849" i="2"/>
  <c r="F2967" i="2"/>
  <c r="B2783" i="2"/>
  <c r="B1092" i="2"/>
  <c r="F2443" i="2"/>
  <c r="B676" i="2"/>
  <c r="B314" i="2"/>
  <c r="B1878" i="2"/>
  <c r="F2838" i="2"/>
  <c r="B2337" i="2"/>
  <c r="B2250" i="2"/>
  <c r="B979" i="2"/>
  <c r="F1231" i="2"/>
  <c r="B1344" i="2"/>
  <c r="B1178" i="2"/>
  <c r="F2624" i="2"/>
  <c r="B2449" i="2"/>
  <c r="F990" i="2"/>
  <c r="B1005" i="2"/>
  <c r="F2374" i="2"/>
  <c r="F271" i="2"/>
  <c r="F645" i="2"/>
  <c r="F1049" i="2"/>
  <c r="F2180" i="2"/>
  <c r="F2175" i="2"/>
  <c r="B1930" i="2"/>
  <c r="F1134" i="2"/>
  <c r="F1772" i="2"/>
  <c r="B274" i="2"/>
  <c r="F1909" i="2"/>
  <c r="F1858" i="2"/>
  <c r="F724" i="2"/>
  <c r="F1557" i="2"/>
  <c r="F485" i="2"/>
  <c r="B102" i="2"/>
  <c r="F1303" i="2"/>
  <c r="B892" i="2"/>
  <c r="B310" i="2"/>
  <c r="F2395" i="2"/>
  <c r="B1333" i="2"/>
  <c r="F740" i="2"/>
  <c r="F822" i="2"/>
  <c r="B968" i="2"/>
  <c r="F2223" i="2"/>
  <c r="B2793" i="2"/>
  <c r="F860" i="2"/>
  <c r="B2262" i="2"/>
  <c r="B1751" i="2"/>
  <c r="F2685" i="2"/>
  <c r="B2045" i="2"/>
  <c r="F2840" i="2"/>
  <c r="F1201" i="2"/>
  <c r="F2313" i="2"/>
  <c r="B1168" i="2"/>
  <c r="B2560" i="2"/>
  <c r="F2333" i="2"/>
  <c r="F315" i="2"/>
  <c r="F1864" i="2"/>
  <c r="F1155" i="2"/>
  <c r="B1104" i="2"/>
  <c r="B390" i="2"/>
  <c r="B2332" i="2"/>
  <c r="F2691" i="2"/>
  <c r="B945" i="2"/>
  <c r="B946" i="2"/>
  <c r="B142" i="2"/>
  <c r="B1734" i="2"/>
  <c r="F974" i="2"/>
  <c r="F1619" i="2"/>
  <c r="F1821" i="2"/>
  <c r="B913" i="2"/>
  <c r="F683" i="2"/>
  <c r="F2731" i="2"/>
  <c r="F2314" i="2"/>
  <c r="B2208" i="2"/>
  <c r="B287" i="2"/>
  <c r="B866" i="2"/>
  <c r="F380" i="2"/>
  <c r="B1756" i="2"/>
  <c r="F2858" i="2"/>
  <c r="B2229" i="2"/>
  <c r="F947" i="2"/>
  <c r="B2004" i="2"/>
  <c r="B2389" i="2"/>
  <c r="F843" i="2"/>
  <c r="B2157" i="2"/>
  <c r="F379" i="2"/>
  <c r="B2606" i="2"/>
  <c r="F2461" i="2"/>
  <c r="B2018" i="2"/>
  <c r="F366" i="2"/>
  <c r="B1865" i="2"/>
  <c r="B1982" i="2"/>
  <c r="F2100" i="2"/>
  <c r="B673" i="2"/>
  <c r="F921" i="2"/>
  <c r="B1059" i="2"/>
  <c r="F1060" i="2"/>
  <c r="F994" i="2"/>
  <c r="B735" i="2"/>
  <c r="F986" i="2"/>
  <c r="B2319" i="2"/>
  <c r="F2412" i="2"/>
  <c r="F824" i="2"/>
  <c r="F2782" i="2"/>
  <c r="F975" i="2"/>
  <c r="B2830" i="2"/>
  <c r="F2066" i="2"/>
  <c r="F154" i="2"/>
  <c r="F2149" i="2"/>
  <c r="B1200" i="2"/>
  <c r="F408" i="2"/>
  <c r="F2690" i="2"/>
  <c r="F691" i="2"/>
  <c r="F673" i="2"/>
  <c r="F2162" i="2"/>
  <c r="B664" i="2"/>
  <c r="B870" i="2"/>
  <c r="F1635" i="2"/>
  <c r="B1182" i="2"/>
  <c r="F1172" i="2"/>
  <c r="F2765" i="2"/>
  <c r="F2385" i="2"/>
  <c r="B2534" i="2"/>
  <c r="F1175" i="2"/>
  <c r="B1931" i="2"/>
  <c r="B2425" i="2"/>
  <c r="B1830" i="2"/>
  <c r="B2721" i="2"/>
  <c r="F2871" i="2"/>
  <c r="B1813" i="2"/>
  <c r="F1851" i="2"/>
  <c r="F2048" i="2"/>
  <c r="F700" i="2"/>
  <c r="B2993" i="2"/>
  <c r="B1792" i="2"/>
  <c r="B2655" i="2"/>
  <c r="B2705" i="2"/>
  <c r="F2170" i="2"/>
  <c r="F2490" i="2"/>
  <c r="F647" i="2"/>
  <c r="B2076" i="2"/>
  <c r="B1969" i="2"/>
  <c r="B966" i="2"/>
  <c r="B297" i="2"/>
  <c r="F916" i="2"/>
  <c r="F732" i="2"/>
  <c r="F2909" i="2"/>
  <c r="F734" i="2"/>
  <c r="F1122" i="2"/>
  <c r="F851" i="2"/>
  <c r="B923" i="2"/>
  <c r="B1399" i="2"/>
  <c r="F1762" i="2"/>
  <c r="F847" i="2"/>
  <c r="B940" i="2"/>
  <c r="F1996" i="2"/>
  <c r="B920" i="2"/>
  <c r="B2727" i="2"/>
  <c r="F846" i="2"/>
  <c r="B737" i="2"/>
  <c r="B273" i="2"/>
  <c r="F956" i="2"/>
  <c r="B353" i="2"/>
  <c r="B1793" i="2"/>
  <c r="F518" i="2"/>
  <c r="F1178" i="2"/>
  <c r="F2756" i="2"/>
  <c r="F2659" i="2"/>
  <c r="F1874" i="2"/>
  <c r="B2748" i="2"/>
  <c r="B2399" i="2"/>
  <c r="B1817" i="2"/>
  <c r="F996" i="2"/>
  <c r="F900" i="2"/>
  <c r="F2830" i="2"/>
  <c r="B517" i="2"/>
  <c r="B974" i="2"/>
  <c r="B1850" i="2"/>
  <c r="B2151" i="2"/>
  <c r="B1269" i="2"/>
  <c r="B1030" i="2"/>
  <c r="F676" i="2"/>
  <c r="B745" i="2"/>
  <c r="F812" i="2"/>
  <c r="B813" i="2"/>
  <c r="F829" i="2"/>
  <c r="B396" i="2"/>
  <c r="F2530" i="2"/>
  <c r="F864" i="2"/>
  <c r="B271" i="2"/>
  <c r="F1029" i="2"/>
  <c r="F1734" i="2"/>
  <c r="F2107" i="2"/>
  <c r="B2370" i="2"/>
  <c r="F907" i="2"/>
  <c r="F2696" i="2"/>
  <c r="F1149" i="2"/>
  <c r="B2620" i="2"/>
  <c r="B1096" i="2"/>
  <c r="F2524" i="2"/>
  <c r="B1776" i="2"/>
  <c r="F450" i="2"/>
  <c r="F973" i="2"/>
  <c r="F774" i="2"/>
  <c r="B1606" i="2"/>
  <c r="F2137" i="2"/>
  <c r="B513" i="2"/>
  <c r="F264" i="2"/>
  <c r="B1774" i="2"/>
  <c r="B995" i="2"/>
  <c r="F1740" i="2"/>
  <c r="B943" i="2"/>
  <c r="B2000" i="2"/>
  <c r="F2356" i="2"/>
  <c r="B290" i="2"/>
  <c r="F1570" i="2"/>
  <c r="F2699" i="2"/>
  <c r="B1718" i="2"/>
  <c r="F272" i="2"/>
  <c r="F1623" i="2"/>
  <c r="F422" i="2"/>
  <c r="B2733" i="2"/>
  <c r="B433" i="2"/>
  <c r="B427" i="2"/>
  <c r="F2240" i="2"/>
  <c r="F942" i="2"/>
  <c r="F664" i="2"/>
  <c r="F883" i="2"/>
  <c r="B1795" i="2"/>
  <c r="F2752" i="2"/>
  <c r="F1011" i="2"/>
  <c r="F909" i="2"/>
  <c r="B296" i="2"/>
  <c r="F2424" i="2"/>
  <c r="F278" i="2"/>
  <c r="F2235" i="2"/>
  <c r="B2203" i="2"/>
  <c r="B2990" i="2"/>
  <c r="B990" i="2"/>
  <c r="B327" i="2"/>
  <c r="F1849" i="2"/>
  <c r="F2265" i="2"/>
  <c r="B2593" i="2"/>
  <c r="F2342" i="2"/>
  <c r="B711" i="2"/>
  <c r="B2624" i="2"/>
  <c r="F2569" i="2"/>
  <c r="B1807" i="2"/>
  <c r="B746" i="2"/>
  <c r="F1953" i="2"/>
  <c r="F279" i="2"/>
  <c r="B818" i="2"/>
  <c r="F833" i="2"/>
  <c r="B1029" i="2"/>
  <c r="F2018" i="2"/>
  <c r="F809" i="2"/>
  <c r="B2956" i="2"/>
  <c r="F323" i="2"/>
  <c r="B1122" i="2"/>
  <c r="F1875" i="2"/>
  <c r="B2806" i="2"/>
  <c r="B980" i="2"/>
  <c r="F1763" i="2"/>
  <c r="B2240" i="2"/>
  <c r="B2856" i="2"/>
  <c r="F2014" i="2"/>
  <c r="B748" i="2"/>
  <c r="B2071" i="2"/>
  <c r="B1119" i="2"/>
  <c r="B1010" i="2"/>
  <c r="F835" i="2"/>
  <c r="F1606" i="2"/>
  <c r="F1868" i="2"/>
  <c r="B1749" i="2"/>
  <c r="F453" i="2"/>
  <c r="B447" i="2"/>
  <c r="B116" i="2"/>
  <c r="F1012" i="2"/>
  <c r="F1366" i="2"/>
  <c r="B1177" i="2"/>
  <c r="B1858" i="2"/>
  <c r="F1008" i="2"/>
  <c r="B233" i="2"/>
  <c r="F1131" i="2"/>
  <c r="B56" i="2"/>
  <c r="B2763" i="2"/>
  <c r="F1718" i="2"/>
  <c r="B1094" i="2"/>
  <c r="B1818" i="2"/>
  <c r="B2525" i="2"/>
  <c r="B2118" i="2"/>
  <c r="B2527" i="2"/>
  <c r="B877" i="2"/>
  <c r="F2399" i="2"/>
  <c r="F2090" i="2"/>
  <c r="B1953" i="2"/>
  <c r="F1702" i="2"/>
  <c r="B784" i="2"/>
  <c r="F2218" i="2"/>
  <c r="B992" i="2"/>
  <c r="F282" i="2"/>
  <c r="F1830" i="2"/>
  <c r="F167" i="2"/>
  <c r="F1509" i="2"/>
  <c r="F2160" i="2"/>
  <c r="B2423" i="2"/>
  <c r="F1079" i="2"/>
  <c r="F2225" i="2"/>
  <c r="B900" i="2"/>
  <c r="F2329" i="2"/>
  <c r="B557" i="2"/>
  <c r="F2580" i="2"/>
  <c r="B1245" i="2"/>
  <c r="F2386" i="2"/>
  <c r="F1985" i="2"/>
  <c r="F2706" i="2"/>
  <c r="F596" i="2"/>
  <c r="F1476" i="2"/>
  <c r="B2758" i="2"/>
  <c r="B473" i="2"/>
  <c r="B667" i="2"/>
  <c r="B2322" i="2"/>
  <c r="B1923" i="2"/>
  <c r="B561" i="2"/>
  <c r="B816" i="2"/>
  <c r="F1892" i="2"/>
  <c r="B1779" i="2"/>
  <c r="F2388" i="2"/>
  <c r="B1476" i="2"/>
  <c r="F2320" i="2"/>
  <c r="B956" i="2"/>
  <c r="F1815" i="2"/>
  <c r="F1978" i="2"/>
  <c r="B1834" i="2"/>
  <c r="B1115" i="2"/>
  <c r="F1206" i="2"/>
  <c r="F1305" i="2"/>
  <c r="B1863" i="2"/>
  <c r="B1306" i="2"/>
  <c r="B1095" i="2"/>
  <c r="F2148" i="2"/>
  <c r="F292" i="2"/>
  <c r="F447" i="2"/>
  <c r="B2287" i="2"/>
  <c r="F537" i="2"/>
  <c r="F2411" i="2"/>
  <c r="F1988" i="2"/>
  <c r="F2735" i="2"/>
  <c r="B2540" i="2"/>
  <c r="F1780" i="2"/>
  <c r="B712" i="2"/>
  <c r="B1917" i="2"/>
  <c r="F709" i="2"/>
  <c r="F1090" i="2"/>
  <c r="B2361" i="2"/>
  <c r="B1950" i="2"/>
  <c r="F2077" i="2"/>
  <c r="B2398" i="2"/>
  <c r="F854" i="2"/>
  <c r="F926" i="2"/>
  <c r="F1245" i="2"/>
  <c r="B2056" i="2"/>
  <c r="F1885" i="2"/>
  <c r="B985" i="2"/>
  <c r="F434" i="2"/>
  <c r="F714" i="2"/>
  <c r="F752" i="2"/>
  <c r="F486" i="2"/>
  <c r="B2228" i="2"/>
  <c r="B23" i="2"/>
  <c r="B2112" i="2"/>
  <c r="F2455" i="2"/>
  <c r="F2263" i="2"/>
  <c r="F1165" i="2"/>
  <c r="B338" i="2"/>
  <c r="B1941" i="2"/>
  <c r="B690" i="2"/>
  <c r="F2229" i="2"/>
  <c r="F1117" i="2"/>
  <c r="B423" i="2"/>
  <c r="F1994" i="2"/>
  <c r="F739" i="2"/>
  <c r="B1803" i="2"/>
  <c r="B323" i="2"/>
  <c r="B395" i="2"/>
  <c r="B1195" i="2"/>
  <c r="F1001" i="2"/>
  <c r="F344" i="2"/>
  <c r="F454" i="2"/>
  <c r="F871" i="2"/>
  <c r="F1834" i="2"/>
  <c r="F969" i="2"/>
  <c r="B2484" i="2"/>
  <c r="F1120" i="2"/>
  <c r="B1938" i="2"/>
  <c r="F406" i="2"/>
  <c r="F2465" i="2"/>
  <c r="B1882" i="2"/>
  <c r="B775" i="2"/>
  <c r="F2547" i="2"/>
  <c r="F999" i="2"/>
  <c r="B2587" i="2"/>
  <c r="F1132" i="2"/>
  <c r="B1828" i="2"/>
  <c r="F2604" i="2"/>
  <c r="B807" i="2"/>
  <c r="F2261" i="2"/>
  <c r="F967" i="2"/>
  <c r="F850" i="2"/>
  <c r="B707" i="2"/>
  <c r="F1545" i="2"/>
  <c r="B706" i="2"/>
  <c r="B2687" i="2"/>
  <c r="F582" i="2"/>
  <c r="F679" i="2"/>
  <c r="B692" i="2"/>
  <c r="B2571" i="2"/>
  <c r="F924" i="2"/>
  <c r="F875" i="2"/>
  <c r="B1602" i="2"/>
  <c r="B579" i="2"/>
  <c r="B1232" i="2"/>
  <c r="F2992" i="2"/>
  <c r="B862" i="2"/>
  <c r="F2310" i="2"/>
  <c r="F452" i="2"/>
  <c r="F1532" i="2"/>
  <c r="F2853" i="2"/>
  <c r="F2783" i="2"/>
  <c r="F2178" i="2"/>
  <c r="B256" i="2"/>
  <c r="B2127" i="2"/>
  <c r="F1894" i="2"/>
  <c r="F290" i="2"/>
  <c r="F1946" i="2"/>
  <c r="B2754" i="2"/>
  <c r="F1218" i="2"/>
  <c r="B1893" i="2"/>
  <c r="B2805" i="2"/>
  <c r="F2905" i="2"/>
  <c r="F2686" i="2"/>
  <c r="F67" i="2"/>
  <c r="B864" i="2"/>
  <c r="B963" i="2"/>
  <c r="B2148" i="2"/>
  <c r="B644" i="2"/>
  <c r="B876" i="2"/>
  <c r="B991" i="2"/>
  <c r="B2561" i="2"/>
  <c r="F2495" i="2"/>
  <c r="B822" i="2"/>
  <c r="B350" i="2"/>
  <c r="F695" i="2"/>
  <c r="F1832" i="2"/>
  <c r="F2003" i="2"/>
  <c r="F2227" i="2"/>
  <c r="B389" i="2"/>
  <c r="F2692" i="2"/>
  <c r="F663" i="2"/>
  <c r="B1319" i="2"/>
  <c r="B1750" i="2"/>
  <c r="F834" i="2"/>
  <c r="B2132" i="2"/>
  <c r="B1737" i="2"/>
  <c r="F2655" i="2"/>
  <c r="B2444" i="2"/>
  <c r="F2536" i="2"/>
  <c r="B535" i="2"/>
  <c r="F1866" i="2"/>
  <c r="B541" i="2"/>
  <c r="B1870" i="2"/>
  <c r="F1145" i="2"/>
  <c r="B425" i="2"/>
  <c r="B2439" i="2"/>
  <c r="F2270" i="2"/>
  <c r="B922" i="2"/>
  <c r="F1602" i="2"/>
  <c r="F694" i="2"/>
  <c r="B2266" i="2"/>
  <c r="B2415" i="2"/>
  <c r="F2130" i="2"/>
  <c r="F2570" i="2"/>
  <c r="B850" i="2"/>
  <c r="B733" i="2"/>
  <c r="F688" i="2"/>
  <c r="B1109" i="2"/>
  <c r="B857" i="2"/>
  <c r="F1092" i="2"/>
  <c r="F772" i="2"/>
  <c r="B1791" i="2"/>
  <c r="B1121" i="2"/>
  <c r="F382" i="2"/>
  <c r="B1206" i="2"/>
  <c r="B2097" i="2"/>
  <c r="F451" i="2"/>
  <c r="B1936" i="2"/>
  <c r="B1883" i="2"/>
  <c r="F2766" i="2"/>
  <c r="F669" i="2"/>
  <c r="B2603" i="2"/>
  <c r="B880" i="2"/>
  <c r="B2156" i="2"/>
  <c r="F832" i="2"/>
  <c r="B435" i="2"/>
  <c r="F2727" i="2"/>
  <c r="B817" i="2"/>
  <c r="F421" i="2"/>
  <c r="F2480" i="2"/>
  <c r="B2233" i="2"/>
  <c r="B2857" i="2"/>
  <c r="B677" i="2"/>
  <c r="B802" i="2"/>
  <c r="B1192" i="2"/>
  <c r="B1809" i="2"/>
  <c r="B1127" i="2"/>
  <c r="B2355" i="2"/>
  <c r="F2429" i="2"/>
  <c r="B1981" i="2"/>
  <c r="B1758" i="2"/>
  <c r="F2105" i="2"/>
  <c r="F2236" i="2"/>
  <c r="F1064" i="2"/>
  <c r="B2967" i="2"/>
  <c r="F1052" i="2"/>
  <c r="B1768" i="2"/>
  <c r="B1826" i="2"/>
  <c r="F255" i="2"/>
  <c r="B689" i="2"/>
  <c r="F1735" i="2"/>
  <c r="F2256" i="2"/>
  <c r="B2700" i="2"/>
  <c r="B865" i="2"/>
  <c r="B1913" i="2"/>
  <c r="F2365" i="2"/>
  <c r="F395" i="2"/>
  <c r="B1571" i="2"/>
  <c r="F721" i="2"/>
  <c r="B408" i="2"/>
  <c r="B2314" i="2"/>
  <c r="F2441" i="2"/>
  <c r="F2357" i="2"/>
  <c r="B2653" i="2"/>
  <c r="B2465" i="2"/>
  <c r="F855" i="2"/>
  <c r="F2422" i="2"/>
  <c r="F993" i="2"/>
  <c r="B554" i="2"/>
  <c r="F2230" i="2"/>
  <c r="F1831" i="2"/>
  <c r="F1087" i="2"/>
  <c r="F2764" i="2"/>
  <c r="F2448" i="2"/>
  <c r="F1167" i="2"/>
  <c r="F894" i="2"/>
  <c r="F815" i="2"/>
  <c r="F347" i="2"/>
  <c r="B2226" i="2"/>
  <c r="B1149" i="2"/>
  <c r="B2178" i="2"/>
  <c r="F1533" i="2"/>
  <c r="F367" i="2"/>
  <c r="B882" i="2"/>
  <c r="B2385" i="2"/>
  <c r="F1202" i="2"/>
  <c r="B1831" i="2"/>
  <c r="B1130" i="2"/>
  <c r="F1975" i="2"/>
  <c r="F2553" i="2"/>
  <c r="F2543" i="2"/>
  <c r="B2378" i="2"/>
  <c r="F763" i="2"/>
  <c r="F2156" i="2"/>
  <c r="F970" i="2"/>
  <c r="F372" i="2"/>
  <c r="F1050" i="2"/>
  <c r="F2894" i="2"/>
  <c r="F1803" i="2"/>
  <c r="B729" i="2"/>
  <c r="B1889" i="2"/>
  <c r="F1058" i="2"/>
  <c r="B259" i="2"/>
  <c r="F1574" i="2"/>
  <c r="B2435" i="2"/>
  <c r="F275" i="2"/>
  <c r="F940" i="2"/>
  <c r="B143" i="2"/>
  <c r="F991" i="2"/>
  <c r="B1532" i="2"/>
  <c r="F1966" i="2"/>
  <c r="B1954" i="2"/>
  <c r="B1035" i="2"/>
  <c r="B351" i="2"/>
  <c r="B1038" i="2"/>
  <c r="F1156" i="2"/>
  <c r="B324" i="2"/>
  <c r="B2388" i="2"/>
  <c r="F1777" i="2"/>
  <c r="B2211" i="2"/>
  <c r="F888" i="2"/>
  <c r="B1859" i="2"/>
  <c r="B2480" i="2"/>
  <c r="B1032" i="2"/>
  <c r="F2010" i="2"/>
  <c r="F836" i="2"/>
  <c r="F2418" i="2"/>
  <c r="F598" i="2"/>
  <c r="F1822" i="2"/>
  <c r="B1773" i="2"/>
  <c r="F2068" i="2"/>
  <c r="B1085" i="2"/>
  <c r="B437" i="2"/>
  <c r="F2389" i="2"/>
  <c r="F693" i="2"/>
  <c r="F1101" i="2"/>
  <c r="F580" i="2"/>
  <c r="F784" i="2"/>
  <c r="F538" i="2"/>
  <c r="F2004" i="2"/>
  <c r="B2061" i="2"/>
  <c r="F373" i="2"/>
  <c r="B2062" i="2"/>
  <c r="F671" i="2"/>
  <c r="F2574" i="2"/>
  <c r="F1806" i="2"/>
  <c r="B2230" i="2"/>
  <c r="F1857" i="2"/>
  <c r="B1218" i="2"/>
  <c r="B2343" i="2"/>
  <c r="B2150" i="2"/>
  <c r="F1935" i="2"/>
  <c r="B2413" i="2"/>
  <c r="B718" i="2"/>
  <c r="F922" i="2"/>
  <c r="F1912" i="2"/>
  <c r="B2450" i="2"/>
  <c r="F141" i="2"/>
  <c r="F2860" i="2"/>
  <c r="F3007" i="2"/>
  <c r="F1753" i="2"/>
  <c r="F1023" i="2"/>
  <c r="F1020" i="2"/>
  <c r="B335" i="2"/>
  <c r="B2179" i="2"/>
  <c r="F1967" i="2"/>
  <c r="B2626" i="2"/>
  <c r="F1624" i="2"/>
  <c r="F2710" i="2"/>
  <c r="B914" i="2"/>
  <c r="F2594" i="2"/>
  <c r="B441" i="2"/>
  <c r="B734" i="2"/>
  <c r="F2208" i="2"/>
  <c r="B1837" i="2"/>
  <c r="B1992" i="2"/>
  <c r="F1884" i="2"/>
  <c r="F808" i="2"/>
  <c r="F717" i="2"/>
  <c r="B2216" i="2"/>
  <c r="F2161" i="2"/>
  <c r="F925" i="2"/>
  <c r="B2166" i="2"/>
  <c r="B2315" i="2"/>
  <c r="B971" i="2"/>
  <c r="F1051" i="2"/>
  <c r="B1088" i="2"/>
  <c r="F1097" i="2"/>
  <c r="B1589" i="2"/>
  <c r="B837" i="2"/>
  <c r="B785" i="2"/>
  <c r="F2209" i="2"/>
  <c r="B2269" i="2"/>
  <c r="F2660" i="2"/>
  <c r="B2237" i="2"/>
  <c r="F1059" i="2"/>
  <c r="B1877" i="2"/>
  <c r="B2397" i="2"/>
  <c r="B597" i="2"/>
  <c r="B612" i="2"/>
  <c r="F557" i="2"/>
  <c r="B2464" i="2"/>
  <c r="B1868" i="2"/>
  <c r="F736" i="2"/>
  <c r="B2180" i="2"/>
  <c r="B1057" i="2"/>
  <c r="F2369" i="2"/>
  <c r="F767" i="2"/>
  <c r="B378" i="2"/>
  <c r="B2105" i="2"/>
  <c r="B1621" i="2"/>
  <c r="F352" i="2"/>
  <c r="F733" i="2"/>
  <c r="F1041" i="2"/>
  <c r="B519" i="2"/>
  <c r="F612" i="2"/>
  <c r="F813" i="2"/>
  <c r="B1853" i="2"/>
  <c r="B2416" i="2"/>
  <c r="F1819" i="2"/>
  <c r="B1257" i="2"/>
  <c r="F2233" i="2"/>
  <c r="B629" i="2"/>
  <c r="F484" i="2"/>
  <c r="B2400" i="2"/>
  <c r="F2188" i="2"/>
  <c r="B867" i="2"/>
  <c r="B967" i="2"/>
  <c r="B2224" i="2"/>
  <c r="B2440" i="2"/>
  <c r="B2371" i="2"/>
  <c r="B371" i="2"/>
  <c r="F1099" i="2"/>
  <c r="B2491" i="2"/>
  <c r="B1732" i="2"/>
  <c r="B2212" i="2"/>
  <c r="F938" i="2"/>
  <c r="B2159" i="2"/>
  <c r="B815" i="2"/>
  <c r="F2243" i="2"/>
  <c r="B2280" i="2"/>
  <c r="B1013" i="2"/>
  <c r="B2580" i="2"/>
  <c r="F2856" i="2"/>
  <c r="F1048" i="2"/>
  <c r="B1169" i="2"/>
  <c r="B1947" i="2"/>
  <c r="F1183" i="2"/>
  <c r="F293" i="2"/>
  <c r="F2505" i="2"/>
  <c r="F1232" i="2"/>
  <c r="B2135" i="2"/>
  <c r="B778" i="2"/>
  <c r="F387" i="2"/>
  <c r="F1793" i="2"/>
  <c r="F257" i="2"/>
  <c r="F428" i="2"/>
  <c r="B1933" i="2"/>
  <c r="B211" i="2"/>
  <c r="B1687" i="2"/>
  <c r="B2859" i="2"/>
  <c r="F1591" i="2"/>
  <c r="F2247" i="2"/>
  <c r="B1108" i="2"/>
  <c r="F985" i="2"/>
  <c r="F297" i="2"/>
  <c r="B516" i="2"/>
  <c r="F800" i="2"/>
  <c r="F2237" i="2"/>
  <c r="B759" i="2"/>
  <c r="F913" i="2"/>
  <c r="F1919" i="2"/>
  <c r="F579" i="2"/>
  <c r="F1164" i="2"/>
  <c r="B1100" i="2"/>
  <c r="B372" i="2"/>
  <c r="B840" i="2"/>
  <c r="B510" i="2"/>
  <c r="F2705" i="2"/>
  <c r="F1969" i="2"/>
  <c r="F2583" i="2"/>
  <c r="B2155" i="2"/>
  <c r="B1991" i="2"/>
  <c r="B1184" i="2"/>
  <c r="F2043" i="2"/>
  <c r="F2672" i="2"/>
  <c r="F566" i="2"/>
  <c r="F735" i="2"/>
  <c r="F1106" i="2"/>
  <c r="B1533" i="2"/>
  <c r="B845" i="2"/>
  <c r="B1686" i="2"/>
  <c r="B2254" i="2"/>
  <c r="B1166" i="2"/>
  <c r="F311" i="2"/>
  <c r="B1521" i="2"/>
  <c r="F2292" i="2"/>
  <c r="F562" i="2"/>
  <c r="B754" i="2"/>
  <c r="F766" i="2"/>
  <c r="B1001" i="2"/>
  <c r="B2889" i="2"/>
  <c r="F1776" i="2"/>
  <c r="F629" i="2"/>
  <c r="F285" i="2"/>
  <c r="F2502" i="2"/>
  <c r="B1968" i="2"/>
  <c r="F849" i="2"/>
  <c r="F1114" i="2"/>
  <c r="F1200" i="2"/>
  <c r="B1148" i="2"/>
  <c r="F1942" i="2"/>
  <c r="F2993" i="2"/>
  <c r="F1107" i="2"/>
  <c r="B955" i="2"/>
  <c r="F2135" i="2"/>
  <c r="B886" i="2"/>
  <c r="F831" i="2"/>
  <c r="B2726" i="2"/>
  <c r="F2722" i="2"/>
  <c r="B687" i="2"/>
  <c r="B2152" i="2"/>
  <c r="B1896" i="2"/>
  <c r="F1689" i="2"/>
  <c r="B832" i="2"/>
  <c r="B1058" i="2"/>
  <c r="B1861" i="2"/>
  <c r="F751" i="2"/>
  <c r="B1874" i="2"/>
  <c r="F1332" i="2"/>
  <c r="B130" i="2"/>
  <c r="B155" i="2"/>
  <c r="B2493" i="2"/>
  <c r="B987" i="2"/>
  <c r="F281" i="2"/>
  <c r="F2819" i="2"/>
  <c r="B1185" i="2"/>
  <c r="B799" i="2"/>
  <c r="F1193" i="2"/>
  <c r="F2689" i="2"/>
  <c r="F743" i="2"/>
  <c r="B863" i="2"/>
  <c r="F1811" i="2"/>
  <c r="B916" i="2"/>
  <c r="B2657" i="2"/>
  <c r="F116" i="2"/>
  <c r="B855" i="2"/>
  <c r="F1998" i="2"/>
  <c r="F771" i="2"/>
  <c r="B1179" i="2"/>
  <c r="F1990" i="2"/>
  <c r="B1190" i="2"/>
  <c r="F2364" i="2"/>
  <c r="F696" i="2"/>
  <c r="B2467" i="2"/>
  <c r="F727" i="2"/>
  <c r="B839" i="2"/>
  <c r="F298" i="2"/>
  <c r="B1078" i="2"/>
  <c r="B2497" i="2"/>
  <c r="B2350" i="2"/>
  <c r="F897" i="2"/>
  <c r="B542" i="2"/>
  <c r="B1977" i="2"/>
  <c r="B1914" i="2"/>
  <c r="F2528" i="2"/>
  <c r="F1454" i="2"/>
  <c r="F1094" i="2"/>
  <c r="F2573" i="2"/>
  <c r="B670" i="2"/>
  <c r="F1062" i="2"/>
  <c r="F2277" i="2"/>
  <c r="F1204" i="2"/>
  <c r="F2006" i="2"/>
  <c r="B322" i="2"/>
  <c r="F1103" i="2"/>
  <c r="F404" i="2"/>
  <c r="B2231" i="2"/>
  <c r="F117" i="2"/>
  <c r="F2375" i="2"/>
  <c r="F753" i="2"/>
  <c r="F2183" i="2"/>
  <c r="B2706" i="2"/>
  <c r="B981" i="2"/>
  <c r="B421" i="2"/>
  <c r="B964" i="2"/>
  <c r="F746" i="2"/>
  <c r="F764" i="2"/>
  <c r="F2751" i="2"/>
  <c r="B514" i="2"/>
  <c r="B2531" i="2"/>
  <c r="F332" i="2"/>
  <c r="F2602" i="2"/>
  <c r="B1890" i="2"/>
  <c r="F1827" i="2"/>
  <c r="B812" i="2"/>
  <c r="B1084" i="2"/>
  <c r="F2504" i="2"/>
  <c r="B2210" i="2"/>
  <c r="F2032" i="2"/>
  <c r="B1099" i="2"/>
  <c r="B953" i="2"/>
  <c r="B915" i="2"/>
  <c r="F260" i="2"/>
  <c r="F2759" i="2"/>
  <c r="F2015" i="2"/>
  <c r="B1884" i="2"/>
  <c r="F2318" i="2"/>
  <c r="F2113" i="2"/>
  <c r="F876" i="2"/>
  <c r="F910" i="2"/>
  <c r="B1733" i="2"/>
  <c r="F368" i="2"/>
  <c r="B960" i="2"/>
  <c r="F1118" i="2"/>
  <c r="F1487" i="2"/>
  <c r="B2307" i="2"/>
  <c r="F779" i="2"/>
  <c r="B2055" i="2"/>
  <c r="B2341" i="2"/>
  <c r="F178" i="2"/>
  <c r="B1133" i="2"/>
  <c r="B2696" i="2"/>
  <c r="B2456" i="2"/>
  <c r="B442" i="2"/>
  <c r="B1101" i="2"/>
  <c r="B2541" i="2"/>
  <c r="F1158" i="2"/>
  <c r="F1622" i="2"/>
  <c r="B1586" i="2"/>
  <c r="B486" i="2"/>
  <c r="F2454" i="2"/>
  <c r="B2704" i="2"/>
  <c r="F1177" i="2"/>
  <c r="F1388" i="2"/>
  <c r="B2126" i="2"/>
  <c r="B2241" i="2"/>
  <c r="B743" i="2"/>
  <c r="F927" i="2"/>
  <c r="B2454" i="2"/>
  <c r="F1773" i="2"/>
  <c r="F2007" i="2"/>
  <c r="B1063" i="2"/>
  <c r="B722" i="2"/>
  <c r="B533" i="2"/>
  <c r="F2533" i="2"/>
  <c r="B2837" i="2"/>
  <c r="F2450" i="2"/>
  <c r="B2994" i="2"/>
  <c r="F1587" i="2"/>
  <c r="B944" i="2"/>
  <c r="F2671" i="2"/>
  <c r="F2784" i="2"/>
  <c r="F329" i="2"/>
  <c r="F1078" i="2"/>
  <c r="B383" i="2"/>
  <c r="F2290" i="2"/>
  <c r="F896" i="2"/>
  <c r="B669" i="2"/>
  <c r="B401" i="2"/>
  <c r="B899" i="2"/>
  <c r="B436" i="2"/>
  <c r="B2320" i="2"/>
  <c r="B2011" i="2"/>
  <c r="B2688" i="2"/>
  <c r="F289" i="2"/>
  <c r="B683" i="2"/>
  <c r="B2562" i="2"/>
  <c r="B531" i="2"/>
  <c r="B2396" i="2"/>
  <c r="F2038" i="2"/>
  <c r="B2627" i="2"/>
  <c r="B2831" i="2"/>
  <c r="B2169" i="2"/>
  <c r="B810" i="2"/>
  <c r="B1804" i="2"/>
  <c r="B282" i="2"/>
  <c r="B925" i="2"/>
  <c r="F853" i="2"/>
  <c r="B438" i="2"/>
  <c r="B2167" i="2"/>
  <c r="B381" i="2"/>
  <c r="B2906" i="2"/>
  <c r="F1764" i="2"/>
  <c r="B1153" i="2"/>
  <c r="F1133" i="2"/>
  <c r="F2707" i="2"/>
  <c r="B879" i="2"/>
  <c r="B2277" i="2"/>
  <c r="B1996" i="2"/>
  <c r="F2061" i="2"/>
  <c r="F3008" i="2"/>
  <c r="F2488" i="2"/>
  <c r="B581" i="2"/>
  <c r="B1832" i="2"/>
  <c r="B2330" i="2"/>
  <c r="F826" i="2"/>
  <c r="F1061" i="2"/>
  <c r="F2579" i="2"/>
  <c r="B1928" i="2"/>
  <c r="B2069" i="2"/>
  <c r="B2136" i="2"/>
  <c r="B2366" i="2"/>
  <c r="F1004" i="2"/>
  <c r="F1009" i="2"/>
  <c r="F1280" i="2"/>
  <c r="F965" i="2"/>
  <c r="B1066" i="2"/>
  <c r="F1173" i="2"/>
  <c r="B685" i="2"/>
  <c r="B2623" i="2"/>
  <c r="F294" i="2"/>
  <c r="B736" i="2"/>
  <c r="B1646" i="2"/>
  <c r="B1114" i="2"/>
  <c r="B2204" i="2"/>
  <c r="B2471" i="2"/>
  <c r="B893" i="2"/>
  <c r="F2045" i="2"/>
  <c r="F944" i="2"/>
  <c r="F2289" i="2"/>
  <c r="F2153" i="2"/>
  <c r="F2818" i="2"/>
  <c r="B723" i="2"/>
  <c r="B2475" i="2"/>
  <c r="F555" i="2"/>
  <c r="F874" i="2"/>
  <c r="B1159" i="2"/>
  <c r="B2500" i="2"/>
  <c r="F761" i="2"/>
  <c r="B1008" i="2"/>
  <c r="B2163" i="2"/>
  <c r="F335" i="2"/>
  <c r="F729" i="2"/>
  <c r="B2451" i="2"/>
  <c r="F2340" i="2"/>
  <c r="B975" i="2"/>
  <c r="F439" i="2"/>
  <c r="F2792" i="2"/>
  <c r="B1106" i="2"/>
  <c r="F1136" i="2"/>
  <c r="B2037" i="2"/>
  <c r="F1802" i="2"/>
  <c r="B91" i="2"/>
  <c r="F2621" i="2"/>
  <c r="F1907" i="2"/>
  <c r="B520" i="2"/>
  <c r="F697" i="2"/>
  <c r="B1946" i="2"/>
  <c r="F1931" i="2"/>
  <c r="B2356" i="2"/>
  <c r="B663" i="2"/>
  <c r="B141" i="2"/>
  <c r="B1498" i="2"/>
  <c r="F2288" i="2"/>
  <c r="F23" i="2"/>
  <c r="F2091" i="2"/>
  <c r="B1188" i="2"/>
  <c r="F819" i="2"/>
  <c r="F1877" i="2"/>
  <c r="F445" i="2"/>
  <c r="F317" i="2"/>
  <c r="B1176" i="2"/>
  <c r="B577" i="2"/>
  <c r="F946" i="2"/>
  <c r="B560" i="2"/>
  <c r="B2358" i="2"/>
  <c r="F976" i="2"/>
  <c r="F2387" i="2"/>
  <c r="F741" i="2"/>
  <c r="F2836" i="2"/>
  <c r="B2282" i="2"/>
  <c r="F520" i="2"/>
  <c r="B2187" i="2"/>
  <c r="B2236" i="2"/>
  <c r="F1044" i="2"/>
  <c r="B2522" i="2"/>
  <c r="B2311" i="2"/>
  <c r="F2462" i="2"/>
  <c r="F958" i="2"/>
  <c r="B2164" i="2"/>
  <c r="F778" i="2"/>
  <c r="F1928" i="2"/>
  <c r="B319" i="2"/>
  <c r="B2042" i="2"/>
  <c r="B1268" i="2"/>
  <c r="F661" i="2"/>
  <c r="B2222" i="2"/>
  <c r="B1780" i="2"/>
  <c r="B1080" i="2"/>
  <c r="B2114" i="2"/>
  <c r="F378" i="2"/>
  <c r="B2308" i="2"/>
  <c r="B1994" i="2"/>
  <c r="F712" i="2"/>
  <c r="B114" i="2"/>
  <c r="F2934" i="2"/>
  <c r="B2874" i="2"/>
  <c r="B559" i="2"/>
  <c r="F2174" i="2"/>
  <c r="B2260" i="2"/>
  <c r="B973" i="2"/>
  <c r="B2724" i="2"/>
  <c r="F2545" i="2"/>
  <c r="F2168" i="2"/>
  <c r="F675" i="2"/>
  <c r="F1063" i="2"/>
  <c r="F856" i="2"/>
  <c r="B1887" i="2"/>
  <c r="B2685" i="2"/>
  <c r="F1147" i="2"/>
  <c r="F436" i="2"/>
  <c r="B1764" i="2"/>
  <c r="B2351" i="2"/>
  <c r="F2252" i="2"/>
  <c r="F2476" i="2"/>
  <c r="B699" i="2"/>
  <c r="B2318" i="2"/>
  <c r="B2223" i="2"/>
  <c r="B430" i="2"/>
  <c r="F1184" i="2"/>
  <c r="B2419" i="2"/>
  <c r="F701" i="2"/>
  <c r="F1269" i="2"/>
  <c r="B1876" i="2"/>
  <c r="B1147" i="2"/>
  <c r="B439" i="2"/>
  <c r="B2368" i="2"/>
  <c r="F1769" i="2"/>
  <c r="B890" i="2"/>
  <c r="F2398" i="2"/>
  <c r="F233" i="2"/>
  <c r="B2594" i="2"/>
  <c r="B741" i="2"/>
  <c r="F1180" i="2"/>
  <c r="B2552" i="2"/>
  <c r="B891" i="2"/>
  <c r="F873" i="2"/>
  <c r="B773" i="2"/>
  <c r="B1716" i="2"/>
  <c r="B370" i="2"/>
  <c r="B2186" i="2"/>
  <c r="F1852" i="2"/>
  <c r="B2094" i="2"/>
  <c r="B2573" i="2"/>
  <c r="F1135" i="2"/>
  <c r="F1856" i="2"/>
  <c r="F984" i="2"/>
  <c r="F1825" i="2"/>
  <c r="B1720" i="2"/>
  <c r="B2591" i="2"/>
  <c r="B313" i="2"/>
  <c r="F2491" i="2"/>
  <c r="F1176" i="2"/>
  <c r="F2057" i="2"/>
  <c r="B694" i="2"/>
  <c r="F1861" i="2"/>
  <c r="B2270" i="2"/>
  <c r="B2383" i="2"/>
  <c r="B1999" i="2"/>
  <c r="B747" i="2"/>
  <c r="F2517" i="2"/>
  <c r="B278" i="2"/>
  <c r="F1108" i="2"/>
  <c r="F711" i="2"/>
  <c r="F1883" i="2"/>
  <c r="B2284" i="2"/>
  <c r="F2111" i="2"/>
  <c r="B2077" i="2"/>
  <c r="F2125" i="2"/>
  <c r="B295" i="2"/>
  <c r="B2462" i="2"/>
  <c r="B536" i="2"/>
  <c r="B1759" i="2"/>
  <c r="B833" i="2"/>
  <c r="F1084" i="2"/>
  <c r="B2377" i="2"/>
  <c r="B1055" i="2"/>
  <c r="B679" i="2"/>
  <c r="F1981" i="2"/>
  <c r="B403" i="2"/>
  <c r="B906" i="2"/>
  <c r="F2629" i="2"/>
  <c r="B1291" i="2"/>
  <c r="B113" i="2"/>
  <c r="F2608" i="2"/>
  <c r="F1798" i="2"/>
  <c r="F877" i="2"/>
  <c r="F370" i="2"/>
  <c r="F1968" i="2"/>
  <c r="F1588" i="2"/>
  <c r="B2191" i="2"/>
  <c r="F2423" i="2"/>
  <c r="F1991" i="2"/>
  <c r="B289" i="2"/>
  <c r="B471" i="2"/>
  <c r="B1757" i="2"/>
  <c r="B820" i="2"/>
  <c r="F2273" i="2"/>
  <c r="F2154" i="2"/>
  <c r="B1984" i="2"/>
  <c r="B1987" i="2"/>
  <c r="B334" i="2"/>
  <c r="F2565" i="2"/>
  <c r="B1927" i="2"/>
  <c r="F287" i="2"/>
  <c r="B1815" i="2"/>
  <c r="F1344" i="2"/>
  <c r="F2762" i="2"/>
  <c r="F2097" i="2"/>
  <c r="F337" i="2"/>
  <c r="B1014" i="2"/>
  <c r="F2286" i="2"/>
  <c r="B766" i="2"/>
  <c r="F1908" i="2"/>
  <c r="B2703" i="2"/>
  <c r="B2537" i="2"/>
  <c r="B786" i="2"/>
  <c r="F757" i="2"/>
  <c r="B938" i="2"/>
  <c r="B565" i="2"/>
  <c r="F296" i="2"/>
  <c r="F2452" i="2"/>
  <c r="F512" i="2"/>
  <c r="B2457" i="2"/>
  <c r="B1110" i="2"/>
  <c r="F2359" i="2"/>
  <c r="F731" i="2"/>
  <c r="F866" i="2"/>
  <c r="B1668" i="2"/>
  <c r="B1794" i="2"/>
  <c r="B872" i="2"/>
  <c r="F978" i="2"/>
  <c r="F918" i="2"/>
  <c r="F644" i="2"/>
  <c r="F280" i="2"/>
  <c r="F839" i="2"/>
  <c r="B267" i="2"/>
  <c r="F1171" i="2"/>
  <c r="F584" i="2"/>
  <c r="F1716" i="2"/>
  <c r="B1081" i="2"/>
  <c r="F321" i="2"/>
  <c r="F827" i="2"/>
  <c r="B1770" i="2"/>
  <c r="F2414" i="2"/>
  <c r="F2786" i="2"/>
  <c r="B1112" i="2"/>
  <c r="B1886" i="2"/>
  <c r="F814" i="2"/>
  <c r="F1979" i="2"/>
  <c r="B1191" i="2"/>
  <c r="B337" i="2"/>
  <c r="F1921" i="2"/>
  <c r="F1333" i="2"/>
  <c r="F1797" i="2"/>
  <c r="F2921" i="2"/>
  <c r="B2064" i="2"/>
  <c r="F950" i="2"/>
  <c r="F597" i="2"/>
  <c r="B1754" i="2"/>
  <c r="B961" i="2"/>
  <c r="B1989" i="2"/>
  <c r="B518" i="2"/>
  <c r="B730" i="2"/>
  <c r="B377" i="2"/>
  <c r="F1113" i="2"/>
  <c r="B1083" i="2"/>
  <c r="B725" i="2"/>
  <c r="F2400" i="2"/>
  <c r="B459" i="2"/>
  <c r="F1704" i="2"/>
  <c r="B824" i="2"/>
  <c r="B1881" i="2"/>
  <c r="F455" i="2"/>
  <c r="F402" i="2"/>
  <c r="B947" i="2"/>
  <c r="B1943" i="2"/>
  <c r="F420" i="2"/>
  <c r="B720" i="2"/>
  <c r="B400" i="2"/>
  <c r="F369" i="2"/>
  <c r="B2333" i="2"/>
  <c r="B2694" i="2"/>
  <c r="F1999" i="2"/>
  <c r="B700" i="2"/>
  <c r="F2234" i="2"/>
  <c r="B284" i="2"/>
  <c r="F952" i="2"/>
  <c r="F1983" i="2"/>
  <c r="F268" i="2"/>
  <c r="B828" i="2"/>
  <c r="F2328" i="2"/>
  <c r="B266" i="2"/>
  <c r="F2521" i="2"/>
  <c r="B1113" i="2"/>
  <c r="B1772" i="2"/>
  <c r="B781" i="2"/>
  <c r="B2417" i="2"/>
  <c r="B1172" i="2"/>
  <c r="B976" i="2"/>
  <c r="F1119" i="2"/>
  <c r="B2100" i="2"/>
  <c r="F2589" i="2"/>
  <c r="F1860" i="2"/>
  <c r="B2548" i="2"/>
  <c r="F2251" i="2"/>
  <c r="B585" i="2"/>
  <c r="B1760" i="2"/>
  <c r="B1021" i="2"/>
  <c r="F1668" i="2"/>
  <c r="F939" i="2"/>
  <c r="F1886" i="2"/>
  <c r="B154" i="2"/>
  <c r="F1161" i="2"/>
  <c r="B1622" i="2"/>
  <c r="B1091" i="2"/>
  <c r="F801" i="2"/>
  <c r="F2353" i="2"/>
  <c r="F385" i="2"/>
  <c r="F427" i="2"/>
  <c r="F2591" i="2"/>
  <c r="B539" i="2"/>
  <c r="B2466" i="2"/>
  <c r="F1757" i="2"/>
  <c r="B311" i="2"/>
  <c r="B156" i="2"/>
  <c r="B2452" i="2"/>
  <c r="F890" i="2"/>
  <c r="F472" i="2"/>
  <c r="B809" i="2"/>
  <c r="F1738" i="2"/>
  <c r="F748" i="2"/>
  <c r="F1033" i="2"/>
  <c r="B713" i="2"/>
  <c r="F558" i="2"/>
  <c r="F1977" i="2"/>
  <c r="B3020" i="2"/>
  <c r="F1056" i="2"/>
  <c r="B1703" i="2"/>
  <c r="F2294" i="2"/>
  <c r="B1983" i="2"/>
  <c r="F845" i="2"/>
  <c r="B2729" i="2"/>
  <c r="B2607" i="2"/>
  <c r="F2151" i="2"/>
  <c r="B949" i="2"/>
  <c r="F1893" i="2"/>
  <c r="F509" i="2"/>
  <c r="B2367" i="2"/>
  <c r="B727" i="2"/>
  <c r="B2153" i="2"/>
  <c r="B340" i="2"/>
  <c r="F2098" i="2"/>
  <c r="B263" i="2"/>
  <c r="B2686" i="2"/>
  <c r="B388" i="2"/>
  <c r="F1085" i="2"/>
  <c r="B1120" i="2"/>
  <c r="F1521" i="2"/>
  <c r="B749" i="2"/>
  <c r="B1805" i="2"/>
  <c r="F1006" i="2"/>
  <c r="F1137" i="2"/>
  <c r="F295" i="2"/>
  <c r="B1019" i="2"/>
  <c r="B309" i="2"/>
  <c r="F2312" i="2"/>
  <c r="B257" i="2"/>
  <c r="B986" i="2"/>
  <c r="B919" i="2"/>
  <c r="F977" i="2"/>
  <c r="B1624" i="2"/>
  <c r="F2542" i="2"/>
  <c r="F987" i="2"/>
  <c r="F2451" i="2"/>
  <c r="B1912" i="2"/>
  <c r="B422" i="2"/>
  <c r="B275" i="2"/>
  <c r="B2601" i="2"/>
  <c r="F443" i="2"/>
  <c r="F941" i="2"/>
  <c r="F336" i="2"/>
  <c r="B715" i="2"/>
  <c r="B1591" i="2"/>
  <c r="F906" i="2"/>
  <c r="F583" i="2"/>
  <c r="F2519" i="2"/>
  <c r="B2390" i="2"/>
  <c r="B770" i="2"/>
  <c r="B903" i="2"/>
  <c r="B717" i="2"/>
  <c r="F1913" i="2"/>
  <c r="B1801" i="2"/>
  <c r="B1201" i="2"/>
  <c r="F2684" i="2"/>
  <c r="B2892" i="2"/>
  <c r="F1330" i="2"/>
  <c r="B2833" i="2"/>
  <c r="B2246" i="2"/>
  <c r="F1302" i="2"/>
  <c r="F685" i="2"/>
  <c r="B2249" i="2"/>
  <c r="B598" i="2"/>
  <c r="F805" i="2"/>
  <c r="F2761" i="2"/>
  <c r="B851" i="2"/>
  <c r="B580" i="2"/>
  <c r="B2313" i="2"/>
  <c r="F2089" i="2"/>
  <c r="F2275" i="2"/>
  <c r="B339" i="2"/>
  <c r="B2567" i="2"/>
  <c r="B1022" i="2"/>
  <c r="F867" i="2"/>
  <c r="F441" i="2"/>
  <c r="B553" i="2"/>
  <c r="F708" i="2"/>
  <c r="F1796" i="2"/>
  <c r="F2673" i="2"/>
  <c r="B760" i="2"/>
  <c r="B2068" i="2"/>
  <c r="F841" i="2"/>
  <c r="B2342" i="2"/>
  <c r="B379" i="2"/>
  <c r="B277" i="2"/>
  <c r="F1035" i="2"/>
  <c r="B1026" i="2"/>
  <c r="B2504" i="2"/>
  <c r="B1016" i="2"/>
  <c r="B2183" i="2"/>
  <c r="B1704" i="2"/>
  <c r="B2517" i="2"/>
  <c r="B1684" i="2"/>
  <c r="B1993" i="2"/>
  <c r="B515" i="2"/>
  <c r="B1304" i="2"/>
  <c r="F828" i="2"/>
  <c r="F1604" i="2"/>
  <c r="F885" i="2"/>
  <c r="F578" i="2"/>
  <c r="F2415" i="2"/>
  <c r="B1465" i="2"/>
  <c r="B739" i="2"/>
  <c r="F1795" i="2"/>
  <c r="B2324" i="2"/>
  <c r="B1836" i="2"/>
  <c r="B404" i="2"/>
  <c r="F901" i="2"/>
  <c r="B983" i="2"/>
  <c r="F2185" i="2"/>
  <c r="B558" i="2"/>
  <c r="B1988" i="2"/>
  <c r="B2005" i="2"/>
  <c r="F2176" i="2"/>
  <c r="B1986" i="2"/>
  <c r="F508" i="2"/>
  <c r="F262" i="2"/>
  <c r="B434" i="2"/>
  <c r="F769" i="2"/>
  <c r="F1186" i="2"/>
  <c r="F2065" i="2"/>
  <c r="B3034" i="2"/>
  <c r="F681" i="2"/>
  <c r="B830" i="2"/>
  <c r="B1910" i="2"/>
  <c r="B847" i="2"/>
  <c r="F840" i="2"/>
  <c r="F431" i="2"/>
  <c r="F1744" i="2"/>
  <c r="F2555" i="2"/>
  <c r="F2335" i="2"/>
  <c r="B2256" i="2"/>
  <c r="F259" i="2"/>
  <c r="F997" i="2"/>
  <c r="B1143" i="2"/>
  <c r="B2292" i="2"/>
  <c r="B2124" i="2"/>
  <c r="F318" i="2"/>
  <c r="B752" i="2"/>
  <c r="B2265" i="2"/>
  <c r="B398" i="2"/>
  <c r="F2363" i="2"/>
  <c r="F1938" i="2"/>
  <c r="F327" i="2"/>
  <c r="F2442" i="2"/>
  <c r="F953" i="2"/>
  <c r="B2609" i="2"/>
  <c r="F1198" i="2"/>
  <c r="F1268" i="2"/>
  <c r="F1779" i="2"/>
  <c r="B1812" i="2"/>
  <c r="F429" i="2"/>
  <c r="F1799" i="2"/>
  <c r="F1125" i="2"/>
  <c r="F1066" i="2"/>
  <c r="B2393" i="2"/>
  <c r="F2498" i="2"/>
  <c r="B909" i="2"/>
  <c r="F980" i="2"/>
  <c r="B446" i="2"/>
  <c r="B272" i="2"/>
  <c r="B1808" i="2"/>
  <c r="F1082" i="2"/>
  <c r="B365" i="2"/>
  <c r="F115" i="2"/>
  <c r="F2166" i="2"/>
  <c r="B2658" i="2"/>
  <c r="F1687" i="2"/>
  <c r="F750" i="2"/>
  <c r="B2429" i="2"/>
  <c r="F2396" i="2"/>
  <c r="F2133" i="2"/>
  <c r="B2133" i="2"/>
  <c r="F2245" i="2"/>
  <c r="F345" i="2"/>
  <c r="F1752" i="2"/>
  <c r="F1916" i="2"/>
  <c r="F1038" i="2"/>
  <c r="F1095" i="2"/>
  <c r="F391" i="2"/>
  <c r="F396" i="2"/>
  <c r="B432" i="2"/>
  <c r="F718" i="2"/>
  <c r="F430" i="2"/>
  <c r="F2550" i="2"/>
  <c r="F1544" i="2"/>
  <c r="B1044" i="2"/>
  <c r="F2593" i="2"/>
  <c r="B2574" i="2"/>
  <c r="F2058" i="2"/>
  <c r="B264" i="2"/>
  <c r="B1079" i="2"/>
  <c r="B1041" i="2"/>
  <c r="F1943" i="2"/>
  <c r="B834" i="2"/>
  <c r="B2426" i="2"/>
  <c r="F1140" i="2"/>
  <c r="F2486" i="2"/>
  <c r="F342" i="2"/>
  <c r="B912" i="2"/>
  <c r="F2392" i="2"/>
  <c r="F2990" i="2"/>
  <c r="B1039" i="2"/>
  <c r="F1399" i="2"/>
  <c r="F1855" i="2"/>
  <c r="F2416" i="2"/>
  <c r="F2108" i="2"/>
  <c r="B1056" i="2"/>
  <c r="B540" i="2"/>
  <c r="B2602" i="2"/>
  <c r="B1833" i="2"/>
  <c r="B1607" i="2"/>
  <c r="B705" i="2"/>
  <c r="F1760" i="2"/>
  <c r="F2315" i="2"/>
  <c r="B1778" i="2"/>
  <c r="F1109" i="2"/>
  <c r="F1775" i="2"/>
  <c r="F433" i="2"/>
  <c r="F2687" i="2"/>
  <c r="F2360" i="2"/>
  <c r="F2558" i="2"/>
  <c r="F1102" i="2"/>
  <c r="B2725" i="2"/>
  <c r="B744" i="2"/>
  <c r="F1888" i="2"/>
  <c r="F286" i="2"/>
  <c r="B702" i="2"/>
  <c r="F407" i="2"/>
  <c r="F2219" i="2"/>
  <c r="F2152" i="2"/>
  <c r="B2430" i="2"/>
  <c r="F211" i="2"/>
  <c r="F677" i="2"/>
  <c r="F1995" i="2"/>
  <c r="B2991" i="2"/>
  <c r="F1986" i="2"/>
  <c r="F2205" i="2"/>
  <c r="B1432" i="2"/>
  <c r="F2339" i="2"/>
  <c r="B1735" i="2"/>
  <c r="B2533" i="2"/>
  <c r="B178" i="2"/>
  <c r="F2598" i="2"/>
  <c r="F2017" i="2"/>
  <c r="B719" i="2"/>
  <c r="B2357" i="2"/>
  <c r="B821" i="2"/>
  <c r="B2283" i="2"/>
  <c r="F2522" i="2"/>
  <c r="F1093" i="2"/>
  <c r="B387" i="2"/>
  <c r="B1942" i="2"/>
  <c r="B2436" i="2"/>
  <c r="F1701" i="2"/>
  <c r="B2765" i="2"/>
  <c r="F2067" i="2"/>
  <c r="B2503" i="2"/>
  <c r="F2016" i="2"/>
  <c r="B2015" i="2"/>
  <c r="B2735" i="2"/>
  <c r="B1136" i="2"/>
  <c r="B1545" i="2"/>
  <c r="B1608" i="2"/>
  <c r="B2625" i="2"/>
  <c r="B1012" i="2"/>
  <c r="B2759" i="2"/>
  <c r="B856" i="2"/>
  <c r="B1944" i="2"/>
  <c r="F1043" i="2"/>
  <c r="B1588" i="2"/>
  <c r="B2392" i="2"/>
  <c r="B959" i="2"/>
  <c r="B767" i="2"/>
  <c r="B2111" i="2"/>
  <c r="F1126" i="2"/>
  <c r="B908" i="2"/>
  <c r="F2445" i="2"/>
  <c r="B1835" i="2"/>
  <c r="B368" i="2"/>
  <c r="B1157" i="2"/>
  <c r="F782" i="2"/>
  <c r="B927" i="2"/>
  <c r="B2841" i="2"/>
  <c r="F2383" i="2"/>
  <c r="F2559" i="2"/>
  <c r="B2214" i="2"/>
  <c r="B1152" i="2"/>
  <c r="B1838" i="2"/>
  <c r="B829" i="2"/>
  <c r="B189" i="2"/>
  <c r="B2038" i="2"/>
  <c r="B346" i="2"/>
  <c r="F320" i="2"/>
  <c r="B448" i="2"/>
  <c r="B2576" i="2"/>
  <c r="F1182" i="2"/>
  <c r="B1998" i="2"/>
  <c r="B2276" i="2"/>
  <c r="F1920" i="2"/>
  <c r="F510" i="2"/>
  <c r="B724" i="2"/>
  <c r="B665" i="2"/>
  <c r="B805" i="2"/>
  <c r="B868" i="2"/>
  <c r="F1761" i="2"/>
  <c r="F585" i="2"/>
  <c r="B285" i="2"/>
  <c r="B853" i="2"/>
  <c r="F948" i="2"/>
  <c r="B1948" i="2"/>
  <c r="F1586" i="2"/>
  <c r="B703" i="2"/>
  <c r="B1811" i="2"/>
  <c r="F2760" i="2"/>
  <c r="B777" i="2"/>
  <c r="B852" i="2"/>
  <c r="F1003" i="2"/>
  <c r="F322" i="2"/>
  <c r="F2306" i="2"/>
  <c r="F2600" i="2"/>
  <c r="F963" i="2"/>
  <c r="F200" i="2"/>
  <c r="B2039" i="2"/>
  <c r="F1792" i="2"/>
  <c r="F2578" i="2"/>
  <c r="B584" i="2"/>
  <c r="F1042" i="2"/>
  <c r="F830" i="2"/>
  <c r="F68" i="2"/>
  <c r="F998" i="2"/>
  <c r="F2267" i="2"/>
  <c r="B326" i="2"/>
  <c r="B1922" i="2"/>
  <c r="F2754" i="2"/>
  <c r="F1950" i="2"/>
  <c r="B1736" i="2"/>
  <c r="B998" i="2"/>
  <c r="B1965" i="2"/>
  <c r="B2488" i="2"/>
  <c r="F914" i="2"/>
  <c r="B2103" i="2"/>
  <c r="F667" i="2"/>
  <c r="B1170" i="2"/>
  <c r="B962" i="2"/>
  <c r="B806" i="2"/>
  <c r="F852" i="2"/>
  <c r="B2780" i="2"/>
  <c r="F1142" i="2"/>
  <c r="B1028" i="2"/>
  <c r="B1156" i="2"/>
  <c r="F702" i="2"/>
  <c r="F2658" i="2"/>
  <c r="B732" i="2"/>
  <c r="B342" i="2"/>
  <c r="F330" i="2"/>
  <c r="B2239" i="2"/>
  <c r="F2806" i="2"/>
  <c r="F2204" i="2"/>
  <c r="B875" i="2"/>
  <c r="B2354" i="2"/>
  <c r="F1749" i="2"/>
  <c r="F747" i="2"/>
  <c r="B2244" i="2"/>
  <c r="B2708" i="2"/>
  <c r="B1175" i="2"/>
  <c r="B1741" i="2"/>
  <c r="F2606" i="2"/>
  <c r="F780" i="2"/>
  <c r="F334" i="2"/>
  <c r="F2516" i="2"/>
  <c r="B1145" i="2"/>
  <c r="F2470" i="2"/>
  <c r="F2034" i="2"/>
  <c r="F471" i="2"/>
  <c r="F1169" i="2"/>
  <c r="B645" i="2"/>
  <c r="F2264" i="2"/>
  <c r="F128" i="2"/>
  <c r="B318" i="2"/>
  <c r="B1869" i="2"/>
  <c r="F364" i="2"/>
  <c r="B3006" i="2"/>
  <c r="B844" i="2"/>
  <c r="B2469" i="2"/>
  <c r="B386" i="2"/>
  <c r="F1306" i="2"/>
  <c r="F1018" i="2"/>
  <c r="F1034" i="2"/>
  <c r="B751" i="2"/>
  <c r="B2539" i="2"/>
  <c r="F842" i="2"/>
  <c r="F911" i="2"/>
  <c r="F954" i="2"/>
  <c r="F2046" i="2"/>
  <c r="B1864" i="2"/>
  <c r="F2481" i="2"/>
  <c r="F2790" i="2"/>
  <c r="B1856" i="2"/>
  <c r="F1016" i="2"/>
  <c r="F392" i="2"/>
  <c r="F2391" i="2"/>
  <c r="F745" i="2"/>
  <c r="B1093" i="2"/>
  <c r="F374" i="2"/>
  <c r="F1195" i="2"/>
  <c r="B926" i="2"/>
  <c r="B787" i="2"/>
  <c r="F1054" i="2"/>
  <c r="B1164" i="2"/>
  <c r="F962" i="2"/>
  <c r="B2096" i="2"/>
  <c r="B2102" i="2"/>
  <c r="F1865" i="2"/>
  <c r="F539" i="2"/>
  <c r="F130" i="2"/>
  <c r="F2206" i="2"/>
  <c r="B375" i="2"/>
  <c r="B1937" i="2"/>
  <c r="F2892" i="2"/>
  <c r="B2122" i="2"/>
  <c r="B1701" i="2"/>
  <c r="B2158" i="2"/>
  <c r="B2032" i="2"/>
  <c r="F399" i="2"/>
  <c r="B1857" i="2"/>
  <c r="B1199" i="2"/>
  <c r="F1952" i="2"/>
  <c r="F2094" i="2"/>
  <c r="F265" i="2"/>
  <c r="F1146" i="2"/>
  <c r="F435" i="2"/>
  <c r="B222" i="2"/>
  <c r="F273" i="2"/>
  <c r="B2161" i="2"/>
  <c r="B2051" i="2"/>
  <c r="F2539" i="2"/>
  <c r="B2128" i="2"/>
  <c r="F2238" i="2"/>
  <c r="B2278" i="2"/>
  <c r="F1720" i="2"/>
  <c r="B562" i="2"/>
  <c r="F283" i="2"/>
  <c r="B1454" i="2"/>
  <c r="F2382" i="2"/>
  <c r="F983" i="2"/>
  <c r="F2281" i="2"/>
  <c r="B2035" i="2"/>
  <c r="B646" i="2"/>
  <c r="F2172" i="2"/>
  <c r="F384" i="2"/>
  <c r="F556" i="2"/>
  <c r="F2181" i="2"/>
  <c r="F2475" i="2"/>
  <c r="F1556" i="2"/>
  <c r="F2214" i="2"/>
  <c r="F1862" i="2"/>
  <c r="B2253" i="2"/>
  <c r="F331" i="2"/>
  <c r="F816" i="2"/>
  <c r="F2571" i="2"/>
  <c r="B1111" i="2"/>
  <c r="B2235" i="2"/>
  <c r="B2590" i="2"/>
  <c r="F348" i="2"/>
  <c r="B1139" i="2"/>
  <c r="F2250" i="2"/>
  <c r="B2381" i="2"/>
  <c r="B1377" i="2"/>
  <c r="F1879" i="2"/>
  <c r="F775" i="2"/>
  <c r="F1192" i="2"/>
  <c r="B2432" i="2"/>
  <c r="B1007" i="2"/>
  <c r="F1924" i="2"/>
  <c r="B1875" i="2"/>
  <c r="F365" i="2"/>
  <c r="B1769" i="2"/>
  <c r="F1965" i="2"/>
  <c r="B993" i="2"/>
  <c r="F820" i="2"/>
  <c r="B917" i="2"/>
  <c r="F2460" i="2"/>
  <c r="B888" i="2"/>
  <c r="F1027" i="2"/>
  <c r="F2036" i="2"/>
  <c r="F2732" i="2"/>
  <c r="F2471" i="2"/>
  <c r="F2106" i="2"/>
  <c r="F1021" i="2"/>
  <c r="B2692" i="2"/>
  <c r="F2071" i="2"/>
  <c r="F2259" i="2"/>
  <c r="B269" i="2"/>
  <c r="B1721" i="2"/>
  <c r="F1121" i="2"/>
  <c r="B2290" i="2"/>
  <c r="B1755" i="2"/>
  <c r="F698" i="2"/>
  <c r="B385" i="2"/>
  <c r="B678" i="2"/>
  <c r="B1971" i="2"/>
  <c r="B2428" i="2"/>
  <c r="F383" i="2"/>
  <c r="F1971" i="2"/>
  <c r="F2497" i="2"/>
  <c r="B2160" i="2"/>
  <c r="B2359" i="2"/>
  <c r="F908" i="2"/>
  <c r="B458" i="2"/>
  <c r="B768" i="2"/>
  <c r="F668" i="2"/>
  <c r="F129" i="2"/>
  <c r="F1091" i="2"/>
  <c r="F2128" i="2"/>
  <c r="F1110" i="2"/>
  <c r="F1194" i="2"/>
  <c r="F1191" i="2"/>
  <c r="F1443" i="2"/>
  <c r="B1932" i="2"/>
  <c r="F1187" i="2"/>
  <c r="F2437" i="2"/>
  <c r="B1062" i="2"/>
  <c r="F959" i="2"/>
  <c r="F291" i="2"/>
  <c r="F353" i="2"/>
  <c r="F1684" i="2"/>
  <c r="F1690" i="2" l="1"/>
  <c r="F1444" i="2"/>
  <c r="F2022" i="2"/>
  <c r="F1558" i="2"/>
  <c r="F409" i="2"/>
  <c r="F131" i="2"/>
  <c r="F474" i="2"/>
  <c r="F2610" i="2"/>
  <c r="F201" i="2"/>
  <c r="F2401" i="2"/>
  <c r="F212" i="2"/>
  <c r="F1400" i="2"/>
  <c r="F1546" i="2"/>
  <c r="F1270" i="2"/>
  <c r="F521" i="2"/>
  <c r="F1307" i="2"/>
  <c r="F1334" i="2"/>
  <c r="F2711" i="2"/>
  <c r="F1674" i="2"/>
  <c r="F1722" i="2"/>
  <c r="F650" i="2"/>
  <c r="F1345" i="2"/>
  <c r="F234" i="2"/>
  <c r="F24" i="2"/>
  <c r="F1955" i="2"/>
  <c r="F2820" i="2"/>
  <c r="F1281" i="2"/>
  <c r="F1208" i="2"/>
  <c r="F2674" i="2"/>
  <c r="F1389" i="2"/>
  <c r="C39" i="1" s="1"/>
  <c r="F179" i="2"/>
  <c r="F1488" i="2"/>
  <c r="F2078" i="2"/>
  <c r="F1455" i="2"/>
  <c r="F1068" i="2"/>
  <c r="F487" i="2"/>
  <c r="F618" i="2"/>
  <c r="F144" i="2"/>
  <c r="F299" i="2"/>
  <c r="F1609" i="2"/>
  <c r="F69" i="2"/>
  <c r="F2910" i="2"/>
  <c r="F1221" i="2"/>
  <c r="F1534" i="2"/>
  <c r="F2506" i="2"/>
  <c r="F2192" i="2"/>
  <c r="F1477" i="2"/>
  <c r="F602" i="2"/>
  <c r="F1510" i="2"/>
  <c r="F168" i="2"/>
  <c r="F1367" i="2"/>
  <c r="F1897" i="2"/>
  <c r="F2842" i="2"/>
  <c r="F2879" i="2"/>
  <c r="F1636" i="2"/>
  <c r="F157" i="2"/>
  <c r="F1625" i="2"/>
  <c r="F1234" i="2"/>
  <c r="F2968" i="2"/>
  <c r="F190" i="2"/>
  <c r="F1422" i="2"/>
  <c r="F928" i="2"/>
  <c r="F1706" i="2"/>
  <c r="F2861" i="2"/>
  <c r="F2794" i="2"/>
  <c r="F103" i="2"/>
  <c r="F2808" i="2"/>
  <c r="F2895" i="2"/>
  <c r="F2923" i="2"/>
  <c r="F3024" i="2"/>
  <c r="F2661" i="2"/>
  <c r="F634" i="2"/>
  <c r="F1433" i="2"/>
  <c r="F80" i="2"/>
  <c r="F2957" i="2"/>
  <c r="F1466" i="2"/>
  <c r="F1246" i="2"/>
  <c r="F354" i="2"/>
  <c r="F10" i="5"/>
  <c r="F57" i="2"/>
  <c r="F2769" i="2"/>
  <c r="F1575" i="2"/>
  <c r="F46" i="2"/>
  <c r="F1781" i="2"/>
  <c r="F1411" i="2"/>
  <c r="F2995" i="2"/>
  <c r="F2946" i="2"/>
  <c r="F789" i="2"/>
  <c r="F223" i="2"/>
  <c r="F2935" i="2"/>
  <c r="F1258" i="2"/>
  <c r="F1378" i="2"/>
  <c r="F567" i="2"/>
  <c r="F118" i="2"/>
  <c r="F1658" i="2"/>
  <c r="F1522" i="2"/>
  <c r="F3010" i="2"/>
  <c r="F1647" i="2"/>
  <c r="F2630" i="2"/>
  <c r="F461" i="2"/>
  <c r="F1292" i="2"/>
  <c r="F1839" i="2"/>
  <c r="F2138" i="2"/>
  <c r="F1499" i="2"/>
  <c r="F498" i="2"/>
  <c r="F586" i="2"/>
  <c r="F1320" i="2"/>
  <c r="F2979" i="2"/>
  <c r="F35" i="2"/>
  <c r="F1356" i="2"/>
  <c r="F245" i="2"/>
  <c r="F1592" i="2"/>
  <c r="F3048" i="2"/>
  <c r="F2296" i="2"/>
  <c r="F2643" i="2"/>
  <c r="F92" i="2"/>
  <c r="F3037" i="2"/>
  <c r="F543" i="2"/>
  <c r="F2737" i="2"/>
  <c r="C16" i="1" l="1"/>
  <c r="B10" i="2"/>
  <c r="C7" i="1" s="1"/>
  <c r="B9" i="2"/>
  <c r="C8" i="1" s="1"/>
  <c r="C18" i="1"/>
  <c r="C27" i="1"/>
  <c r="C24" i="1"/>
  <c r="C28" i="1"/>
  <c r="C23" i="1"/>
  <c r="C22" i="1"/>
  <c r="C26" i="1"/>
</calcChain>
</file>

<file path=xl/comments1.xml><?xml version="1.0" encoding="utf-8"?>
<comments xmlns="http://schemas.openxmlformats.org/spreadsheetml/2006/main">
  <authors>
    <author>Zuria Castellanos</author>
    <author>mcorreia</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text/>
    </comment>
    <comment ref="C19" authorId="1" shapeId="0">
      <text>
        <r>
          <rPr>
            <sz val="11"/>
            <color theme="1"/>
            <rFont val="Calibri"/>
            <family val="2"/>
            <scheme val="minor"/>
          </rPr>
          <t>Introduzca la fecha prevista de adjudicación, en formato dd-mm-aaaa</t>
        </r>
      </text>
    </comment>
    <comment ref="F19" authorId="2" shapeId="0">
      <text/>
    </comment>
    <comment ref="F20" authorId="2"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text/>
    </comment>
    <comment ref="C30" authorId="1" shapeId="0">
      <text>
        <r>
          <rPr>
            <sz val="11"/>
            <color theme="1"/>
            <rFont val="Calibri"/>
            <family val="2"/>
            <scheme val="minor"/>
          </rPr>
          <t>Introduzca la fecha prevista de adjudicación, en formato dd-mm-aaaa</t>
        </r>
      </text>
    </comment>
    <comment ref="F30" authorId="2" shapeId="0">
      <text/>
    </comment>
    <comment ref="F31" authorId="2"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text/>
    </comment>
    <comment ref="C41" authorId="1" shapeId="0">
      <text>
        <r>
          <rPr>
            <sz val="11"/>
            <color theme="1"/>
            <rFont val="Calibri"/>
            <family val="2"/>
            <scheme val="minor"/>
          </rPr>
          <t>Introduzca la fecha prevista de adjudicación, en formato dd-mm-aaaa</t>
        </r>
      </text>
    </comment>
    <comment ref="F41" authorId="2" shapeId="0">
      <text/>
    </comment>
    <comment ref="F42" authorId="2"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text/>
    </comment>
    <comment ref="C52" authorId="1" shapeId="0">
      <text>
        <r>
          <rPr>
            <sz val="11"/>
            <color theme="1"/>
            <rFont val="Calibri"/>
            <family val="2"/>
            <scheme val="minor"/>
          </rPr>
          <t>Introduzca la fecha prevista de adjudicación, en formato dd-mm-aaaa</t>
        </r>
      </text>
    </comment>
    <comment ref="F52" authorId="2" shapeId="0">
      <text/>
    </comment>
    <comment ref="F53" authorId="2"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2" authorId="1" shapeId="0">
      <text>
        <r>
          <rPr>
            <sz val="11"/>
            <color theme="1"/>
            <rFont val="Calibri"/>
            <family val="2"/>
            <scheme val="minor"/>
          </rPr>
          <t>Introducir un texto con el nombre o referencia de la contratación</t>
        </r>
      </text>
    </comment>
    <comment ref="B72" authorId="1" shapeId="0">
      <text>
        <r>
          <rPr>
            <sz val="11"/>
            <color theme="1"/>
            <rFont val="Calibri"/>
            <family val="2"/>
            <scheme val="minor"/>
          </rPr>
          <t>Introduzca un texto con la finalidad de la contratación</t>
        </r>
      </text>
    </comment>
    <comment ref="C72" authorId="1" shapeId="0">
      <text>
        <r>
          <rPr>
            <sz val="11"/>
            <color theme="1"/>
            <rFont val="Calibri"/>
            <family val="2"/>
            <scheme val="minor"/>
          </rPr>
          <t>Seleccionar un valor del listado</t>
        </r>
      </text>
    </comment>
    <comment ref="D72" authorId="1" shapeId="0">
      <text>
        <r>
          <rPr>
            <sz val="11"/>
            <color theme="1"/>
            <rFont val="Calibri"/>
            <family val="2"/>
            <scheme val="minor"/>
          </rPr>
          <t>Seleccione el tipo de procedimiento</t>
        </r>
      </text>
    </comment>
    <comment ref="E72" authorId="1" shapeId="0">
      <text>
        <r>
          <rPr>
            <sz val="11"/>
            <color theme="1"/>
            <rFont val="Calibri"/>
            <family val="2"/>
            <scheme val="minor"/>
          </rPr>
          <t>Seleccione un valor de la lista</t>
        </r>
      </text>
    </comment>
    <comment ref="F72" authorId="1" shapeId="0">
      <text>
        <r>
          <rPr>
            <sz val="11"/>
            <color theme="1"/>
            <rFont val="Calibri"/>
            <family val="2"/>
            <scheme val="minor"/>
          </rPr>
          <t>Introduzca el código SNIP</t>
        </r>
      </text>
    </comment>
    <comment ref="C73" authorId="1" shapeId="0">
      <text>
        <r>
          <rPr>
            <sz val="11"/>
            <color theme="1"/>
            <rFont val="Calibri"/>
            <family val="2"/>
            <scheme val="minor"/>
          </rPr>
          <t>Introduzca la fecha de inicio del proceso, en formato dd-mm-aaaa</t>
        </r>
      </text>
    </comment>
    <comment ref="F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text/>
    </comment>
    <comment ref="C75" authorId="1" shapeId="0">
      <text>
        <r>
          <rPr>
            <sz val="11"/>
            <color theme="1"/>
            <rFont val="Calibri"/>
            <family val="2"/>
            <scheme val="minor"/>
          </rPr>
          <t>Introduzca la fecha prevista de adjudicación, en formato dd-mm-aaaa</t>
        </r>
      </text>
    </comment>
    <comment ref="F75" authorId="1" shapeId="0">
      <text/>
    </comment>
    <comment ref="F76" authorId="1" shapeId="0">
      <text/>
    </comment>
    <comment ref="A78" authorId="1" shapeId="0">
      <text>
        <r>
          <rPr>
            <sz val="11"/>
            <color theme="1"/>
            <rFont val="Calibri"/>
            <family val="2"/>
            <scheme val="minor"/>
          </rPr>
          <t>Introduzca un codigo UNSPSC</t>
        </r>
      </text>
    </comment>
    <comment ref="B78" authorId="1" shapeId="0">
      <text>
        <r>
          <rPr>
            <sz val="11"/>
            <color theme="1"/>
            <rFont val="Calibri"/>
            <family val="2"/>
            <scheme val="minor"/>
          </rPr>
          <t>Descripción calculada automáticamente a partir de código del artículo</t>
        </r>
      </text>
    </comment>
    <comment ref="C78" authorId="1" shapeId="0">
      <text>
        <r>
          <rPr>
            <sz val="11"/>
            <color theme="1"/>
            <rFont val="Calibri"/>
            <family val="2"/>
            <scheme val="minor"/>
          </rPr>
          <t>Seleccione un valor de la lista</t>
        </r>
      </text>
    </comment>
    <comment ref="D78" authorId="1" shapeId="0">
      <text>
        <r>
          <rPr>
            <sz val="11"/>
            <color theme="1"/>
            <rFont val="Calibri"/>
            <family val="2"/>
            <scheme val="minor"/>
          </rPr>
          <t>Introduzca un número con dos decimales como máximo. Debe ser igual o mayor a la "Cantidad Real Consumida"</t>
        </r>
      </text>
    </comment>
    <comment ref="E78" authorId="1" shapeId="0">
      <text>
        <r>
          <rPr>
            <sz val="11"/>
            <color theme="1"/>
            <rFont val="Calibri"/>
            <family val="2"/>
            <scheme val="minor"/>
          </rPr>
          <t>Introduzca un número con dos decimales como máximo</t>
        </r>
      </text>
    </comment>
    <comment ref="F78" authorId="1" shapeId="0">
      <text>
        <r>
          <rPr>
            <sz val="11"/>
            <color theme="1"/>
            <rFont val="Calibri"/>
            <family val="2"/>
            <scheme val="minor"/>
          </rPr>
          <t>Monto calculado automáticamente por el sistema</t>
        </r>
      </text>
    </comment>
    <comment ref="A83" authorId="1" shapeId="0">
      <text>
        <r>
          <rPr>
            <sz val="11"/>
            <color theme="1"/>
            <rFont val="Calibri"/>
            <family val="2"/>
            <scheme val="minor"/>
          </rPr>
          <t>Introducir un texto con el nombre o referencia de la contratación</t>
        </r>
      </text>
    </comment>
    <comment ref="B83" authorId="1" shapeId="0">
      <text>
        <r>
          <rPr>
            <sz val="11"/>
            <color theme="1"/>
            <rFont val="Calibri"/>
            <family val="2"/>
            <scheme val="minor"/>
          </rPr>
          <t>Introduzca un texto con la finalidad de la contratación</t>
        </r>
      </text>
    </comment>
    <comment ref="C83" authorId="1" shapeId="0">
      <text>
        <r>
          <rPr>
            <sz val="11"/>
            <color theme="1"/>
            <rFont val="Calibri"/>
            <family val="2"/>
            <scheme val="minor"/>
          </rPr>
          <t>Seleccionar un valor del listado</t>
        </r>
      </text>
    </comment>
    <comment ref="D83" authorId="1" shapeId="0">
      <text>
        <r>
          <rPr>
            <sz val="11"/>
            <color theme="1"/>
            <rFont val="Calibri"/>
            <family val="2"/>
            <scheme val="minor"/>
          </rPr>
          <t>Seleccione el tipo de procedimiento</t>
        </r>
      </text>
    </comment>
    <comment ref="E83" authorId="1" shapeId="0">
      <text>
        <r>
          <rPr>
            <sz val="11"/>
            <color theme="1"/>
            <rFont val="Calibri"/>
            <family val="2"/>
            <scheme val="minor"/>
          </rPr>
          <t>Seleccione un valor de la lista</t>
        </r>
      </text>
    </comment>
    <comment ref="F83" authorId="1" shapeId="0">
      <text>
        <r>
          <rPr>
            <sz val="11"/>
            <color theme="1"/>
            <rFont val="Calibri"/>
            <family val="2"/>
            <scheme val="minor"/>
          </rPr>
          <t>Introduzca el código SNIP</t>
        </r>
      </text>
    </comment>
    <comment ref="C84" authorId="1" shapeId="0">
      <text>
        <r>
          <rPr>
            <sz val="11"/>
            <color theme="1"/>
            <rFont val="Calibri"/>
            <family val="2"/>
            <scheme val="minor"/>
          </rPr>
          <t>Introduzca la fecha de inicio del proceso, en formato dd-mm-aaaa</t>
        </r>
      </text>
    </comment>
    <comment ref="F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text/>
    </comment>
    <comment ref="C86" authorId="1" shapeId="0">
      <text>
        <r>
          <rPr>
            <sz val="11"/>
            <color theme="1"/>
            <rFont val="Calibri"/>
            <family val="2"/>
            <scheme val="minor"/>
          </rPr>
          <t>Introduzca la fecha prevista de adjudicación, en formato dd-mm-aaaa</t>
        </r>
      </text>
    </comment>
    <comment ref="F86" authorId="1" shapeId="0">
      <text/>
    </comment>
    <comment ref="F87" authorId="1" shapeId="0">
      <text/>
    </comment>
    <comment ref="A89" authorId="1" shapeId="0">
      <text>
        <r>
          <rPr>
            <sz val="11"/>
            <color theme="1"/>
            <rFont val="Calibri"/>
            <family val="2"/>
            <scheme val="minor"/>
          </rPr>
          <t>Introduzca un codigo UNSPSC</t>
        </r>
      </text>
    </comment>
    <comment ref="B89" authorId="1" shapeId="0">
      <text>
        <r>
          <rPr>
            <sz val="11"/>
            <color theme="1"/>
            <rFont val="Calibri"/>
            <family val="2"/>
            <scheme val="minor"/>
          </rPr>
          <t>Descripción calculada automáticamente a partir de código del artículo</t>
        </r>
      </text>
    </comment>
    <comment ref="C89" authorId="1" shapeId="0">
      <text>
        <r>
          <rPr>
            <sz val="11"/>
            <color theme="1"/>
            <rFont val="Calibri"/>
            <family val="2"/>
            <scheme val="minor"/>
          </rPr>
          <t>Seleccione un valor de la lista</t>
        </r>
      </text>
    </comment>
    <comment ref="D89" authorId="1" shapeId="0">
      <text>
        <r>
          <rPr>
            <sz val="11"/>
            <color theme="1"/>
            <rFont val="Calibri"/>
            <family val="2"/>
            <scheme val="minor"/>
          </rPr>
          <t>Introduzca un número con dos decimales como máximo. Debe ser igual o mayor a la "Cantidad Real Consumida"</t>
        </r>
      </text>
    </comment>
    <comment ref="E89" authorId="1" shapeId="0">
      <text>
        <r>
          <rPr>
            <sz val="11"/>
            <color theme="1"/>
            <rFont val="Calibri"/>
            <family val="2"/>
            <scheme val="minor"/>
          </rPr>
          <t>Introduzca un número con dos decimales como máximo</t>
        </r>
      </text>
    </comment>
    <comment ref="F89" authorId="1" shapeId="0">
      <text>
        <r>
          <rPr>
            <sz val="11"/>
            <color theme="1"/>
            <rFont val="Calibri"/>
            <family val="2"/>
            <scheme val="minor"/>
          </rPr>
          <t>Monto calculado automáticamente por el sistema</t>
        </r>
      </text>
    </comment>
    <comment ref="A95" authorId="1" shapeId="0">
      <text>
        <r>
          <rPr>
            <sz val="11"/>
            <color theme="1"/>
            <rFont val="Calibri"/>
            <family val="2"/>
            <scheme val="minor"/>
          </rPr>
          <t>Introducir un texto con el nombre o referencia de la contratación</t>
        </r>
      </text>
    </comment>
    <comment ref="B95" authorId="1" shapeId="0">
      <text>
        <r>
          <rPr>
            <sz val="11"/>
            <color theme="1"/>
            <rFont val="Calibri"/>
            <family val="2"/>
            <scheme val="minor"/>
          </rPr>
          <t>Introduzca un texto con la finalidad de la contratación</t>
        </r>
      </text>
    </comment>
    <comment ref="C95" authorId="1" shapeId="0">
      <text>
        <r>
          <rPr>
            <sz val="11"/>
            <color theme="1"/>
            <rFont val="Calibri"/>
            <family val="2"/>
            <scheme val="minor"/>
          </rPr>
          <t>Seleccionar un valor del listado</t>
        </r>
      </text>
    </comment>
    <comment ref="D95" authorId="1" shapeId="0">
      <text>
        <r>
          <rPr>
            <sz val="11"/>
            <color theme="1"/>
            <rFont val="Calibri"/>
            <family val="2"/>
            <scheme val="minor"/>
          </rPr>
          <t>Seleccione el tipo de procedimiento</t>
        </r>
      </text>
    </comment>
    <comment ref="E95" authorId="1" shapeId="0">
      <text>
        <r>
          <rPr>
            <sz val="11"/>
            <color theme="1"/>
            <rFont val="Calibri"/>
            <family val="2"/>
            <scheme val="minor"/>
          </rPr>
          <t>Seleccione un valor de la lista</t>
        </r>
      </text>
    </comment>
    <comment ref="F95" authorId="1" shapeId="0">
      <text>
        <r>
          <rPr>
            <sz val="11"/>
            <color theme="1"/>
            <rFont val="Calibri"/>
            <family val="2"/>
            <scheme val="minor"/>
          </rPr>
          <t>Introduzca el código SNIP</t>
        </r>
      </text>
    </comment>
    <comment ref="C96" authorId="1" shapeId="0">
      <text>
        <r>
          <rPr>
            <sz val="11"/>
            <color theme="1"/>
            <rFont val="Calibri"/>
            <family val="2"/>
            <scheme val="minor"/>
          </rPr>
          <t>Introduzca la fecha de inicio del proceso, en formato dd-mm-aaaa</t>
        </r>
      </text>
    </comment>
    <comment ref="F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text/>
    </comment>
    <comment ref="C98" authorId="1" shapeId="0">
      <text>
        <r>
          <rPr>
            <sz val="11"/>
            <color theme="1"/>
            <rFont val="Calibri"/>
            <family val="2"/>
            <scheme val="minor"/>
          </rPr>
          <t>Introduzca la fecha prevista de adjudicación, en formato dd-mm-aaaa</t>
        </r>
      </text>
    </comment>
    <comment ref="F98" authorId="1" shapeId="0">
      <text/>
    </comment>
    <comment ref="F99" authorId="1" shapeId="0">
      <text/>
    </comment>
    <comment ref="A101" authorId="1" shapeId="0">
      <text>
        <r>
          <rPr>
            <sz val="11"/>
            <color theme="1"/>
            <rFont val="Calibri"/>
            <family val="2"/>
            <scheme val="minor"/>
          </rPr>
          <t>Introduzca un codigo UNSPSC</t>
        </r>
      </text>
    </comment>
    <comment ref="B101" authorId="1" shapeId="0">
      <text>
        <r>
          <rPr>
            <sz val="11"/>
            <color theme="1"/>
            <rFont val="Calibri"/>
            <family val="2"/>
            <scheme val="minor"/>
          </rPr>
          <t>Descripción calculada automáticamente a partir de código del artículo</t>
        </r>
      </text>
    </comment>
    <comment ref="C101" authorId="1" shapeId="0">
      <text>
        <r>
          <rPr>
            <sz val="11"/>
            <color theme="1"/>
            <rFont val="Calibri"/>
            <family val="2"/>
            <scheme val="minor"/>
          </rPr>
          <t>Seleccione un valor de la lista</t>
        </r>
      </text>
    </comment>
    <comment ref="D101" authorId="1" shapeId="0">
      <text>
        <r>
          <rPr>
            <sz val="11"/>
            <color theme="1"/>
            <rFont val="Calibri"/>
            <family val="2"/>
            <scheme val="minor"/>
          </rPr>
          <t>Introduzca un número con dos decimales como máximo. Debe ser igual o mayor a la "Cantidad Real Consumida"</t>
        </r>
      </text>
    </comment>
    <comment ref="E101" authorId="1" shapeId="0">
      <text>
        <r>
          <rPr>
            <sz val="11"/>
            <color theme="1"/>
            <rFont val="Calibri"/>
            <family val="2"/>
            <scheme val="minor"/>
          </rPr>
          <t>Introduzca un número con dos decimales como máximo</t>
        </r>
      </text>
    </comment>
    <comment ref="F101" authorId="1" shapeId="0">
      <text>
        <r>
          <rPr>
            <sz val="11"/>
            <color theme="1"/>
            <rFont val="Calibri"/>
            <family val="2"/>
            <scheme val="minor"/>
          </rPr>
          <t>Monto calculado automáticamente por el sistema</t>
        </r>
      </text>
    </comment>
    <comment ref="A106" authorId="1" shapeId="0">
      <text>
        <r>
          <rPr>
            <sz val="11"/>
            <color theme="1"/>
            <rFont val="Calibri"/>
            <family val="2"/>
            <scheme val="minor"/>
          </rPr>
          <t>Introducir un texto con el nombre o referencia de la contratación</t>
        </r>
      </text>
    </comment>
    <comment ref="B106" authorId="1" shapeId="0">
      <text>
        <r>
          <rPr>
            <sz val="11"/>
            <color theme="1"/>
            <rFont val="Calibri"/>
            <family val="2"/>
            <scheme val="minor"/>
          </rPr>
          <t>Introduzca un texto con la finalidad de la contratación</t>
        </r>
      </text>
    </comment>
    <comment ref="C106" authorId="1" shapeId="0">
      <text>
        <r>
          <rPr>
            <sz val="11"/>
            <color theme="1"/>
            <rFont val="Calibri"/>
            <family val="2"/>
            <scheme val="minor"/>
          </rPr>
          <t>Seleccionar un valor del listado</t>
        </r>
      </text>
    </comment>
    <comment ref="D106" authorId="1" shapeId="0">
      <text>
        <r>
          <rPr>
            <sz val="11"/>
            <color theme="1"/>
            <rFont val="Calibri"/>
            <family val="2"/>
            <scheme val="minor"/>
          </rPr>
          <t>Seleccione el tipo de procedimiento</t>
        </r>
      </text>
    </comment>
    <comment ref="E106" authorId="1" shapeId="0">
      <text>
        <r>
          <rPr>
            <sz val="11"/>
            <color theme="1"/>
            <rFont val="Calibri"/>
            <family val="2"/>
            <scheme val="minor"/>
          </rPr>
          <t>Seleccione un valor de la lista</t>
        </r>
      </text>
    </comment>
    <comment ref="F106" authorId="1" shapeId="0">
      <text>
        <r>
          <rPr>
            <sz val="11"/>
            <color theme="1"/>
            <rFont val="Calibri"/>
            <family val="2"/>
            <scheme val="minor"/>
          </rPr>
          <t>Introduzca el código SNIP</t>
        </r>
      </text>
    </comment>
    <comment ref="C107" authorId="1" shapeId="0">
      <text>
        <r>
          <rPr>
            <sz val="11"/>
            <color theme="1"/>
            <rFont val="Calibri"/>
            <family val="2"/>
            <scheme val="minor"/>
          </rPr>
          <t>Introduzca la fecha de inicio del proceso, en formato dd-mm-aaaa</t>
        </r>
      </text>
    </comment>
    <comment ref="F1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text/>
    </comment>
    <comment ref="C109" authorId="1" shapeId="0">
      <text>
        <r>
          <rPr>
            <sz val="11"/>
            <color theme="1"/>
            <rFont val="Calibri"/>
            <family val="2"/>
            <scheme val="minor"/>
          </rPr>
          <t>Introduzca la fecha prevista de adjudicación, en formato dd-mm-aaaa</t>
        </r>
      </text>
    </comment>
    <comment ref="F109" authorId="1" shapeId="0">
      <text/>
    </comment>
    <comment ref="F110" authorId="1" shapeId="0">
      <text/>
    </comment>
    <comment ref="A112" authorId="1" shapeId="0">
      <text>
        <r>
          <rPr>
            <sz val="11"/>
            <color theme="1"/>
            <rFont val="Calibri"/>
            <family val="2"/>
            <scheme val="minor"/>
          </rPr>
          <t>Introduzca un codigo UNSPSC</t>
        </r>
      </text>
    </comment>
    <comment ref="B112" authorId="1" shapeId="0">
      <text>
        <r>
          <rPr>
            <sz val="11"/>
            <color theme="1"/>
            <rFont val="Calibri"/>
            <family val="2"/>
            <scheme val="minor"/>
          </rPr>
          <t>Descripción calculada automáticamente a partir de código del artículo</t>
        </r>
      </text>
    </comment>
    <comment ref="C112" authorId="1" shapeId="0">
      <text>
        <r>
          <rPr>
            <sz val="11"/>
            <color theme="1"/>
            <rFont val="Calibri"/>
            <family val="2"/>
            <scheme val="minor"/>
          </rPr>
          <t>Seleccione un valor de la lista</t>
        </r>
      </text>
    </comment>
    <comment ref="D112" authorId="1" shapeId="0">
      <text>
        <r>
          <rPr>
            <sz val="11"/>
            <color theme="1"/>
            <rFont val="Calibri"/>
            <family val="2"/>
            <scheme val="minor"/>
          </rPr>
          <t>Introduzca un número con dos decimales como máximo. Debe ser igual o mayor a la "Cantidad Real Consumida"</t>
        </r>
      </text>
    </comment>
    <comment ref="E112" authorId="1" shapeId="0">
      <text>
        <r>
          <rPr>
            <sz val="11"/>
            <color theme="1"/>
            <rFont val="Calibri"/>
            <family val="2"/>
            <scheme val="minor"/>
          </rPr>
          <t>Introduzca un número con dos decimales como máximo</t>
        </r>
      </text>
    </comment>
    <comment ref="F112" authorId="1" shapeId="0">
      <text>
        <r>
          <rPr>
            <sz val="11"/>
            <color theme="1"/>
            <rFont val="Calibri"/>
            <family val="2"/>
            <scheme val="minor"/>
          </rPr>
          <t>Monto calculado automáticamente por el sistema</t>
        </r>
      </text>
    </comment>
    <comment ref="A121" authorId="1" shapeId="0">
      <text>
        <r>
          <rPr>
            <sz val="11"/>
            <color theme="1"/>
            <rFont val="Calibri"/>
            <family val="2"/>
            <scheme val="minor"/>
          </rPr>
          <t>Introducir un texto con el nombre o referencia de la contratación</t>
        </r>
      </text>
    </comment>
    <comment ref="B121" authorId="1" shapeId="0">
      <text>
        <r>
          <rPr>
            <sz val="11"/>
            <color theme="1"/>
            <rFont val="Calibri"/>
            <family val="2"/>
            <scheme val="minor"/>
          </rPr>
          <t>Introduzca un texto con la finalidad de la contratación</t>
        </r>
      </text>
    </comment>
    <comment ref="C121" authorId="1" shapeId="0">
      <text>
        <r>
          <rPr>
            <sz val="11"/>
            <color theme="1"/>
            <rFont val="Calibri"/>
            <family val="2"/>
            <scheme val="minor"/>
          </rPr>
          <t>Seleccionar un valor del listado</t>
        </r>
      </text>
    </comment>
    <comment ref="D121" authorId="1" shapeId="0">
      <text>
        <r>
          <rPr>
            <sz val="11"/>
            <color theme="1"/>
            <rFont val="Calibri"/>
            <family val="2"/>
            <scheme val="minor"/>
          </rPr>
          <t>Seleccione el tipo de procedimiento</t>
        </r>
      </text>
    </comment>
    <comment ref="E121" authorId="1" shapeId="0">
      <text>
        <r>
          <rPr>
            <sz val="11"/>
            <color theme="1"/>
            <rFont val="Calibri"/>
            <family val="2"/>
            <scheme val="minor"/>
          </rPr>
          <t>Seleccione un valor de la lista</t>
        </r>
      </text>
    </comment>
    <comment ref="F121" authorId="1" shapeId="0">
      <text>
        <r>
          <rPr>
            <sz val="11"/>
            <color theme="1"/>
            <rFont val="Calibri"/>
            <family val="2"/>
            <scheme val="minor"/>
          </rPr>
          <t>Introduzca el código SNIP</t>
        </r>
      </text>
    </comment>
    <comment ref="C122" authorId="1" shapeId="0">
      <text>
        <r>
          <rPr>
            <sz val="11"/>
            <color theme="1"/>
            <rFont val="Calibri"/>
            <family val="2"/>
            <scheme val="minor"/>
          </rPr>
          <t>Introduzca la fecha de inicio del proceso, en formato dd-mm-aaaa</t>
        </r>
      </text>
    </comment>
    <comment ref="F1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text/>
    </comment>
    <comment ref="C124" authorId="1" shapeId="0">
      <text>
        <r>
          <rPr>
            <sz val="11"/>
            <color theme="1"/>
            <rFont val="Calibri"/>
            <family val="2"/>
            <scheme val="minor"/>
          </rPr>
          <t>Introduzca la fecha prevista de adjudicación, en formato dd-mm-aaaa</t>
        </r>
      </text>
    </comment>
    <comment ref="F124" authorId="1" shapeId="0">
      <text/>
    </comment>
    <comment ref="F125" authorId="1" shapeId="0">
      <text/>
    </comment>
    <comment ref="A127" authorId="1" shapeId="0">
      <text>
        <r>
          <rPr>
            <sz val="11"/>
            <color theme="1"/>
            <rFont val="Calibri"/>
            <family val="2"/>
            <scheme val="minor"/>
          </rPr>
          <t>Introduzca un codigo UNSPSC</t>
        </r>
      </text>
    </comment>
    <comment ref="B127" authorId="1" shapeId="0">
      <text>
        <r>
          <rPr>
            <sz val="11"/>
            <color theme="1"/>
            <rFont val="Calibri"/>
            <family val="2"/>
            <scheme val="minor"/>
          </rPr>
          <t>Descripción calculada automáticamente a partir de código del artículo</t>
        </r>
      </text>
    </comment>
    <comment ref="C127" authorId="1" shapeId="0">
      <text>
        <r>
          <rPr>
            <sz val="11"/>
            <color theme="1"/>
            <rFont val="Calibri"/>
            <family val="2"/>
            <scheme val="minor"/>
          </rPr>
          <t>Seleccione un valor de la lista</t>
        </r>
      </text>
    </comment>
    <comment ref="D127" authorId="1" shapeId="0">
      <text>
        <r>
          <rPr>
            <sz val="11"/>
            <color theme="1"/>
            <rFont val="Calibri"/>
            <family val="2"/>
            <scheme val="minor"/>
          </rPr>
          <t>Introduzca un número con dos decimales como máximo. Debe ser igual o mayor a la "Cantidad Real Consumida"</t>
        </r>
      </text>
    </comment>
    <comment ref="E127" authorId="1" shapeId="0">
      <text>
        <r>
          <rPr>
            <sz val="11"/>
            <color theme="1"/>
            <rFont val="Calibri"/>
            <family val="2"/>
            <scheme val="minor"/>
          </rPr>
          <t>Introduzca un número con dos decimales como máximo</t>
        </r>
      </text>
    </comment>
    <comment ref="F127" authorId="1" shapeId="0">
      <text>
        <r>
          <rPr>
            <sz val="11"/>
            <color theme="1"/>
            <rFont val="Calibri"/>
            <family val="2"/>
            <scheme val="minor"/>
          </rPr>
          <t>Monto calculado automáticamente por el sistema</t>
        </r>
      </text>
    </comment>
    <comment ref="A134" authorId="1" shapeId="0">
      <text>
        <r>
          <rPr>
            <sz val="11"/>
            <color theme="1"/>
            <rFont val="Calibri"/>
            <family val="2"/>
            <scheme val="minor"/>
          </rPr>
          <t>Introducir un texto con el nombre o referencia de la contratación</t>
        </r>
      </text>
    </comment>
    <comment ref="B134" authorId="1" shapeId="0">
      <text>
        <r>
          <rPr>
            <sz val="11"/>
            <color theme="1"/>
            <rFont val="Calibri"/>
            <family val="2"/>
            <scheme val="minor"/>
          </rPr>
          <t>Introduzca un texto con la finalidad de la contratación</t>
        </r>
      </text>
    </comment>
    <comment ref="C134" authorId="1" shapeId="0">
      <text>
        <r>
          <rPr>
            <sz val="11"/>
            <color theme="1"/>
            <rFont val="Calibri"/>
            <family val="2"/>
            <scheme val="minor"/>
          </rPr>
          <t>Seleccionar un valor del listado</t>
        </r>
      </text>
    </comment>
    <comment ref="D134" authorId="1" shapeId="0">
      <text>
        <r>
          <rPr>
            <sz val="11"/>
            <color theme="1"/>
            <rFont val="Calibri"/>
            <family val="2"/>
            <scheme val="minor"/>
          </rPr>
          <t>Seleccione el tipo de procedimiento</t>
        </r>
      </text>
    </comment>
    <comment ref="E134" authorId="1" shapeId="0">
      <text>
        <r>
          <rPr>
            <sz val="11"/>
            <color theme="1"/>
            <rFont val="Calibri"/>
            <family val="2"/>
            <scheme val="minor"/>
          </rPr>
          <t>Seleccione un valor de la lista</t>
        </r>
      </text>
    </comment>
    <comment ref="F134" authorId="1" shapeId="0">
      <text>
        <r>
          <rPr>
            <sz val="11"/>
            <color theme="1"/>
            <rFont val="Calibri"/>
            <family val="2"/>
            <scheme val="minor"/>
          </rPr>
          <t>Introduzca el código SNIP</t>
        </r>
      </text>
    </comment>
    <comment ref="C135" authorId="1" shapeId="0">
      <text>
        <r>
          <rPr>
            <sz val="11"/>
            <color theme="1"/>
            <rFont val="Calibri"/>
            <family val="2"/>
            <scheme val="minor"/>
          </rPr>
          <t>Introduzca la fecha de inicio del proceso, en formato dd-mm-aaaa</t>
        </r>
      </text>
    </comment>
    <comment ref="F1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shapeId="0">
      <text/>
    </comment>
    <comment ref="C137" authorId="1" shapeId="0">
      <text>
        <r>
          <rPr>
            <sz val="11"/>
            <color theme="1"/>
            <rFont val="Calibri"/>
            <family val="2"/>
            <scheme val="minor"/>
          </rPr>
          <t>Introduzca la fecha prevista de adjudicación, en formato dd-mm-aaaa</t>
        </r>
      </text>
    </comment>
    <comment ref="F137" authorId="1" shapeId="0">
      <text/>
    </comment>
    <comment ref="F138" authorId="1" shapeId="0">
      <text/>
    </comment>
    <comment ref="A140" authorId="1" shapeId="0">
      <text>
        <r>
          <rPr>
            <sz val="11"/>
            <color theme="1"/>
            <rFont val="Calibri"/>
            <family val="2"/>
            <scheme val="minor"/>
          </rPr>
          <t>Introduzca un codigo UNSPSC</t>
        </r>
      </text>
    </comment>
    <comment ref="B140" authorId="1" shapeId="0">
      <text>
        <r>
          <rPr>
            <sz val="11"/>
            <color theme="1"/>
            <rFont val="Calibri"/>
            <family val="2"/>
            <scheme val="minor"/>
          </rPr>
          <t>Descripción calculada automáticamente a partir de código del artículo</t>
        </r>
      </text>
    </comment>
    <comment ref="C140" authorId="1" shapeId="0">
      <text>
        <r>
          <rPr>
            <sz val="11"/>
            <color theme="1"/>
            <rFont val="Calibri"/>
            <family val="2"/>
            <scheme val="minor"/>
          </rPr>
          <t>Seleccione un valor de la lista</t>
        </r>
      </text>
    </comment>
    <comment ref="D140" authorId="1" shapeId="0">
      <text>
        <r>
          <rPr>
            <sz val="11"/>
            <color theme="1"/>
            <rFont val="Calibri"/>
            <family val="2"/>
            <scheme val="minor"/>
          </rPr>
          <t>Introduzca un número con dos decimales como máximo. Debe ser igual o mayor a la "Cantidad Real Consumida"</t>
        </r>
      </text>
    </comment>
    <comment ref="E140" authorId="1" shapeId="0">
      <text>
        <r>
          <rPr>
            <sz val="11"/>
            <color theme="1"/>
            <rFont val="Calibri"/>
            <family val="2"/>
            <scheme val="minor"/>
          </rPr>
          <t>Introduzca un número con dos decimales como máximo</t>
        </r>
      </text>
    </comment>
    <comment ref="F140" authorId="1" shapeId="0">
      <text>
        <r>
          <rPr>
            <sz val="11"/>
            <color theme="1"/>
            <rFont val="Calibri"/>
            <family val="2"/>
            <scheme val="minor"/>
          </rPr>
          <t>Monto calculado automáticamente por el sistema</t>
        </r>
      </text>
    </comment>
    <comment ref="A147" authorId="1" shapeId="0">
      <text>
        <r>
          <rPr>
            <sz val="11"/>
            <color theme="1"/>
            <rFont val="Calibri"/>
            <family val="2"/>
            <scheme val="minor"/>
          </rPr>
          <t>Introducir un texto con el nombre o referencia de la contratación</t>
        </r>
      </text>
    </comment>
    <comment ref="B147" authorId="1" shapeId="0">
      <text>
        <r>
          <rPr>
            <sz val="11"/>
            <color theme="1"/>
            <rFont val="Calibri"/>
            <family val="2"/>
            <scheme val="minor"/>
          </rPr>
          <t>Introduzca un texto con la finalidad de la contratación</t>
        </r>
      </text>
    </comment>
    <comment ref="C147" authorId="1" shapeId="0">
      <text>
        <r>
          <rPr>
            <sz val="11"/>
            <color theme="1"/>
            <rFont val="Calibri"/>
            <family val="2"/>
            <scheme val="minor"/>
          </rPr>
          <t>Seleccionar un valor del listado</t>
        </r>
      </text>
    </comment>
    <comment ref="D147" authorId="1" shapeId="0">
      <text>
        <r>
          <rPr>
            <sz val="11"/>
            <color theme="1"/>
            <rFont val="Calibri"/>
            <family val="2"/>
            <scheme val="minor"/>
          </rPr>
          <t>Seleccione el tipo de procedimiento</t>
        </r>
      </text>
    </comment>
    <comment ref="E147" authorId="1" shapeId="0">
      <text>
        <r>
          <rPr>
            <sz val="11"/>
            <color theme="1"/>
            <rFont val="Calibri"/>
            <family val="2"/>
            <scheme val="minor"/>
          </rPr>
          <t>Seleccione un valor de la lista</t>
        </r>
      </text>
    </comment>
    <comment ref="F147" authorId="1" shapeId="0">
      <text>
        <r>
          <rPr>
            <sz val="11"/>
            <color theme="1"/>
            <rFont val="Calibri"/>
            <family val="2"/>
            <scheme val="minor"/>
          </rPr>
          <t>Introduzca el código SNIP</t>
        </r>
      </text>
    </comment>
    <comment ref="C148" authorId="1" shapeId="0">
      <text>
        <r>
          <rPr>
            <sz val="11"/>
            <color theme="1"/>
            <rFont val="Calibri"/>
            <family val="2"/>
            <scheme val="minor"/>
          </rPr>
          <t>Introduzca la fecha de inicio del proceso, en formato dd-mm-aaaa</t>
        </r>
      </text>
    </comment>
    <comment ref="F1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text/>
    </comment>
    <comment ref="C150" authorId="1" shapeId="0">
      <text>
        <r>
          <rPr>
            <sz val="11"/>
            <color theme="1"/>
            <rFont val="Calibri"/>
            <family val="2"/>
            <scheme val="minor"/>
          </rPr>
          <t>Introduzca la fecha prevista de adjudicación, en formato dd-mm-aaaa</t>
        </r>
      </text>
    </comment>
    <comment ref="F150" authorId="1" shapeId="0">
      <text/>
    </comment>
    <comment ref="F151" authorId="1" shapeId="0">
      <text/>
    </comment>
    <comment ref="A153" authorId="1" shapeId="0">
      <text>
        <r>
          <rPr>
            <sz val="11"/>
            <color theme="1"/>
            <rFont val="Calibri"/>
            <family val="2"/>
            <scheme val="minor"/>
          </rPr>
          <t>Introduzca un codigo UNSPSC</t>
        </r>
      </text>
    </comment>
    <comment ref="B153" authorId="1" shapeId="0">
      <text>
        <r>
          <rPr>
            <sz val="11"/>
            <color theme="1"/>
            <rFont val="Calibri"/>
            <family val="2"/>
            <scheme val="minor"/>
          </rPr>
          <t>Descripción calculada automáticamente a partir de código del artículo</t>
        </r>
      </text>
    </comment>
    <comment ref="C153" authorId="1" shapeId="0">
      <text>
        <r>
          <rPr>
            <sz val="11"/>
            <color theme="1"/>
            <rFont val="Calibri"/>
            <family val="2"/>
            <scheme val="minor"/>
          </rPr>
          <t>Seleccione un valor de la lista</t>
        </r>
      </text>
    </comment>
    <comment ref="D153" authorId="1" shapeId="0">
      <text>
        <r>
          <rPr>
            <sz val="11"/>
            <color theme="1"/>
            <rFont val="Calibri"/>
            <family val="2"/>
            <scheme val="minor"/>
          </rPr>
          <t>Introduzca un número con dos decimales como máximo. Debe ser igual o mayor a la "Cantidad Real Consumida"</t>
        </r>
      </text>
    </comment>
    <comment ref="E153" authorId="1" shapeId="0">
      <text>
        <r>
          <rPr>
            <sz val="11"/>
            <color theme="1"/>
            <rFont val="Calibri"/>
            <family val="2"/>
            <scheme val="minor"/>
          </rPr>
          <t>Introduzca un número con dos decimales como máximo</t>
        </r>
      </text>
    </comment>
    <comment ref="F153" authorId="1" shapeId="0">
      <text>
        <r>
          <rPr>
            <sz val="11"/>
            <color theme="1"/>
            <rFont val="Calibri"/>
            <family val="2"/>
            <scheme val="minor"/>
          </rPr>
          <t>Monto calculado automáticamente por el sistema</t>
        </r>
      </text>
    </comment>
    <comment ref="A160" authorId="1" shapeId="0">
      <text>
        <r>
          <rPr>
            <sz val="11"/>
            <color theme="1"/>
            <rFont val="Calibri"/>
            <family val="2"/>
            <scheme val="minor"/>
          </rPr>
          <t>Introducir un texto con el nombre o referencia de la contratación</t>
        </r>
      </text>
    </comment>
    <comment ref="B160" authorId="1" shapeId="0">
      <text>
        <r>
          <rPr>
            <sz val="11"/>
            <color theme="1"/>
            <rFont val="Calibri"/>
            <family val="2"/>
            <scheme val="minor"/>
          </rPr>
          <t>Introduzca un texto con la finalidad de la contratación</t>
        </r>
      </text>
    </comment>
    <comment ref="C160" authorId="1" shapeId="0">
      <text>
        <r>
          <rPr>
            <sz val="11"/>
            <color theme="1"/>
            <rFont val="Calibri"/>
            <family val="2"/>
            <scheme val="minor"/>
          </rPr>
          <t>Seleccionar un valor del listado</t>
        </r>
      </text>
    </comment>
    <comment ref="D160" authorId="1" shapeId="0">
      <text>
        <r>
          <rPr>
            <sz val="11"/>
            <color theme="1"/>
            <rFont val="Calibri"/>
            <family val="2"/>
            <scheme val="minor"/>
          </rPr>
          <t>Seleccione el tipo de procedimiento</t>
        </r>
      </text>
    </comment>
    <comment ref="E160" authorId="1" shapeId="0">
      <text>
        <r>
          <rPr>
            <sz val="11"/>
            <color theme="1"/>
            <rFont val="Calibri"/>
            <family val="2"/>
            <scheme val="minor"/>
          </rPr>
          <t>Seleccione un valor de la lista</t>
        </r>
      </text>
    </comment>
    <comment ref="F160" authorId="1" shapeId="0">
      <text>
        <r>
          <rPr>
            <sz val="11"/>
            <color theme="1"/>
            <rFont val="Calibri"/>
            <family val="2"/>
            <scheme val="minor"/>
          </rPr>
          <t>Introduzca el código SNIP</t>
        </r>
      </text>
    </comment>
    <comment ref="C161" authorId="1" shapeId="0">
      <text>
        <r>
          <rPr>
            <sz val="11"/>
            <color theme="1"/>
            <rFont val="Calibri"/>
            <family val="2"/>
            <scheme val="minor"/>
          </rPr>
          <t>Introduzca la fecha de inicio del proceso, en formato dd-mm-aaaa</t>
        </r>
      </text>
    </comment>
    <comment ref="F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text/>
    </comment>
    <comment ref="C163" authorId="1" shapeId="0">
      <text>
        <r>
          <rPr>
            <sz val="11"/>
            <color theme="1"/>
            <rFont val="Calibri"/>
            <family val="2"/>
            <scheme val="minor"/>
          </rPr>
          <t>Introduzca la fecha prevista de adjudicación, en formato dd-mm-aaaa</t>
        </r>
      </text>
    </comment>
    <comment ref="F163" authorId="1" shapeId="0">
      <text/>
    </comment>
    <comment ref="F164" authorId="1" shapeId="0">
      <text/>
    </comment>
    <comment ref="A166" authorId="1" shapeId="0">
      <text>
        <r>
          <rPr>
            <sz val="11"/>
            <color theme="1"/>
            <rFont val="Calibri"/>
            <family val="2"/>
            <scheme val="minor"/>
          </rPr>
          <t>Introduzca un codigo UNSPSC</t>
        </r>
      </text>
    </comment>
    <comment ref="B166" authorId="1" shapeId="0">
      <text>
        <r>
          <rPr>
            <sz val="11"/>
            <color theme="1"/>
            <rFont val="Calibri"/>
            <family val="2"/>
            <scheme val="minor"/>
          </rPr>
          <t>Descripción calculada automáticamente a partir de código del artículo</t>
        </r>
      </text>
    </comment>
    <comment ref="C166" authorId="1" shapeId="0">
      <text>
        <r>
          <rPr>
            <sz val="11"/>
            <color theme="1"/>
            <rFont val="Calibri"/>
            <family val="2"/>
            <scheme val="minor"/>
          </rPr>
          <t>Seleccione un valor de la lista</t>
        </r>
      </text>
    </comment>
    <comment ref="D166" authorId="1" shapeId="0">
      <text>
        <r>
          <rPr>
            <sz val="11"/>
            <color theme="1"/>
            <rFont val="Calibri"/>
            <family val="2"/>
            <scheme val="minor"/>
          </rPr>
          <t>Introduzca un número con dos decimales como máximo. Debe ser igual o mayor a la "Cantidad Real Consumida"</t>
        </r>
      </text>
    </comment>
    <comment ref="E166" authorId="1" shapeId="0">
      <text>
        <r>
          <rPr>
            <sz val="11"/>
            <color theme="1"/>
            <rFont val="Calibri"/>
            <family val="2"/>
            <scheme val="minor"/>
          </rPr>
          <t>Introduzca un número con dos decimales como máximo</t>
        </r>
      </text>
    </comment>
    <comment ref="F166" authorId="1" shapeId="0">
      <text>
        <r>
          <rPr>
            <sz val="11"/>
            <color theme="1"/>
            <rFont val="Calibri"/>
            <family val="2"/>
            <scheme val="minor"/>
          </rPr>
          <t>Monto calculado automáticamente por el sistema</t>
        </r>
      </text>
    </comment>
    <comment ref="A171" authorId="1" shapeId="0">
      <text>
        <r>
          <rPr>
            <sz val="11"/>
            <color theme="1"/>
            <rFont val="Calibri"/>
            <family val="2"/>
            <scheme val="minor"/>
          </rPr>
          <t>Introducir un texto con el nombre o referencia de la contratación</t>
        </r>
      </text>
    </comment>
    <comment ref="B171" authorId="1" shapeId="0">
      <text>
        <r>
          <rPr>
            <sz val="11"/>
            <color theme="1"/>
            <rFont val="Calibri"/>
            <family val="2"/>
            <scheme val="minor"/>
          </rPr>
          <t>Introduzca un texto con la finalidad de la contratación</t>
        </r>
      </text>
    </comment>
    <comment ref="C171" authorId="1" shapeId="0">
      <text>
        <r>
          <rPr>
            <sz val="11"/>
            <color theme="1"/>
            <rFont val="Calibri"/>
            <family val="2"/>
            <scheme val="minor"/>
          </rPr>
          <t>Seleccionar un valor del listado</t>
        </r>
      </text>
    </comment>
    <comment ref="D171" authorId="1" shapeId="0">
      <text>
        <r>
          <rPr>
            <sz val="11"/>
            <color theme="1"/>
            <rFont val="Calibri"/>
            <family val="2"/>
            <scheme val="minor"/>
          </rPr>
          <t>Seleccione el tipo de procedimiento</t>
        </r>
      </text>
    </comment>
    <comment ref="E171" authorId="1" shapeId="0">
      <text>
        <r>
          <rPr>
            <sz val="11"/>
            <color theme="1"/>
            <rFont val="Calibri"/>
            <family val="2"/>
            <scheme val="minor"/>
          </rPr>
          <t>Seleccione un valor de la lista</t>
        </r>
      </text>
    </comment>
    <comment ref="F171" authorId="1" shapeId="0">
      <text>
        <r>
          <rPr>
            <sz val="11"/>
            <color theme="1"/>
            <rFont val="Calibri"/>
            <family val="2"/>
            <scheme val="minor"/>
          </rPr>
          <t>Introduzca el código SNIP</t>
        </r>
      </text>
    </comment>
    <comment ref="C172" authorId="1" shapeId="0">
      <text>
        <r>
          <rPr>
            <sz val="11"/>
            <color theme="1"/>
            <rFont val="Calibri"/>
            <family val="2"/>
            <scheme val="minor"/>
          </rPr>
          <t>Introduzca la fecha de inicio del proceso, en formato dd-mm-aaaa</t>
        </r>
      </text>
    </comment>
    <comment ref="F1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text/>
    </comment>
    <comment ref="C174" authorId="1" shapeId="0">
      <text>
        <r>
          <rPr>
            <sz val="11"/>
            <color theme="1"/>
            <rFont val="Calibri"/>
            <family val="2"/>
            <scheme val="minor"/>
          </rPr>
          <t>Introduzca la fecha prevista de adjudicación, en formato dd-mm-aaaa</t>
        </r>
      </text>
    </comment>
    <comment ref="F174" authorId="1" shapeId="0">
      <text/>
    </comment>
    <comment ref="F175" authorId="1" shapeId="0">
      <text/>
    </comment>
    <comment ref="A177" authorId="1" shapeId="0">
      <text>
        <r>
          <rPr>
            <sz val="11"/>
            <color theme="1"/>
            <rFont val="Calibri"/>
            <family val="2"/>
            <scheme val="minor"/>
          </rPr>
          <t>Introduzca un codigo UNSPSC</t>
        </r>
      </text>
    </comment>
    <comment ref="B177" authorId="1" shapeId="0">
      <text>
        <r>
          <rPr>
            <sz val="11"/>
            <color theme="1"/>
            <rFont val="Calibri"/>
            <family val="2"/>
            <scheme val="minor"/>
          </rPr>
          <t>Descripción calculada automáticamente a partir de código del artículo</t>
        </r>
      </text>
    </comment>
    <comment ref="C177" authorId="1" shapeId="0">
      <text>
        <r>
          <rPr>
            <sz val="11"/>
            <color theme="1"/>
            <rFont val="Calibri"/>
            <family val="2"/>
            <scheme val="minor"/>
          </rPr>
          <t>Seleccione un valor de la lista</t>
        </r>
      </text>
    </comment>
    <comment ref="D177" authorId="1" shapeId="0">
      <text>
        <r>
          <rPr>
            <sz val="11"/>
            <color theme="1"/>
            <rFont val="Calibri"/>
            <family val="2"/>
            <scheme val="minor"/>
          </rPr>
          <t>Introduzca un número con dos decimales como máximo. Debe ser igual o mayor a la "Cantidad Real Consumida"</t>
        </r>
      </text>
    </comment>
    <comment ref="E177" authorId="1" shapeId="0">
      <text>
        <r>
          <rPr>
            <sz val="11"/>
            <color theme="1"/>
            <rFont val="Calibri"/>
            <family val="2"/>
            <scheme val="minor"/>
          </rPr>
          <t>Introduzca un número con dos decimales como máximo</t>
        </r>
      </text>
    </comment>
    <comment ref="F177" authorId="1" shapeId="0">
      <text>
        <r>
          <rPr>
            <sz val="11"/>
            <color theme="1"/>
            <rFont val="Calibri"/>
            <family val="2"/>
            <scheme val="minor"/>
          </rPr>
          <t>Monto calculado automáticamente por el sistema</t>
        </r>
      </text>
    </comment>
    <comment ref="A182" authorId="1" shapeId="0">
      <text>
        <r>
          <rPr>
            <sz val="11"/>
            <color theme="1"/>
            <rFont val="Calibri"/>
            <family val="2"/>
            <scheme val="minor"/>
          </rPr>
          <t>Introducir un texto con el nombre o referencia de la contratación</t>
        </r>
      </text>
    </comment>
    <comment ref="B182" authorId="1" shapeId="0">
      <text>
        <r>
          <rPr>
            <sz val="11"/>
            <color theme="1"/>
            <rFont val="Calibri"/>
            <family val="2"/>
            <scheme val="minor"/>
          </rPr>
          <t>Introduzca un texto con la finalidad de la contratación</t>
        </r>
      </text>
    </comment>
    <comment ref="C182" authorId="1" shapeId="0">
      <text>
        <r>
          <rPr>
            <sz val="11"/>
            <color theme="1"/>
            <rFont val="Calibri"/>
            <family val="2"/>
            <scheme val="minor"/>
          </rPr>
          <t>Seleccionar un valor del listado</t>
        </r>
      </text>
    </comment>
    <comment ref="D182" authorId="1" shapeId="0">
      <text>
        <r>
          <rPr>
            <sz val="11"/>
            <color theme="1"/>
            <rFont val="Calibri"/>
            <family val="2"/>
            <scheme val="minor"/>
          </rPr>
          <t>Seleccione el tipo de procedimiento</t>
        </r>
      </text>
    </comment>
    <comment ref="E182" authorId="1" shapeId="0">
      <text>
        <r>
          <rPr>
            <sz val="11"/>
            <color theme="1"/>
            <rFont val="Calibri"/>
            <family val="2"/>
            <scheme val="minor"/>
          </rPr>
          <t>Seleccione un valor de la lista</t>
        </r>
      </text>
    </comment>
    <comment ref="F182" authorId="1" shapeId="0">
      <text>
        <r>
          <rPr>
            <sz val="11"/>
            <color theme="1"/>
            <rFont val="Calibri"/>
            <family val="2"/>
            <scheme val="minor"/>
          </rPr>
          <t>Introduzca el código SNIP</t>
        </r>
      </text>
    </comment>
    <comment ref="C183" authorId="1" shapeId="0">
      <text>
        <r>
          <rPr>
            <sz val="11"/>
            <color theme="1"/>
            <rFont val="Calibri"/>
            <family val="2"/>
            <scheme val="minor"/>
          </rPr>
          <t>Introduzca la fecha de inicio del proceso, en formato dd-mm-aaaa</t>
        </r>
      </text>
    </comment>
    <comment ref="F1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1" shapeId="0">
      <text/>
    </comment>
    <comment ref="C185" authorId="1" shapeId="0">
      <text>
        <r>
          <rPr>
            <sz val="11"/>
            <color theme="1"/>
            <rFont val="Calibri"/>
            <family val="2"/>
            <scheme val="minor"/>
          </rPr>
          <t>Introduzca la fecha prevista de adjudicación, en formato dd-mm-aaaa</t>
        </r>
      </text>
    </comment>
    <comment ref="F185" authorId="1" shapeId="0">
      <text/>
    </comment>
    <comment ref="F186" authorId="1" shapeId="0">
      <text/>
    </comment>
    <comment ref="A188" authorId="1" shapeId="0">
      <text>
        <r>
          <rPr>
            <sz val="11"/>
            <color theme="1"/>
            <rFont val="Calibri"/>
            <family val="2"/>
            <scheme val="minor"/>
          </rPr>
          <t>Introduzca un codigo UNSPSC</t>
        </r>
      </text>
    </comment>
    <comment ref="B188" authorId="1" shapeId="0">
      <text>
        <r>
          <rPr>
            <sz val="11"/>
            <color theme="1"/>
            <rFont val="Calibri"/>
            <family val="2"/>
            <scheme val="minor"/>
          </rPr>
          <t>Descripción calculada automáticamente a partir de código del artículo</t>
        </r>
      </text>
    </comment>
    <comment ref="C188" authorId="1" shapeId="0">
      <text>
        <r>
          <rPr>
            <sz val="11"/>
            <color theme="1"/>
            <rFont val="Calibri"/>
            <family val="2"/>
            <scheme val="minor"/>
          </rPr>
          <t>Seleccione un valor de la lista</t>
        </r>
      </text>
    </comment>
    <comment ref="D188" authorId="1" shapeId="0">
      <text>
        <r>
          <rPr>
            <sz val="11"/>
            <color theme="1"/>
            <rFont val="Calibri"/>
            <family val="2"/>
            <scheme val="minor"/>
          </rPr>
          <t>Introduzca un número con dos decimales como máximo. Debe ser igual o mayor a la "Cantidad Real Consumida"</t>
        </r>
      </text>
    </comment>
    <comment ref="E188" authorId="1" shapeId="0">
      <text>
        <r>
          <rPr>
            <sz val="11"/>
            <color theme="1"/>
            <rFont val="Calibri"/>
            <family val="2"/>
            <scheme val="minor"/>
          </rPr>
          <t>Introduzca un número con dos decimales como máximo</t>
        </r>
      </text>
    </comment>
    <comment ref="F188" authorId="1" shapeId="0">
      <text>
        <r>
          <rPr>
            <sz val="11"/>
            <color theme="1"/>
            <rFont val="Calibri"/>
            <family val="2"/>
            <scheme val="minor"/>
          </rPr>
          <t>Monto calculado automáticamente por el sistema</t>
        </r>
      </text>
    </comment>
    <comment ref="A193" authorId="1" shapeId="0">
      <text>
        <r>
          <rPr>
            <sz val="11"/>
            <color theme="1"/>
            <rFont val="Calibri"/>
            <family val="2"/>
            <scheme val="minor"/>
          </rPr>
          <t>Introducir un texto con el nombre o referencia de la contratación</t>
        </r>
      </text>
    </comment>
    <comment ref="B193" authorId="1" shapeId="0">
      <text>
        <r>
          <rPr>
            <sz val="11"/>
            <color theme="1"/>
            <rFont val="Calibri"/>
            <family val="2"/>
            <scheme val="minor"/>
          </rPr>
          <t>Introduzca un texto con la finalidad de la contratación</t>
        </r>
      </text>
    </comment>
    <comment ref="C193" authorId="1" shapeId="0">
      <text>
        <r>
          <rPr>
            <sz val="11"/>
            <color theme="1"/>
            <rFont val="Calibri"/>
            <family val="2"/>
            <scheme val="minor"/>
          </rPr>
          <t>Seleccionar un valor del listado</t>
        </r>
      </text>
    </comment>
    <comment ref="D193" authorId="1" shapeId="0">
      <text>
        <r>
          <rPr>
            <sz val="11"/>
            <color theme="1"/>
            <rFont val="Calibri"/>
            <family val="2"/>
            <scheme val="minor"/>
          </rPr>
          <t>Seleccione el tipo de procedimiento</t>
        </r>
      </text>
    </comment>
    <comment ref="E193" authorId="1" shapeId="0">
      <text>
        <r>
          <rPr>
            <sz val="11"/>
            <color theme="1"/>
            <rFont val="Calibri"/>
            <family val="2"/>
            <scheme val="minor"/>
          </rPr>
          <t>Seleccione un valor de la lista</t>
        </r>
      </text>
    </comment>
    <comment ref="F193" authorId="1" shapeId="0">
      <text>
        <r>
          <rPr>
            <sz val="11"/>
            <color theme="1"/>
            <rFont val="Calibri"/>
            <family val="2"/>
            <scheme val="minor"/>
          </rPr>
          <t>Introduzca el código SNIP</t>
        </r>
      </text>
    </comment>
    <comment ref="C194" authorId="1" shapeId="0">
      <text>
        <r>
          <rPr>
            <sz val="11"/>
            <color theme="1"/>
            <rFont val="Calibri"/>
            <family val="2"/>
            <scheme val="minor"/>
          </rPr>
          <t>Introduzca la fecha de inicio del proceso, en formato dd-mm-aaaa</t>
        </r>
      </text>
    </comment>
    <comment ref="F1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text/>
    </comment>
    <comment ref="C196" authorId="1" shapeId="0">
      <text>
        <r>
          <rPr>
            <sz val="11"/>
            <color theme="1"/>
            <rFont val="Calibri"/>
            <family val="2"/>
            <scheme val="minor"/>
          </rPr>
          <t>Introduzca la fecha prevista de adjudicación, en formato dd-mm-aaaa</t>
        </r>
      </text>
    </comment>
    <comment ref="F196" authorId="1" shapeId="0">
      <text/>
    </comment>
    <comment ref="F197" authorId="1" shapeId="0">
      <text/>
    </comment>
    <comment ref="A199" authorId="1" shapeId="0">
      <text>
        <r>
          <rPr>
            <sz val="11"/>
            <color theme="1"/>
            <rFont val="Calibri"/>
            <family val="2"/>
            <scheme val="minor"/>
          </rPr>
          <t>Introduzca un codigo UNSPSC</t>
        </r>
      </text>
    </comment>
    <comment ref="B199" authorId="1" shapeId="0">
      <text>
        <r>
          <rPr>
            <sz val="11"/>
            <color theme="1"/>
            <rFont val="Calibri"/>
            <family val="2"/>
            <scheme val="minor"/>
          </rPr>
          <t>Descripción calculada automáticamente a partir de código del artículo</t>
        </r>
      </text>
    </comment>
    <comment ref="C199" authorId="1" shapeId="0">
      <text>
        <r>
          <rPr>
            <sz val="11"/>
            <color theme="1"/>
            <rFont val="Calibri"/>
            <family val="2"/>
            <scheme val="minor"/>
          </rPr>
          <t>Seleccione un valor de la lista</t>
        </r>
      </text>
    </comment>
    <comment ref="D199" authorId="1" shapeId="0">
      <text>
        <r>
          <rPr>
            <sz val="11"/>
            <color theme="1"/>
            <rFont val="Calibri"/>
            <family val="2"/>
            <scheme val="minor"/>
          </rPr>
          <t>Introduzca un número con dos decimales como máximo. Debe ser igual o mayor a la "Cantidad Real Consumida"</t>
        </r>
      </text>
    </comment>
    <comment ref="E199" authorId="1" shapeId="0">
      <text>
        <r>
          <rPr>
            <sz val="11"/>
            <color theme="1"/>
            <rFont val="Calibri"/>
            <family val="2"/>
            <scheme val="minor"/>
          </rPr>
          <t>Introduzca un número con dos decimales como máximo</t>
        </r>
      </text>
    </comment>
    <comment ref="F199" authorId="1" shapeId="0">
      <text>
        <r>
          <rPr>
            <sz val="11"/>
            <color theme="1"/>
            <rFont val="Calibri"/>
            <family val="2"/>
            <scheme val="minor"/>
          </rPr>
          <t>Monto calculado automáticamente por el sistema</t>
        </r>
      </text>
    </comment>
    <comment ref="A204" authorId="1" shapeId="0">
      <text>
        <r>
          <rPr>
            <sz val="11"/>
            <color theme="1"/>
            <rFont val="Calibri"/>
            <family val="2"/>
            <scheme val="minor"/>
          </rPr>
          <t>Introducir un texto con el nombre o referencia de la contratación</t>
        </r>
      </text>
    </comment>
    <comment ref="B204" authorId="1" shapeId="0">
      <text>
        <r>
          <rPr>
            <sz val="11"/>
            <color theme="1"/>
            <rFont val="Calibri"/>
            <family val="2"/>
            <scheme val="minor"/>
          </rPr>
          <t>Introduzca un texto con la finalidad de la contratación</t>
        </r>
      </text>
    </comment>
    <comment ref="C204" authorId="1" shapeId="0">
      <text>
        <r>
          <rPr>
            <sz val="11"/>
            <color theme="1"/>
            <rFont val="Calibri"/>
            <family val="2"/>
            <scheme val="minor"/>
          </rPr>
          <t>Seleccionar un valor del listado</t>
        </r>
      </text>
    </comment>
    <comment ref="D204" authorId="1" shapeId="0">
      <text>
        <r>
          <rPr>
            <sz val="11"/>
            <color theme="1"/>
            <rFont val="Calibri"/>
            <family val="2"/>
            <scheme val="minor"/>
          </rPr>
          <t>Seleccione el tipo de procedimiento</t>
        </r>
      </text>
    </comment>
    <comment ref="E204" authorId="1" shapeId="0">
      <text>
        <r>
          <rPr>
            <sz val="11"/>
            <color theme="1"/>
            <rFont val="Calibri"/>
            <family val="2"/>
            <scheme val="minor"/>
          </rPr>
          <t>Seleccione un valor de la lista</t>
        </r>
      </text>
    </comment>
    <comment ref="F204" authorId="1" shapeId="0">
      <text>
        <r>
          <rPr>
            <sz val="11"/>
            <color theme="1"/>
            <rFont val="Calibri"/>
            <family val="2"/>
            <scheme val="minor"/>
          </rPr>
          <t>Introduzca el código SNIP</t>
        </r>
      </text>
    </comment>
    <comment ref="C205" authorId="1" shapeId="0">
      <text>
        <r>
          <rPr>
            <sz val="11"/>
            <color theme="1"/>
            <rFont val="Calibri"/>
            <family val="2"/>
            <scheme val="minor"/>
          </rPr>
          <t>Introduzca la fecha de inicio del proceso, en formato dd-mm-aaaa</t>
        </r>
      </text>
    </comment>
    <comment ref="F2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text/>
    </comment>
    <comment ref="C207" authorId="1" shapeId="0">
      <text>
        <r>
          <rPr>
            <sz val="11"/>
            <color theme="1"/>
            <rFont val="Calibri"/>
            <family val="2"/>
            <scheme val="minor"/>
          </rPr>
          <t>Introduzca la fecha prevista de adjudicación, en formato dd-mm-aaaa</t>
        </r>
      </text>
    </comment>
    <comment ref="F207" authorId="1" shapeId="0">
      <text/>
    </comment>
    <comment ref="F208" authorId="1" shapeId="0">
      <text/>
    </comment>
    <comment ref="A210" authorId="1" shapeId="0">
      <text>
        <r>
          <rPr>
            <sz val="11"/>
            <color theme="1"/>
            <rFont val="Calibri"/>
            <family val="2"/>
            <scheme val="minor"/>
          </rPr>
          <t>Introduzca un codigo UNSPSC</t>
        </r>
      </text>
    </comment>
    <comment ref="B210" authorId="1" shapeId="0">
      <text>
        <r>
          <rPr>
            <sz val="11"/>
            <color theme="1"/>
            <rFont val="Calibri"/>
            <family val="2"/>
            <scheme val="minor"/>
          </rPr>
          <t>Descripción calculada automáticamente a partir de código del artículo</t>
        </r>
      </text>
    </comment>
    <comment ref="C210" authorId="1" shapeId="0">
      <text>
        <r>
          <rPr>
            <sz val="11"/>
            <color theme="1"/>
            <rFont val="Calibri"/>
            <family val="2"/>
            <scheme val="minor"/>
          </rPr>
          <t>Seleccione un valor de la lista</t>
        </r>
      </text>
    </comment>
    <comment ref="D210" authorId="1" shapeId="0">
      <text>
        <r>
          <rPr>
            <sz val="11"/>
            <color theme="1"/>
            <rFont val="Calibri"/>
            <family val="2"/>
            <scheme val="minor"/>
          </rPr>
          <t>Introduzca un número con dos decimales como máximo. Debe ser igual o mayor a la "Cantidad Real Consumida"</t>
        </r>
      </text>
    </comment>
    <comment ref="E210" authorId="1" shapeId="0">
      <text>
        <r>
          <rPr>
            <sz val="11"/>
            <color theme="1"/>
            <rFont val="Calibri"/>
            <family val="2"/>
            <scheme val="minor"/>
          </rPr>
          <t>Introduzca un número con dos decimales como máximo</t>
        </r>
      </text>
    </comment>
    <comment ref="F210" authorId="1" shapeId="0">
      <text>
        <r>
          <rPr>
            <sz val="11"/>
            <color theme="1"/>
            <rFont val="Calibri"/>
            <family val="2"/>
            <scheme val="minor"/>
          </rPr>
          <t>Monto calculado automáticamente por el sistema</t>
        </r>
      </text>
    </comment>
    <comment ref="A215" authorId="1" shapeId="0">
      <text>
        <r>
          <rPr>
            <sz val="11"/>
            <color theme="1"/>
            <rFont val="Calibri"/>
            <family val="2"/>
            <scheme val="minor"/>
          </rPr>
          <t>Introducir un texto con el nombre o referencia de la contratación</t>
        </r>
      </text>
    </comment>
    <comment ref="B215" authorId="1" shapeId="0">
      <text>
        <r>
          <rPr>
            <sz val="11"/>
            <color theme="1"/>
            <rFont val="Calibri"/>
            <family val="2"/>
            <scheme val="minor"/>
          </rPr>
          <t>Introduzca un texto con la finalidad de la contratación</t>
        </r>
      </text>
    </comment>
    <comment ref="C215" authorId="1" shapeId="0">
      <text>
        <r>
          <rPr>
            <sz val="11"/>
            <color theme="1"/>
            <rFont val="Calibri"/>
            <family val="2"/>
            <scheme val="minor"/>
          </rPr>
          <t>Seleccionar un valor del listado</t>
        </r>
      </text>
    </comment>
    <comment ref="D215" authorId="1" shapeId="0">
      <text>
        <r>
          <rPr>
            <sz val="11"/>
            <color theme="1"/>
            <rFont val="Calibri"/>
            <family val="2"/>
            <scheme val="minor"/>
          </rPr>
          <t>Seleccione el tipo de procedimiento</t>
        </r>
      </text>
    </comment>
    <comment ref="E215" authorId="1" shapeId="0">
      <text>
        <r>
          <rPr>
            <sz val="11"/>
            <color theme="1"/>
            <rFont val="Calibri"/>
            <family val="2"/>
            <scheme val="minor"/>
          </rPr>
          <t>Seleccione un valor de la lista</t>
        </r>
      </text>
    </comment>
    <comment ref="F215" authorId="1" shapeId="0">
      <text>
        <r>
          <rPr>
            <sz val="11"/>
            <color theme="1"/>
            <rFont val="Calibri"/>
            <family val="2"/>
            <scheme val="minor"/>
          </rPr>
          <t>Introduzca el código SNIP</t>
        </r>
      </text>
    </comment>
    <comment ref="C216" authorId="1" shapeId="0">
      <text>
        <r>
          <rPr>
            <sz val="11"/>
            <color theme="1"/>
            <rFont val="Calibri"/>
            <family val="2"/>
            <scheme val="minor"/>
          </rPr>
          <t>Introduzca la fecha de inicio del proceso, en formato dd-mm-aaaa</t>
        </r>
      </text>
    </comment>
    <comment ref="F2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text/>
    </comment>
    <comment ref="C218" authorId="1" shapeId="0">
      <text>
        <r>
          <rPr>
            <sz val="11"/>
            <color theme="1"/>
            <rFont val="Calibri"/>
            <family val="2"/>
            <scheme val="minor"/>
          </rPr>
          <t>Introduzca la fecha prevista de adjudicación, en formato dd-mm-aaaa</t>
        </r>
      </text>
    </comment>
    <comment ref="F218" authorId="1" shapeId="0">
      <text/>
    </comment>
    <comment ref="F219" authorId="1" shapeId="0">
      <text/>
    </comment>
    <comment ref="A221" authorId="1" shapeId="0">
      <text>
        <r>
          <rPr>
            <sz val="11"/>
            <color theme="1"/>
            <rFont val="Calibri"/>
            <family val="2"/>
            <scheme val="minor"/>
          </rPr>
          <t>Introduzca un codigo UNSPSC</t>
        </r>
      </text>
    </comment>
    <comment ref="B221" authorId="1" shapeId="0">
      <text>
        <r>
          <rPr>
            <sz val="11"/>
            <color theme="1"/>
            <rFont val="Calibri"/>
            <family val="2"/>
            <scheme val="minor"/>
          </rPr>
          <t>Descripción calculada automáticamente a partir de código del artículo</t>
        </r>
      </text>
    </comment>
    <comment ref="C221" authorId="1" shapeId="0">
      <text>
        <r>
          <rPr>
            <sz val="11"/>
            <color theme="1"/>
            <rFont val="Calibri"/>
            <family val="2"/>
            <scheme val="minor"/>
          </rPr>
          <t>Seleccione un valor de la lista</t>
        </r>
      </text>
    </comment>
    <comment ref="D221" authorId="1" shapeId="0">
      <text>
        <r>
          <rPr>
            <sz val="11"/>
            <color theme="1"/>
            <rFont val="Calibri"/>
            <family val="2"/>
            <scheme val="minor"/>
          </rPr>
          <t>Introduzca un número con dos decimales como máximo. Debe ser igual o mayor a la "Cantidad Real Consumida"</t>
        </r>
      </text>
    </comment>
    <comment ref="E221" authorId="1" shapeId="0">
      <text>
        <r>
          <rPr>
            <sz val="11"/>
            <color theme="1"/>
            <rFont val="Calibri"/>
            <family val="2"/>
            <scheme val="minor"/>
          </rPr>
          <t>Introduzca un número con dos decimales como máximo</t>
        </r>
      </text>
    </comment>
    <comment ref="F221" authorId="1" shapeId="0">
      <text>
        <r>
          <rPr>
            <sz val="11"/>
            <color theme="1"/>
            <rFont val="Calibri"/>
            <family val="2"/>
            <scheme val="minor"/>
          </rPr>
          <t>Monto calculado automáticamente por el sistema</t>
        </r>
      </text>
    </comment>
    <comment ref="A226" authorId="1" shapeId="0">
      <text>
        <r>
          <rPr>
            <sz val="11"/>
            <color theme="1"/>
            <rFont val="Calibri"/>
            <family val="2"/>
            <scheme val="minor"/>
          </rPr>
          <t>Introducir un texto con el nombre o referencia de la contratación</t>
        </r>
      </text>
    </comment>
    <comment ref="B226" authorId="1" shapeId="0">
      <text>
        <r>
          <rPr>
            <sz val="11"/>
            <color theme="1"/>
            <rFont val="Calibri"/>
            <family val="2"/>
            <scheme val="minor"/>
          </rPr>
          <t>Introduzca un texto con la finalidad de la contratación</t>
        </r>
      </text>
    </comment>
    <comment ref="C226" authorId="1" shapeId="0">
      <text>
        <r>
          <rPr>
            <sz val="11"/>
            <color theme="1"/>
            <rFont val="Calibri"/>
            <family val="2"/>
            <scheme val="minor"/>
          </rPr>
          <t>Seleccionar un valor del listado</t>
        </r>
      </text>
    </comment>
    <comment ref="D226" authorId="1" shapeId="0">
      <text>
        <r>
          <rPr>
            <sz val="11"/>
            <color theme="1"/>
            <rFont val="Calibri"/>
            <family val="2"/>
            <scheme val="minor"/>
          </rPr>
          <t>Seleccione el tipo de procedimiento</t>
        </r>
      </text>
    </comment>
    <comment ref="E226" authorId="1" shapeId="0">
      <text>
        <r>
          <rPr>
            <sz val="11"/>
            <color theme="1"/>
            <rFont val="Calibri"/>
            <family val="2"/>
            <scheme val="minor"/>
          </rPr>
          <t>Seleccione un valor de la lista</t>
        </r>
      </text>
    </comment>
    <comment ref="F226" authorId="1" shapeId="0">
      <text>
        <r>
          <rPr>
            <sz val="11"/>
            <color theme="1"/>
            <rFont val="Calibri"/>
            <family val="2"/>
            <scheme val="minor"/>
          </rPr>
          <t>Introduzca el código SNIP</t>
        </r>
      </text>
    </comment>
    <comment ref="C227" authorId="1" shapeId="0">
      <text>
        <r>
          <rPr>
            <sz val="11"/>
            <color theme="1"/>
            <rFont val="Calibri"/>
            <family val="2"/>
            <scheme val="minor"/>
          </rPr>
          <t>Introduzca la fecha de inicio del proceso, en formato dd-mm-aaaa</t>
        </r>
      </text>
    </comment>
    <comment ref="F2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text/>
    </comment>
    <comment ref="C229" authorId="1" shapeId="0">
      <text>
        <r>
          <rPr>
            <sz val="11"/>
            <color theme="1"/>
            <rFont val="Calibri"/>
            <family val="2"/>
            <scheme val="minor"/>
          </rPr>
          <t>Introduzca la fecha prevista de adjudicación, en formato dd-mm-aaaa</t>
        </r>
      </text>
    </comment>
    <comment ref="F229" authorId="1" shapeId="0">
      <text/>
    </comment>
    <comment ref="F230" authorId="1" shapeId="0">
      <text/>
    </comment>
    <comment ref="A232" authorId="1" shapeId="0">
      <text>
        <r>
          <rPr>
            <sz val="11"/>
            <color theme="1"/>
            <rFont val="Calibri"/>
            <family val="2"/>
            <scheme val="minor"/>
          </rPr>
          <t>Introduzca un codigo UNSPSC</t>
        </r>
      </text>
    </comment>
    <comment ref="B232" authorId="1" shapeId="0">
      <text>
        <r>
          <rPr>
            <sz val="11"/>
            <color theme="1"/>
            <rFont val="Calibri"/>
            <family val="2"/>
            <scheme val="minor"/>
          </rPr>
          <t>Descripción calculada automáticamente a partir de código del artículo</t>
        </r>
      </text>
    </comment>
    <comment ref="C232" authorId="1" shapeId="0">
      <text>
        <r>
          <rPr>
            <sz val="11"/>
            <color theme="1"/>
            <rFont val="Calibri"/>
            <family val="2"/>
            <scheme val="minor"/>
          </rPr>
          <t>Seleccione un valor de la lista</t>
        </r>
      </text>
    </comment>
    <comment ref="D232" authorId="1" shapeId="0">
      <text>
        <r>
          <rPr>
            <sz val="11"/>
            <color theme="1"/>
            <rFont val="Calibri"/>
            <family val="2"/>
            <scheme val="minor"/>
          </rPr>
          <t>Introduzca un número con dos decimales como máximo. Debe ser igual o mayor a la "Cantidad Real Consumida"</t>
        </r>
      </text>
    </comment>
    <comment ref="E232" authorId="1" shapeId="0">
      <text>
        <r>
          <rPr>
            <sz val="11"/>
            <color theme="1"/>
            <rFont val="Calibri"/>
            <family val="2"/>
            <scheme val="minor"/>
          </rPr>
          <t>Introduzca un número con dos decimales como máximo</t>
        </r>
      </text>
    </comment>
    <comment ref="F232" authorId="1" shapeId="0">
      <text>
        <r>
          <rPr>
            <sz val="11"/>
            <color theme="1"/>
            <rFont val="Calibri"/>
            <family val="2"/>
            <scheme val="minor"/>
          </rPr>
          <t>Monto calculado automáticamente por el sistema</t>
        </r>
      </text>
    </comment>
    <comment ref="A237" authorId="1" shapeId="0">
      <text>
        <r>
          <rPr>
            <sz val="11"/>
            <color theme="1"/>
            <rFont val="Calibri"/>
            <family val="2"/>
            <scheme val="minor"/>
          </rPr>
          <t>Introducir un texto con el nombre o referencia de la contratación</t>
        </r>
      </text>
    </comment>
    <comment ref="B237" authorId="1" shapeId="0">
      <text>
        <r>
          <rPr>
            <sz val="11"/>
            <color theme="1"/>
            <rFont val="Calibri"/>
            <family val="2"/>
            <scheme val="minor"/>
          </rPr>
          <t>Introduzca un texto con la finalidad de la contratación</t>
        </r>
      </text>
    </comment>
    <comment ref="C237" authorId="1" shapeId="0">
      <text>
        <r>
          <rPr>
            <sz val="11"/>
            <color theme="1"/>
            <rFont val="Calibri"/>
            <family val="2"/>
            <scheme val="minor"/>
          </rPr>
          <t>Seleccionar un valor del listado</t>
        </r>
      </text>
    </comment>
    <comment ref="D237" authorId="1" shapeId="0">
      <text>
        <r>
          <rPr>
            <sz val="11"/>
            <color theme="1"/>
            <rFont val="Calibri"/>
            <family val="2"/>
            <scheme val="minor"/>
          </rPr>
          <t>Seleccione el tipo de procedimiento</t>
        </r>
      </text>
    </comment>
    <comment ref="E237" authorId="1" shapeId="0">
      <text>
        <r>
          <rPr>
            <sz val="11"/>
            <color theme="1"/>
            <rFont val="Calibri"/>
            <family val="2"/>
            <scheme val="minor"/>
          </rPr>
          <t>Seleccione un valor de la lista</t>
        </r>
      </text>
    </comment>
    <comment ref="F237" authorId="1" shapeId="0">
      <text>
        <r>
          <rPr>
            <sz val="11"/>
            <color theme="1"/>
            <rFont val="Calibri"/>
            <family val="2"/>
            <scheme val="minor"/>
          </rPr>
          <t>Introduzca el código SNIP</t>
        </r>
      </text>
    </comment>
    <comment ref="C238" authorId="1" shapeId="0">
      <text>
        <r>
          <rPr>
            <sz val="11"/>
            <color theme="1"/>
            <rFont val="Calibri"/>
            <family val="2"/>
            <scheme val="minor"/>
          </rPr>
          <t>Introduzca la fecha de inicio del proceso, en formato dd-mm-aaaa</t>
        </r>
      </text>
    </comment>
    <comment ref="F2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text/>
    </comment>
    <comment ref="C240" authorId="1" shapeId="0">
      <text>
        <r>
          <rPr>
            <sz val="11"/>
            <color theme="1"/>
            <rFont val="Calibri"/>
            <family val="2"/>
            <scheme val="minor"/>
          </rPr>
          <t>Introduzca la fecha prevista de adjudicación, en formato dd-mm-aaaa</t>
        </r>
      </text>
    </comment>
    <comment ref="F240" authorId="1" shapeId="0">
      <text/>
    </comment>
    <comment ref="F241" authorId="1" shapeId="0">
      <text/>
    </comment>
    <comment ref="A243" authorId="1" shapeId="0">
      <text>
        <r>
          <rPr>
            <sz val="11"/>
            <color theme="1"/>
            <rFont val="Calibri"/>
            <family val="2"/>
            <scheme val="minor"/>
          </rPr>
          <t>Introduzca un codigo UNSPSC</t>
        </r>
      </text>
    </comment>
    <comment ref="B243" authorId="1" shapeId="0">
      <text>
        <r>
          <rPr>
            <sz val="11"/>
            <color theme="1"/>
            <rFont val="Calibri"/>
            <family val="2"/>
            <scheme val="minor"/>
          </rPr>
          <t>Descripción calculada automáticamente a partir de código del artículo</t>
        </r>
      </text>
    </comment>
    <comment ref="C243" authorId="1" shapeId="0">
      <text>
        <r>
          <rPr>
            <sz val="11"/>
            <color theme="1"/>
            <rFont val="Calibri"/>
            <family val="2"/>
            <scheme val="minor"/>
          </rPr>
          <t>Seleccione un valor de la lista</t>
        </r>
      </text>
    </comment>
    <comment ref="D243" authorId="1" shapeId="0">
      <text>
        <r>
          <rPr>
            <sz val="11"/>
            <color theme="1"/>
            <rFont val="Calibri"/>
            <family val="2"/>
            <scheme val="minor"/>
          </rPr>
          <t>Introduzca un número con dos decimales como máximo. Debe ser igual o mayor a la "Cantidad Real Consumida"</t>
        </r>
      </text>
    </comment>
    <comment ref="E243" authorId="1" shapeId="0">
      <text>
        <r>
          <rPr>
            <sz val="11"/>
            <color theme="1"/>
            <rFont val="Calibri"/>
            <family val="2"/>
            <scheme val="minor"/>
          </rPr>
          <t>Introduzca un número con dos decimales como máximo</t>
        </r>
      </text>
    </comment>
    <comment ref="F243" authorId="1" shapeId="0">
      <text>
        <r>
          <rPr>
            <sz val="11"/>
            <color theme="1"/>
            <rFont val="Calibri"/>
            <family val="2"/>
            <scheme val="minor"/>
          </rPr>
          <t>Monto calculado automáticamente por el sistema</t>
        </r>
      </text>
    </comment>
    <comment ref="A248" authorId="1" shapeId="0">
      <text>
        <r>
          <rPr>
            <sz val="11"/>
            <color theme="1"/>
            <rFont val="Calibri"/>
            <family val="2"/>
            <scheme val="minor"/>
          </rPr>
          <t>Introducir un texto con el nombre o referencia de la contratación</t>
        </r>
      </text>
    </comment>
    <comment ref="B248" authorId="1" shapeId="0">
      <text>
        <r>
          <rPr>
            <sz val="11"/>
            <color theme="1"/>
            <rFont val="Calibri"/>
            <family val="2"/>
            <scheme val="minor"/>
          </rPr>
          <t>Introduzca un texto con la finalidad de la contratación</t>
        </r>
      </text>
    </comment>
    <comment ref="C248" authorId="1" shapeId="0">
      <text>
        <r>
          <rPr>
            <sz val="11"/>
            <color theme="1"/>
            <rFont val="Calibri"/>
            <family val="2"/>
            <scheme val="minor"/>
          </rPr>
          <t>Seleccionar un valor del listado</t>
        </r>
      </text>
    </comment>
    <comment ref="D248" authorId="1" shapeId="0">
      <text>
        <r>
          <rPr>
            <sz val="11"/>
            <color theme="1"/>
            <rFont val="Calibri"/>
            <family val="2"/>
            <scheme val="minor"/>
          </rPr>
          <t>Seleccione el tipo de procedimiento</t>
        </r>
      </text>
    </comment>
    <comment ref="E248" authorId="1" shapeId="0">
      <text>
        <r>
          <rPr>
            <sz val="11"/>
            <color theme="1"/>
            <rFont val="Calibri"/>
            <family val="2"/>
            <scheme val="minor"/>
          </rPr>
          <t>Seleccione un valor de la lista</t>
        </r>
      </text>
    </comment>
    <comment ref="F248" authorId="1" shapeId="0">
      <text>
        <r>
          <rPr>
            <sz val="11"/>
            <color theme="1"/>
            <rFont val="Calibri"/>
            <family val="2"/>
            <scheme val="minor"/>
          </rPr>
          <t>Introduzca el código SNIP</t>
        </r>
      </text>
    </comment>
    <comment ref="C249" authorId="1" shapeId="0">
      <text>
        <r>
          <rPr>
            <sz val="11"/>
            <color theme="1"/>
            <rFont val="Calibri"/>
            <family val="2"/>
            <scheme val="minor"/>
          </rPr>
          <t>Introduzca la fecha de inicio del proceso, en formato dd-mm-aaaa</t>
        </r>
      </text>
    </comment>
    <comment ref="F2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text/>
    </comment>
    <comment ref="C251" authorId="1" shapeId="0">
      <text>
        <r>
          <rPr>
            <sz val="11"/>
            <color theme="1"/>
            <rFont val="Calibri"/>
            <family val="2"/>
            <scheme val="minor"/>
          </rPr>
          <t>Introduzca la fecha prevista de adjudicación, en formato dd-mm-aaaa</t>
        </r>
      </text>
    </comment>
    <comment ref="F251" authorId="1" shapeId="0">
      <text/>
    </comment>
    <comment ref="F252" authorId="1" shapeId="0">
      <text/>
    </comment>
    <comment ref="A254" authorId="1" shapeId="0">
      <text>
        <r>
          <rPr>
            <sz val="11"/>
            <color theme="1"/>
            <rFont val="Calibri"/>
            <family val="2"/>
            <scheme val="minor"/>
          </rPr>
          <t>Introduzca un codigo UNSPSC</t>
        </r>
      </text>
    </comment>
    <comment ref="B254" authorId="1" shapeId="0">
      <text>
        <r>
          <rPr>
            <sz val="11"/>
            <color theme="1"/>
            <rFont val="Calibri"/>
            <family val="2"/>
            <scheme val="minor"/>
          </rPr>
          <t>Descripción calculada automáticamente a partir de código del artículo</t>
        </r>
      </text>
    </comment>
    <comment ref="C254" authorId="1" shapeId="0">
      <text>
        <r>
          <rPr>
            <sz val="11"/>
            <color theme="1"/>
            <rFont val="Calibri"/>
            <family val="2"/>
            <scheme val="minor"/>
          </rPr>
          <t>Seleccione un valor de la lista</t>
        </r>
      </text>
    </comment>
    <comment ref="D254" authorId="1" shapeId="0">
      <text>
        <r>
          <rPr>
            <sz val="11"/>
            <color theme="1"/>
            <rFont val="Calibri"/>
            <family val="2"/>
            <scheme val="minor"/>
          </rPr>
          <t>Introduzca un número con dos decimales como máximo. Debe ser igual o mayor a la "Cantidad Real Consumida"</t>
        </r>
      </text>
    </comment>
    <comment ref="E254" authorId="1" shapeId="0">
      <text>
        <r>
          <rPr>
            <sz val="11"/>
            <color theme="1"/>
            <rFont val="Calibri"/>
            <family val="2"/>
            <scheme val="minor"/>
          </rPr>
          <t>Introduzca un número con dos decimales como máximo</t>
        </r>
      </text>
    </comment>
    <comment ref="F254" authorId="1" shapeId="0">
      <text>
        <r>
          <rPr>
            <sz val="11"/>
            <color theme="1"/>
            <rFont val="Calibri"/>
            <family val="2"/>
            <scheme val="minor"/>
          </rPr>
          <t>Monto calculado automáticamente por el sistema</t>
        </r>
      </text>
    </comment>
    <comment ref="A302" authorId="1" shapeId="0">
      <text>
        <r>
          <rPr>
            <sz val="11"/>
            <color theme="1"/>
            <rFont val="Calibri"/>
            <family val="2"/>
            <scheme val="minor"/>
          </rPr>
          <t>Introducir un texto con el nombre o referencia de la contratación</t>
        </r>
      </text>
    </comment>
    <comment ref="B302" authorId="1" shapeId="0">
      <text>
        <r>
          <rPr>
            <sz val="11"/>
            <color theme="1"/>
            <rFont val="Calibri"/>
            <family val="2"/>
            <scheme val="minor"/>
          </rPr>
          <t>Introduzca un texto con la finalidad de la contratación</t>
        </r>
      </text>
    </comment>
    <comment ref="C302" authorId="1" shapeId="0">
      <text>
        <r>
          <rPr>
            <sz val="11"/>
            <color theme="1"/>
            <rFont val="Calibri"/>
            <family val="2"/>
            <scheme val="minor"/>
          </rPr>
          <t>Seleccionar un valor del listado</t>
        </r>
      </text>
    </comment>
    <comment ref="D302" authorId="1" shapeId="0">
      <text>
        <r>
          <rPr>
            <sz val="11"/>
            <color theme="1"/>
            <rFont val="Calibri"/>
            <family val="2"/>
            <scheme val="minor"/>
          </rPr>
          <t>Seleccione el tipo de procedimiento</t>
        </r>
      </text>
    </comment>
    <comment ref="E302" authorId="1" shapeId="0">
      <text>
        <r>
          <rPr>
            <sz val="11"/>
            <color theme="1"/>
            <rFont val="Calibri"/>
            <family val="2"/>
            <scheme val="minor"/>
          </rPr>
          <t>Seleccione un valor de la lista</t>
        </r>
      </text>
    </comment>
    <comment ref="F302" authorId="1" shapeId="0">
      <text>
        <r>
          <rPr>
            <sz val="11"/>
            <color theme="1"/>
            <rFont val="Calibri"/>
            <family val="2"/>
            <scheme val="minor"/>
          </rPr>
          <t>Introduzca el código SNIP</t>
        </r>
      </text>
    </comment>
    <comment ref="C303" authorId="1" shapeId="0">
      <text>
        <r>
          <rPr>
            <sz val="11"/>
            <color theme="1"/>
            <rFont val="Calibri"/>
            <family val="2"/>
            <scheme val="minor"/>
          </rPr>
          <t>Introduzca la fecha de inicio del proceso, en formato dd-mm-aaaa</t>
        </r>
      </text>
    </comment>
    <comment ref="F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text/>
    </comment>
    <comment ref="C305" authorId="1" shapeId="0">
      <text>
        <r>
          <rPr>
            <sz val="11"/>
            <color theme="1"/>
            <rFont val="Calibri"/>
            <family val="2"/>
            <scheme val="minor"/>
          </rPr>
          <t>Introduzca la fecha prevista de adjudicación, en formato dd-mm-aaaa</t>
        </r>
      </text>
    </comment>
    <comment ref="F305" authorId="1" shapeId="0">
      <text/>
    </comment>
    <comment ref="F306" authorId="1" shapeId="0">
      <text/>
    </comment>
    <comment ref="A308" authorId="1" shapeId="0">
      <text>
        <r>
          <rPr>
            <sz val="11"/>
            <color theme="1"/>
            <rFont val="Calibri"/>
            <family val="2"/>
            <scheme val="minor"/>
          </rPr>
          <t>Introduzca un codigo UNSPSC</t>
        </r>
      </text>
    </comment>
    <comment ref="B308" authorId="1" shapeId="0">
      <text>
        <r>
          <rPr>
            <sz val="11"/>
            <color theme="1"/>
            <rFont val="Calibri"/>
            <family val="2"/>
            <scheme val="minor"/>
          </rPr>
          <t>Descripción calculada automáticamente a partir de código del artículo</t>
        </r>
      </text>
    </comment>
    <comment ref="C308" authorId="1" shapeId="0">
      <text>
        <r>
          <rPr>
            <sz val="11"/>
            <color theme="1"/>
            <rFont val="Calibri"/>
            <family val="2"/>
            <scheme val="minor"/>
          </rPr>
          <t>Seleccione un valor de la lista</t>
        </r>
      </text>
    </comment>
    <comment ref="D308" authorId="1" shapeId="0">
      <text>
        <r>
          <rPr>
            <sz val="11"/>
            <color theme="1"/>
            <rFont val="Calibri"/>
            <family val="2"/>
            <scheme val="minor"/>
          </rPr>
          <t>Introduzca un número con dos decimales como máximo. Debe ser igual o mayor a la "Cantidad Real Consumida"</t>
        </r>
      </text>
    </comment>
    <comment ref="E308" authorId="1" shapeId="0">
      <text>
        <r>
          <rPr>
            <sz val="11"/>
            <color theme="1"/>
            <rFont val="Calibri"/>
            <family val="2"/>
            <scheme val="minor"/>
          </rPr>
          <t>Introduzca un número con dos decimales como máximo</t>
        </r>
      </text>
    </comment>
    <comment ref="F308" authorId="1" shapeId="0">
      <text>
        <r>
          <rPr>
            <sz val="11"/>
            <color theme="1"/>
            <rFont val="Calibri"/>
            <family val="2"/>
            <scheme val="minor"/>
          </rPr>
          <t>Monto calculado automáticamente por el sistema</t>
        </r>
      </text>
    </comment>
    <comment ref="A357" authorId="1" shapeId="0">
      <text>
        <r>
          <rPr>
            <sz val="11"/>
            <color theme="1"/>
            <rFont val="Calibri"/>
            <family val="2"/>
            <scheme val="minor"/>
          </rPr>
          <t>Introducir un texto con el nombre o referencia de la contratación</t>
        </r>
      </text>
    </comment>
    <comment ref="B357" authorId="1" shapeId="0">
      <text>
        <r>
          <rPr>
            <sz val="11"/>
            <color theme="1"/>
            <rFont val="Calibri"/>
            <family val="2"/>
            <scheme val="minor"/>
          </rPr>
          <t>Introduzca un texto con la finalidad de la contratación</t>
        </r>
      </text>
    </comment>
    <comment ref="C357" authorId="1" shapeId="0">
      <text>
        <r>
          <rPr>
            <sz val="11"/>
            <color theme="1"/>
            <rFont val="Calibri"/>
            <family val="2"/>
            <scheme val="minor"/>
          </rPr>
          <t>Seleccionar un valor del listado</t>
        </r>
      </text>
    </comment>
    <comment ref="D357" authorId="1" shapeId="0">
      <text>
        <r>
          <rPr>
            <sz val="11"/>
            <color theme="1"/>
            <rFont val="Calibri"/>
            <family val="2"/>
            <scheme val="minor"/>
          </rPr>
          <t>Seleccione el tipo de procedimiento</t>
        </r>
      </text>
    </comment>
    <comment ref="E357" authorId="1" shapeId="0">
      <text>
        <r>
          <rPr>
            <sz val="11"/>
            <color theme="1"/>
            <rFont val="Calibri"/>
            <family val="2"/>
            <scheme val="minor"/>
          </rPr>
          <t>Seleccione un valor de la lista</t>
        </r>
      </text>
    </comment>
    <comment ref="F357" authorId="1" shapeId="0">
      <text>
        <r>
          <rPr>
            <sz val="11"/>
            <color theme="1"/>
            <rFont val="Calibri"/>
            <family val="2"/>
            <scheme val="minor"/>
          </rPr>
          <t>Introduzca el código SNIP</t>
        </r>
      </text>
    </comment>
    <comment ref="C358" authorId="1" shapeId="0">
      <text>
        <r>
          <rPr>
            <sz val="11"/>
            <color theme="1"/>
            <rFont val="Calibri"/>
            <family val="2"/>
            <scheme val="minor"/>
          </rPr>
          <t>Introduzca la fecha de inicio del proceso, en formato dd-mm-aaaa</t>
        </r>
      </text>
    </comment>
    <comment ref="F3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text/>
    </comment>
    <comment ref="C360" authorId="1" shapeId="0">
      <text>
        <r>
          <rPr>
            <sz val="11"/>
            <color theme="1"/>
            <rFont val="Calibri"/>
            <family val="2"/>
            <scheme val="minor"/>
          </rPr>
          <t>Introduzca la fecha prevista de adjudicación, en formato dd-mm-aaaa</t>
        </r>
      </text>
    </comment>
    <comment ref="F360" authorId="1" shapeId="0">
      <text/>
    </comment>
    <comment ref="F361" authorId="1" shapeId="0">
      <text/>
    </comment>
    <comment ref="A363" authorId="1" shapeId="0">
      <text>
        <r>
          <rPr>
            <sz val="11"/>
            <color theme="1"/>
            <rFont val="Calibri"/>
            <family val="2"/>
            <scheme val="minor"/>
          </rPr>
          <t>Introduzca un codigo UNSPSC</t>
        </r>
      </text>
    </comment>
    <comment ref="B363" authorId="1" shapeId="0">
      <text>
        <r>
          <rPr>
            <sz val="11"/>
            <color theme="1"/>
            <rFont val="Calibri"/>
            <family val="2"/>
            <scheme val="minor"/>
          </rPr>
          <t>Descripción calculada automáticamente a partir de código del artículo</t>
        </r>
      </text>
    </comment>
    <comment ref="C363" authorId="1" shapeId="0">
      <text>
        <r>
          <rPr>
            <sz val="11"/>
            <color theme="1"/>
            <rFont val="Calibri"/>
            <family val="2"/>
            <scheme val="minor"/>
          </rPr>
          <t>Seleccione un valor de la lista</t>
        </r>
      </text>
    </comment>
    <comment ref="D363" authorId="1" shapeId="0">
      <text>
        <r>
          <rPr>
            <sz val="11"/>
            <color theme="1"/>
            <rFont val="Calibri"/>
            <family val="2"/>
            <scheme val="minor"/>
          </rPr>
          <t>Introduzca un número con dos decimales como máximo. Debe ser igual o mayor a la "Cantidad Real Consumida"</t>
        </r>
      </text>
    </comment>
    <comment ref="E363" authorId="1" shapeId="0">
      <text>
        <r>
          <rPr>
            <sz val="11"/>
            <color theme="1"/>
            <rFont val="Calibri"/>
            <family val="2"/>
            <scheme val="minor"/>
          </rPr>
          <t>Introduzca un número con dos decimales como máximo</t>
        </r>
      </text>
    </comment>
    <comment ref="F363" authorId="1" shapeId="0">
      <text>
        <r>
          <rPr>
            <sz val="11"/>
            <color theme="1"/>
            <rFont val="Calibri"/>
            <family val="2"/>
            <scheme val="minor"/>
          </rPr>
          <t>Monto calculado automáticamente por el sistema</t>
        </r>
      </text>
    </comment>
    <comment ref="A412" authorId="1" shapeId="0">
      <text>
        <r>
          <rPr>
            <sz val="11"/>
            <color theme="1"/>
            <rFont val="Calibri"/>
            <family val="2"/>
            <scheme val="minor"/>
          </rPr>
          <t>Introducir un texto con el nombre o referencia de la contratación</t>
        </r>
      </text>
    </comment>
    <comment ref="B412" authorId="1" shapeId="0">
      <text>
        <r>
          <rPr>
            <sz val="11"/>
            <color theme="1"/>
            <rFont val="Calibri"/>
            <family val="2"/>
            <scheme val="minor"/>
          </rPr>
          <t>Introduzca un texto con la finalidad de la contratación</t>
        </r>
      </text>
    </comment>
    <comment ref="C412" authorId="1" shapeId="0">
      <text>
        <r>
          <rPr>
            <sz val="11"/>
            <color theme="1"/>
            <rFont val="Calibri"/>
            <family val="2"/>
            <scheme val="minor"/>
          </rPr>
          <t>Seleccionar un valor del listado</t>
        </r>
      </text>
    </comment>
    <comment ref="D412" authorId="1" shapeId="0">
      <text>
        <r>
          <rPr>
            <sz val="11"/>
            <color theme="1"/>
            <rFont val="Calibri"/>
            <family val="2"/>
            <scheme val="minor"/>
          </rPr>
          <t>Seleccione el tipo de procedimiento</t>
        </r>
      </text>
    </comment>
    <comment ref="E412" authorId="1" shapeId="0">
      <text>
        <r>
          <rPr>
            <sz val="11"/>
            <color theme="1"/>
            <rFont val="Calibri"/>
            <family val="2"/>
            <scheme val="minor"/>
          </rPr>
          <t>Seleccione un valor de la lista</t>
        </r>
      </text>
    </comment>
    <comment ref="F412" authorId="1" shapeId="0">
      <text>
        <r>
          <rPr>
            <sz val="11"/>
            <color theme="1"/>
            <rFont val="Calibri"/>
            <family val="2"/>
            <scheme val="minor"/>
          </rPr>
          <t>Introduzca el código SNIP</t>
        </r>
      </text>
    </comment>
    <comment ref="C413" authorId="1" shapeId="0">
      <text>
        <r>
          <rPr>
            <sz val="11"/>
            <color theme="1"/>
            <rFont val="Calibri"/>
            <family val="2"/>
            <scheme val="minor"/>
          </rPr>
          <t>Introduzca la fecha de inicio del proceso, en formato dd-mm-aaaa</t>
        </r>
      </text>
    </comment>
    <comment ref="F4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text/>
    </comment>
    <comment ref="C415" authorId="1" shapeId="0">
      <text>
        <r>
          <rPr>
            <sz val="11"/>
            <color theme="1"/>
            <rFont val="Calibri"/>
            <family val="2"/>
            <scheme val="minor"/>
          </rPr>
          <t>Introduzca la fecha prevista de adjudicación, en formato dd-mm-aaaa</t>
        </r>
      </text>
    </comment>
    <comment ref="F415" authorId="1" shapeId="0">
      <text/>
    </comment>
    <comment ref="F416" authorId="1" shapeId="0">
      <text/>
    </comment>
    <comment ref="A418" authorId="1" shapeId="0">
      <text>
        <r>
          <rPr>
            <sz val="11"/>
            <color theme="1"/>
            <rFont val="Calibri"/>
            <family val="2"/>
            <scheme val="minor"/>
          </rPr>
          <t>Introduzca un codigo UNSPSC</t>
        </r>
      </text>
    </comment>
    <comment ref="B418" authorId="1" shapeId="0">
      <text>
        <r>
          <rPr>
            <sz val="11"/>
            <color theme="1"/>
            <rFont val="Calibri"/>
            <family val="2"/>
            <scheme val="minor"/>
          </rPr>
          <t>Descripción calculada automáticamente a partir de código del artículo</t>
        </r>
      </text>
    </comment>
    <comment ref="C418" authorId="1" shapeId="0">
      <text>
        <r>
          <rPr>
            <sz val="11"/>
            <color theme="1"/>
            <rFont val="Calibri"/>
            <family val="2"/>
            <scheme val="minor"/>
          </rPr>
          <t>Seleccione un valor de la lista</t>
        </r>
      </text>
    </comment>
    <comment ref="D418" authorId="1" shapeId="0">
      <text>
        <r>
          <rPr>
            <sz val="11"/>
            <color theme="1"/>
            <rFont val="Calibri"/>
            <family val="2"/>
            <scheme val="minor"/>
          </rPr>
          <t>Introduzca un número con dos decimales como máximo. Debe ser igual o mayor a la "Cantidad Real Consumida"</t>
        </r>
      </text>
    </comment>
    <comment ref="E418" authorId="1" shapeId="0">
      <text>
        <r>
          <rPr>
            <sz val="11"/>
            <color theme="1"/>
            <rFont val="Calibri"/>
            <family val="2"/>
            <scheme val="minor"/>
          </rPr>
          <t>Introduzca un número con dos decimales como máximo</t>
        </r>
      </text>
    </comment>
    <comment ref="F418" authorId="1" shapeId="0">
      <text>
        <r>
          <rPr>
            <sz val="11"/>
            <color theme="1"/>
            <rFont val="Calibri"/>
            <family val="2"/>
            <scheme val="minor"/>
          </rPr>
          <t>Monto calculado automáticamente por el sistema</t>
        </r>
      </text>
    </comment>
    <comment ref="A464" authorId="1" shapeId="0">
      <text>
        <r>
          <rPr>
            <sz val="11"/>
            <color theme="1"/>
            <rFont val="Calibri"/>
            <family val="2"/>
            <scheme val="minor"/>
          </rPr>
          <t>Introducir un texto con el nombre o referencia de la contratación</t>
        </r>
      </text>
    </comment>
    <comment ref="B464" authorId="1" shapeId="0">
      <text>
        <r>
          <rPr>
            <sz val="11"/>
            <color theme="1"/>
            <rFont val="Calibri"/>
            <family val="2"/>
            <scheme val="minor"/>
          </rPr>
          <t>Introduzca un texto con la finalidad de la contratación</t>
        </r>
      </text>
    </comment>
    <comment ref="C464" authorId="1" shapeId="0">
      <text>
        <r>
          <rPr>
            <sz val="11"/>
            <color theme="1"/>
            <rFont val="Calibri"/>
            <family val="2"/>
            <scheme val="minor"/>
          </rPr>
          <t>Seleccionar un valor del listado</t>
        </r>
      </text>
    </comment>
    <comment ref="D464" authorId="1" shapeId="0">
      <text>
        <r>
          <rPr>
            <sz val="11"/>
            <color theme="1"/>
            <rFont val="Calibri"/>
            <family val="2"/>
            <scheme val="minor"/>
          </rPr>
          <t>Seleccione el tipo de procedimiento</t>
        </r>
      </text>
    </comment>
    <comment ref="E464" authorId="1" shapeId="0">
      <text>
        <r>
          <rPr>
            <sz val="11"/>
            <color theme="1"/>
            <rFont val="Calibri"/>
            <family val="2"/>
            <scheme val="minor"/>
          </rPr>
          <t>Seleccione un valor de la lista</t>
        </r>
      </text>
    </comment>
    <comment ref="F464" authorId="1" shapeId="0">
      <text>
        <r>
          <rPr>
            <sz val="11"/>
            <color theme="1"/>
            <rFont val="Calibri"/>
            <family val="2"/>
            <scheme val="minor"/>
          </rPr>
          <t>Introduzca el código SNIP</t>
        </r>
      </text>
    </comment>
    <comment ref="C465" authorId="1" shapeId="0">
      <text>
        <r>
          <rPr>
            <sz val="11"/>
            <color theme="1"/>
            <rFont val="Calibri"/>
            <family val="2"/>
            <scheme val="minor"/>
          </rPr>
          <t>Introduzca la fecha de inicio del proceso, en formato dd-mm-aaaa</t>
        </r>
      </text>
    </comment>
    <comment ref="F4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 authorId="1" shapeId="0">
      <text/>
    </comment>
    <comment ref="C467" authorId="1" shapeId="0">
      <text>
        <r>
          <rPr>
            <sz val="11"/>
            <color theme="1"/>
            <rFont val="Calibri"/>
            <family val="2"/>
            <scheme val="minor"/>
          </rPr>
          <t>Introduzca la fecha prevista de adjudicación, en formato dd-mm-aaaa</t>
        </r>
      </text>
    </comment>
    <comment ref="F467" authorId="1" shapeId="0">
      <text/>
    </comment>
    <comment ref="F468" authorId="1" shapeId="0">
      <text/>
    </comment>
    <comment ref="A470" authorId="1" shapeId="0">
      <text>
        <r>
          <rPr>
            <sz val="11"/>
            <color theme="1"/>
            <rFont val="Calibri"/>
            <family val="2"/>
            <scheme val="minor"/>
          </rPr>
          <t>Introduzca un codigo UNSPSC</t>
        </r>
      </text>
    </comment>
    <comment ref="B470" authorId="1" shapeId="0">
      <text>
        <r>
          <rPr>
            <sz val="11"/>
            <color theme="1"/>
            <rFont val="Calibri"/>
            <family val="2"/>
            <scheme val="minor"/>
          </rPr>
          <t>Descripción calculada automáticamente a partir de código del artículo</t>
        </r>
      </text>
    </comment>
    <comment ref="C470" authorId="1" shapeId="0">
      <text>
        <r>
          <rPr>
            <sz val="11"/>
            <color theme="1"/>
            <rFont val="Calibri"/>
            <family val="2"/>
            <scheme val="minor"/>
          </rPr>
          <t>Seleccione un valor de la lista</t>
        </r>
      </text>
    </comment>
    <comment ref="D470" authorId="1" shapeId="0">
      <text>
        <r>
          <rPr>
            <sz val="11"/>
            <color theme="1"/>
            <rFont val="Calibri"/>
            <family val="2"/>
            <scheme val="minor"/>
          </rPr>
          <t>Introduzca un número con dos decimales como máximo. Debe ser igual o mayor a la "Cantidad Real Consumida"</t>
        </r>
      </text>
    </comment>
    <comment ref="E470" authorId="1" shapeId="0">
      <text>
        <r>
          <rPr>
            <sz val="11"/>
            <color theme="1"/>
            <rFont val="Calibri"/>
            <family val="2"/>
            <scheme val="minor"/>
          </rPr>
          <t>Introduzca un número con dos decimales como máximo</t>
        </r>
      </text>
    </comment>
    <comment ref="F470" authorId="1" shapeId="0">
      <text>
        <r>
          <rPr>
            <sz val="11"/>
            <color theme="1"/>
            <rFont val="Calibri"/>
            <family val="2"/>
            <scheme val="minor"/>
          </rPr>
          <t>Monto calculado automáticamente por el sistema</t>
        </r>
      </text>
    </comment>
    <comment ref="A477" authorId="1" shapeId="0">
      <text>
        <r>
          <rPr>
            <sz val="11"/>
            <color theme="1"/>
            <rFont val="Calibri"/>
            <family val="2"/>
            <scheme val="minor"/>
          </rPr>
          <t>Introducir un texto con el nombre o referencia de la contratación</t>
        </r>
      </text>
    </comment>
    <comment ref="B477" authorId="1" shapeId="0">
      <text>
        <r>
          <rPr>
            <sz val="11"/>
            <color theme="1"/>
            <rFont val="Calibri"/>
            <family val="2"/>
            <scheme val="minor"/>
          </rPr>
          <t>Introduzca un texto con la finalidad de la contratación</t>
        </r>
      </text>
    </comment>
    <comment ref="C477" authorId="1" shapeId="0">
      <text>
        <r>
          <rPr>
            <sz val="11"/>
            <color theme="1"/>
            <rFont val="Calibri"/>
            <family val="2"/>
            <scheme val="minor"/>
          </rPr>
          <t>Seleccionar un valor del listado</t>
        </r>
      </text>
    </comment>
    <comment ref="D477" authorId="1" shapeId="0">
      <text>
        <r>
          <rPr>
            <sz val="11"/>
            <color theme="1"/>
            <rFont val="Calibri"/>
            <family val="2"/>
            <scheme val="minor"/>
          </rPr>
          <t>Seleccione el tipo de procedimiento</t>
        </r>
      </text>
    </comment>
    <comment ref="E477" authorId="1" shapeId="0">
      <text>
        <r>
          <rPr>
            <sz val="11"/>
            <color theme="1"/>
            <rFont val="Calibri"/>
            <family val="2"/>
            <scheme val="minor"/>
          </rPr>
          <t>Seleccione un valor de la lista</t>
        </r>
      </text>
    </comment>
    <comment ref="F477" authorId="1" shapeId="0">
      <text>
        <r>
          <rPr>
            <sz val="11"/>
            <color theme="1"/>
            <rFont val="Calibri"/>
            <family val="2"/>
            <scheme val="minor"/>
          </rPr>
          <t>Introduzca el código SNIP</t>
        </r>
      </text>
    </comment>
    <comment ref="C478" authorId="1" shapeId="0">
      <text>
        <r>
          <rPr>
            <sz val="11"/>
            <color theme="1"/>
            <rFont val="Calibri"/>
            <family val="2"/>
            <scheme val="minor"/>
          </rPr>
          <t>Introduzca la fecha de inicio del proceso, en formato dd-mm-aaaa</t>
        </r>
      </text>
    </comment>
    <comment ref="F4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text/>
    </comment>
    <comment ref="C480" authorId="1" shapeId="0">
      <text>
        <r>
          <rPr>
            <sz val="11"/>
            <color theme="1"/>
            <rFont val="Calibri"/>
            <family val="2"/>
            <scheme val="minor"/>
          </rPr>
          <t>Introduzca la fecha prevista de adjudicación, en formato dd-mm-aaaa</t>
        </r>
      </text>
    </comment>
    <comment ref="F480" authorId="1" shapeId="0">
      <text/>
    </comment>
    <comment ref="F481" authorId="1" shapeId="0">
      <text/>
    </comment>
    <comment ref="A483" authorId="1" shapeId="0">
      <text>
        <r>
          <rPr>
            <sz val="11"/>
            <color theme="1"/>
            <rFont val="Calibri"/>
            <family val="2"/>
            <scheme val="minor"/>
          </rPr>
          <t>Introduzca un codigo UNSPSC</t>
        </r>
      </text>
    </comment>
    <comment ref="B483" authorId="1" shapeId="0">
      <text>
        <r>
          <rPr>
            <sz val="11"/>
            <color theme="1"/>
            <rFont val="Calibri"/>
            <family val="2"/>
            <scheme val="minor"/>
          </rPr>
          <t>Descripción calculada automáticamente a partir de código del artículo</t>
        </r>
      </text>
    </comment>
    <comment ref="C483" authorId="1" shapeId="0">
      <text>
        <r>
          <rPr>
            <sz val="11"/>
            <color theme="1"/>
            <rFont val="Calibri"/>
            <family val="2"/>
            <scheme val="minor"/>
          </rPr>
          <t>Seleccione un valor de la lista</t>
        </r>
      </text>
    </comment>
    <comment ref="D483" authorId="1" shapeId="0">
      <text>
        <r>
          <rPr>
            <sz val="11"/>
            <color theme="1"/>
            <rFont val="Calibri"/>
            <family val="2"/>
            <scheme val="minor"/>
          </rPr>
          <t>Introduzca un número con dos decimales como máximo. Debe ser igual o mayor a la "Cantidad Real Consumida"</t>
        </r>
      </text>
    </comment>
    <comment ref="E483" authorId="1" shapeId="0">
      <text>
        <r>
          <rPr>
            <sz val="11"/>
            <color theme="1"/>
            <rFont val="Calibri"/>
            <family val="2"/>
            <scheme val="minor"/>
          </rPr>
          <t>Introduzca un número con dos decimales como máximo</t>
        </r>
      </text>
    </comment>
    <comment ref="F483" authorId="1" shapeId="0">
      <text>
        <r>
          <rPr>
            <sz val="11"/>
            <color theme="1"/>
            <rFont val="Calibri"/>
            <family val="2"/>
            <scheme val="minor"/>
          </rPr>
          <t>Monto calculado automáticamente por el sistema</t>
        </r>
      </text>
    </comment>
    <comment ref="A490" authorId="1" shapeId="0">
      <text>
        <r>
          <rPr>
            <sz val="11"/>
            <color theme="1"/>
            <rFont val="Calibri"/>
            <family val="2"/>
            <scheme val="minor"/>
          </rPr>
          <t>Introducir un texto con el nombre o referencia de la contratación</t>
        </r>
      </text>
    </comment>
    <comment ref="B490" authorId="1" shapeId="0">
      <text>
        <r>
          <rPr>
            <sz val="11"/>
            <color theme="1"/>
            <rFont val="Calibri"/>
            <family val="2"/>
            <scheme val="minor"/>
          </rPr>
          <t>Introduzca un texto con la finalidad de la contratación</t>
        </r>
      </text>
    </comment>
    <comment ref="C490" authorId="1" shapeId="0">
      <text>
        <r>
          <rPr>
            <sz val="11"/>
            <color theme="1"/>
            <rFont val="Calibri"/>
            <family val="2"/>
            <scheme val="minor"/>
          </rPr>
          <t>Seleccionar un valor del listado</t>
        </r>
      </text>
    </comment>
    <comment ref="D490" authorId="1" shapeId="0">
      <text>
        <r>
          <rPr>
            <sz val="11"/>
            <color theme="1"/>
            <rFont val="Calibri"/>
            <family val="2"/>
            <scheme val="minor"/>
          </rPr>
          <t>Seleccione el tipo de procedimiento</t>
        </r>
      </text>
    </comment>
    <comment ref="E490" authorId="1" shapeId="0">
      <text>
        <r>
          <rPr>
            <sz val="11"/>
            <color theme="1"/>
            <rFont val="Calibri"/>
            <family val="2"/>
            <scheme val="minor"/>
          </rPr>
          <t>Seleccione un valor de la lista</t>
        </r>
      </text>
    </comment>
    <comment ref="F490" authorId="1" shapeId="0">
      <text>
        <r>
          <rPr>
            <sz val="11"/>
            <color theme="1"/>
            <rFont val="Calibri"/>
            <family val="2"/>
            <scheme val="minor"/>
          </rPr>
          <t>Introduzca el código SNIP</t>
        </r>
      </text>
    </comment>
    <comment ref="C491" authorId="1" shapeId="0">
      <text>
        <r>
          <rPr>
            <sz val="11"/>
            <color theme="1"/>
            <rFont val="Calibri"/>
            <family val="2"/>
            <scheme val="minor"/>
          </rPr>
          <t>Introduzca la fecha de inicio del proceso, en formato dd-mm-aaaa</t>
        </r>
      </text>
    </comment>
    <comment ref="F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text/>
    </comment>
    <comment ref="C493" authorId="1" shapeId="0">
      <text>
        <r>
          <rPr>
            <sz val="11"/>
            <color theme="1"/>
            <rFont val="Calibri"/>
            <family val="2"/>
            <scheme val="minor"/>
          </rPr>
          <t>Introduzca la fecha prevista de adjudicación, en formato dd-mm-aaaa</t>
        </r>
      </text>
    </comment>
    <comment ref="F493" authorId="1" shapeId="0">
      <text/>
    </comment>
    <comment ref="F494" authorId="1" shapeId="0">
      <text/>
    </comment>
    <comment ref="A496" authorId="1" shapeId="0">
      <text>
        <r>
          <rPr>
            <sz val="11"/>
            <color theme="1"/>
            <rFont val="Calibri"/>
            <family val="2"/>
            <scheme val="minor"/>
          </rPr>
          <t>Introduzca un codigo UNSPSC</t>
        </r>
      </text>
    </comment>
    <comment ref="B496" authorId="1" shapeId="0">
      <text>
        <r>
          <rPr>
            <sz val="11"/>
            <color theme="1"/>
            <rFont val="Calibri"/>
            <family val="2"/>
            <scheme val="minor"/>
          </rPr>
          <t>Descripción calculada automáticamente a partir de código del artículo</t>
        </r>
      </text>
    </comment>
    <comment ref="C496" authorId="1" shapeId="0">
      <text>
        <r>
          <rPr>
            <sz val="11"/>
            <color theme="1"/>
            <rFont val="Calibri"/>
            <family val="2"/>
            <scheme val="minor"/>
          </rPr>
          <t>Seleccione un valor de la lista</t>
        </r>
      </text>
    </comment>
    <comment ref="D496" authorId="1" shapeId="0">
      <text>
        <r>
          <rPr>
            <sz val="11"/>
            <color theme="1"/>
            <rFont val="Calibri"/>
            <family val="2"/>
            <scheme val="minor"/>
          </rPr>
          <t>Introduzca un número con dos decimales como máximo. Debe ser igual o mayor a la "Cantidad Real Consumida"</t>
        </r>
      </text>
    </comment>
    <comment ref="E496" authorId="1" shapeId="0">
      <text>
        <r>
          <rPr>
            <sz val="11"/>
            <color theme="1"/>
            <rFont val="Calibri"/>
            <family val="2"/>
            <scheme val="minor"/>
          </rPr>
          <t>Introduzca un número con dos decimales como máximo</t>
        </r>
      </text>
    </comment>
    <comment ref="F496" authorId="1" shapeId="0">
      <text>
        <r>
          <rPr>
            <sz val="11"/>
            <color theme="1"/>
            <rFont val="Calibri"/>
            <family val="2"/>
            <scheme val="minor"/>
          </rPr>
          <t>Monto calculado automáticamente por el sistema</t>
        </r>
      </text>
    </comment>
    <comment ref="A501" authorId="1" shapeId="0">
      <text>
        <r>
          <rPr>
            <sz val="11"/>
            <color theme="1"/>
            <rFont val="Calibri"/>
            <family val="2"/>
            <scheme val="minor"/>
          </rPr>
          <t>Introducir un texto con el nombre o referencia de la contratación</t>
        </r>
      </text>
    </comment>
    <comment ref="B501" authorId="1" shapeId="0">
      <text>
        <r>
          <rPr>
            <sz val="11"/>
            <color theme="1"/>
            <rFont val="Calibri"/>
            <family val="2"/>
            <scheme val="minor"/>
          </rPr>
          <t>Introduzca un texto con la finalidad de la contratación</t>
        </r>
      </text>
    </comment>
    <comment ref="C501" authorId="1" shapeId="0">
      <text>
        <r>
          <rPr>
            <sz val="11"/>
            <color theme="1"/>
            <rFont val="Calibri"/>
            <family val="2"/>
            <scheme val="minor"/>
          </rPr>
          <t>Seleccionar un valor del listado</t>
        </r>
      </text>
    </comment>
    <comment ref="D501" authorId="1" shapeId="0">
      <text>
        <r>
          <rPr>
            <sz val="11"/>
            <color theme="1"/>
            <rFont val="Calibri"/>
            <family val="2"/>
            <scheme val="minor"/>
          </rPr>
          <t>Seleccione el tipo de procedimiento</t>
        </r>
      </text>
    </comment>
    <comment ref="E501" authorId="1" shapeId="0">
      <text>
        <r>
          <rPr>
            <sz val="11"/>
            <color theme="1"/>
            <rFont val="Calibri"/>
            <family val="2"/>
            <scheme val="minor"/>
          </rPr>
          <t>Seleccione un valor de la lista</t>
        </r>
      </text>
    </comment>
    <comment ref="F501" authorId="1" shapeId="0">
      <text>
        <r>
          <rPr>
            <sz val="11"/>
            <color theme="1"/>
            <rFont val="Calibri"/>
            <family val="2"/>
            <scheme val="minor"/>
          </rPr>
          <t>Introduzca el código SNIP</t>
        </r>
      </text>
    </comment>
    <comment ref="C502" authorId="1" shapeId="0">
      <text>
        <r>
          <rPr>
            <sz val="11"/>
            <color theme="1"/>
            <rFont val="Calibri"/>
            <family val="2"/>
            <scheme val="minor"/>
          </rPr>
          <t>Introduzca la fecha de inicio del proceso, en formato dd-mm-aaaa</t>
        </r>
      </text>
    </comment>
    <comment ref="F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text/>
    </comment>
    <comment ref="C504" authorId="1" shapeId="0">
      <text>
        <r>
          <rPr>
            <sz val="11"/>
            <color theme="1"/>
            <rFont val="Calibri"/>
            <family val="2"/>
            <scheme val="minor"/>
          </rPr>
          <t>Introduzca la fecha prevista de adjudicación, en formato dd-mm-aaaa</t>
        </r>
      </text>
    </comment>
    <comment ref="F504" authorId="1" shapeId="0">
      <text/>
    </comment>
    <comment ref="F505" authorId="1" shapeId="0">
      <text/>
    </comment>
    <comment ref="A507" authorId="1" shapeId="0">
      <text>
        <r>
          <rPr>
            <sz val="11"/>
            <color theme="1"/>
            <rFont val="Calibri"/>
            <family val="2"/>
            <scheme val="minor"/>
          </rPr>
          <t>Introduzca un codigo UNSPSC</t>
        </r>
      </text>
    </comment>
    <comment ref="B507" authorId="1" shapeId="0">
      <text>
        <r>
          <rPr>
            <sz val="11"/>
            <color theme="1"/>
            <rFont val="Calibri"/>
            <family val="2"/>
            <scheme val="minor"/>
          </rPr>
          <t>Descripción calculada automáticamente a partir de código del artículo</t>
        </r>
      </text>
    </comment>
    <comment ref="C507" authorId="1" shapeId="0">
      <text>
        <r>
          <rPr>
            <sz val="11"/>
            <color theme="1"/>
            <rFont val="Calibri"/>
            <family val="2"/>
            <scheme val="minor"/>
          </rPr>
          <t>Seleccione un valor de la lista</t>
        </r>
      </text>
    </comment>
    <comment ref="D507" authorId="1" shapeId="0">
      <text>
        <r>
          <rPr>
            <sz val="11"/>
            <color theme="1"/>
            <rFont val="Calibri"/>
            <family val="2"/>
            <scheme val="minor"/>
          </rPr>
          <t>Introduzca un número con dos decimales como máximo. Debe ser igual o mayor a la "Cantidad Real Consumida"</t>
        </r>
      </text>
    </comment>
    <comment ref="E507" authorId="1" shapeId="0">
      <text>
        <r>
          <rPr>
            <sz val="11"/>
            <color theme="1"/>
            <rFont val="Calibri"/>
            <family val="2"/>
            <scheme val="minor"/>
          </rPr>
          <t>Introduzca un número con dos decimales como máximo</t>
        </r>
      </text>
    </comment>
    <comment ref="F507" authorId="1" shapeId="0">
      <text>
        <r>
          <rPr>
            <sz val="11"/>
            <color theme="1"/>
            <rFont val="Calibri"/>
            <family val="2"/>
            <scheme val="minor"/>
          </rPr>
          <t>Monto calculado automáticamente por el sistema</t>
        </r>
      </text>
    </comment>
    <comment ref="A524" authorId="1" shapeId="0">
      <text>
        <r>
          <rPr>
            <sz val="11"/>
            <color theme="1"/>
            <rFont val="Calibri"/>
            <family val="2"/>
            <scheme val="minor"/>
          </rPr>
          <t>Introducir un texto con el nombre o referencia de la contratación</t>
        </r>
      </text>
    </comment>
    <comment ref="B524" authorId="1" shapeId="0">
      <text>
        <r>
          <rPr>
            <sz val="11"/>
            <color theme="1"/>
            <rFont val="Calibri"/>
            <family val="2"/>
            <scheme val="minor"/>
          </rPr>
          <t>Introduzca un texto con la finalidad de la contratación</t>
        </r>
      </text>
    </comment>
    <comment ref="C524" authorId="1" shapeId="0">
      <text>
        <r>
          <rPr>
            <sz val="11"/>
            <color theme="1"/>
            <rFont val="Calibri"/>
            <family val="2"/>
            <scheme val="minor"/>
          </rPr>
          <t>Seleccionar un valor del listado</t>
        </r>
      </text>
    </comment>
    <comment ref="D524" authorId="1" shapeId="0">
      <text>
        <r>
          <rPr>
            <sz val="11"/>
            <color theme="1"/>
            <rFont val="Calibri"/>
            <family val="2"/>
            <scheme val="minor"/>
          </rPr>
          <t>Seleccione el tipo de procedimiento</t>
        </r>
      </text>
    </comment>
    <comment ref="E524" authorId="1" shapeId="0">
      <text>
        <r>
          <rPr>
            <sz val="11"/>
            <color theme="1"/>
            <rFont val="Calibri"/>
            <family val="2"/>
            <scheme val="minor"/>
          </rPr>
          <t>Seleccione un valor de la lista</t>
        </r>
      </text>
    </comment>
    <comment ref="F524" authorId="1" shapeId="0">
      <text>
        <r>
          <rPr>
            <sz val="11"/>
            <color theme="1"/>
            <rFont val="Calibri"/>
            <family val="2"/>
            <scheme val="minor"/>
          </rPr>
          <t>Introduzca el código SNIP</t>
        </r>
      </text>
    </comment>
    <comment ref="C525" authorId="1" shapeId="0">
      <text>
        <r>
          <rPr>
            <sz val="11"/>
            <color theme="1"/>
            <rFont val="Calibri"/>
            <family val="2"/>
            <scheme val="minor"/>
          </rPr>
          <t>Introduzca la fecha de inicio del proceso, en formato dd-mm-aaaa</t>
        </r>
      </text>
    </comment>
    <comment ref="F5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text/>
    </comment>
    <comment ref="C527" authorId="1" shapeId="0">
      <text>
        <r>
          <rPr>
            <sz val="11"/>
            <color theme="1"/>
            <rFont val="Calibri"/>
            <family val="2"/>
            <scheme val="minor"/>
          </rPr>
          <t>Introduzca la fecha prevista de adjudicación, en formato dd-mm-aaaa</t>
        </r>
      </text>
    </comment>
    <comment ref="F527" authorId="1" shapeId="0">
      <text/>
    </comment>
    <comment ref="F528" authorId="1" shapeId="0">
      <text/>
    </comment>
    <comment ref="A530" authorId="1" shapeId="0">
      <text>
        <r>
          <rPr>
            <sz val="11"/>
            <color theme="1"/>
            <rFont val="Calibri"/>
            <family val="2"/>
            <scheme val="minor"/>
          </rPr>
          <t>Introduzca un codigo UNSPSC</t>
        </r>
      </text>
    </comment>
    <comment ref="B530" authorId="1" shapeId="0">
      <text>
        <r>
          <rPr>
            <sz val="11"/>
            <color theme="1"/>
            <rFont val="Calibri"/>
            <family val="2"/>
            <scheme val="minor"/>
          </rPr>
          <t>Descripción calculada automáticamente a partir de código del artículo</t>
        </r>
      </text>
    </comment>
    <comment ref="C530" authorId="1" shapeId="0">
      <text>
        <r>
          <rPr>
            <sz val="11"/>
            <color theme="1"/>
            <rFont val="Calibri"/>
            <family val="2"/>
            <scheme val="minor"/>
          </rPr>
          <t>Seleccione un valor de la lista</t>
        </r>
      </text>
    </comment>
    <comment ref="D530" authorId="1" shapeId="0">
      <text>
        <r>
          <rPr>
            <sz val="11"/>
            <color theme="1"/>
            <rFont val="Calibri"/>
            <family val="2"/>
            <scheme val="minor"/>
          </rPr>
          <t>Introduzca un número con dos decimales como máximo. Debe ser igual o mayor a la "Cantidad Real Consumida"</t>
        </r>
      </text>
    </comment>
    <comment ref="E530" authorId="1" shapeId="0">
      <text>
        <r>
          <rPr>
            <sz val="11"/>
            <color theme="1"/>
            <rFont val="Calibri"/>
            <family val="2"/>
            <scheme val="minor"/>
          </rPr>
          <t>Introduzca un número con dos decimales como máximo</t>
        </r>
      </text>
    </comment>
    <comment ref="F530" authorId="1" shapeId="0">
      <text>
        <r>
          <rPr>
            <sz val="11"/>
            <color theme="1"/>
            <rFont val="Calibri"/>
            <family val="2"/>
            <scheme val="minor"/>
          </rPr>
          <t>Monto calculado automáticamente por el sistema</t>
        </r>
      </text>
    </comment>
    <comment ref="A546" authorId="1" shapeId="0">
      <text>
        <r>
          <rPr>
            <sz val="11"/>
            <color theme="1"/>
            <rFont val="Calibri"/>
            <family val="2"/>
            <scheme val="minor"/>
          </rPr>
          <t>Introducir un texto con el nombre o referencia de la contratación</t>
        </r>
      </text>
    </comment>
    <comment ref="B546" authorId="1" shapeId="0">
      <text>
        <r>
          <rPr>
            <sz val="11"/>
            <color theme="1"/>
            <rFont val="Calibri"/>
            <family val="2"/>
            <scheme val="minor"/>
          </rPr>
          <t>Introduzca un texto con la finalidad de la contratación</t>
        </r>
      </text>
    </comment>
    <comment ref="C546" authorId="1" shapeId="0">
      <text>
        <r>
          <rPr>
            <sz val="11"/>
            <color theme="1"/>
            <rFont val="Calibri"/>
            <family val="2"/>
            <scheme val="minor"/>
          </rPr>
          <t>Seleccionar un valor del listado</t>
        </r>
      </text>
    </comment>
    <comment ref="D546" authorId="1" shapeId="0">
      <text>
        <r>
          <rPr>
            <sz val="11"/>
            <color theme="1"/>
            <rFont val="Calibri"/>
            <family val="2"/>
            <scheme val="minor"/>
          </rPr>
          <t>Seleccione el tipo de procedimiento</t>
        </r>
      </text>
    </comment>
    <comment ref="E546" authorId="1" shapeId="0">
      <text>
        <r>
          <rPr>
            <sz val="11"/>
            <color theme="1"/>
            <rFont val="Calibri"/>
            <family val="2"/>
            <scheme val="minor"/>
          </rPr>
          <t>Seleccione un valor de la lista</t>
        </r>
      </text>
    </comment>
    <comment ref="F546" authorId="1" shapeId="0">
      <text>
        <r>
          <rPr>
            <sz val="11"/>
            <color theme="1"/>
            <rFont val="Calibri"/>
            <family val="2"/>
            <scheme val="minor"/>
          </rPr>
          <t>Introduzca el código SNIP</t>
        </r>
      </text>
    </comment>
    <comment ref="C547" authorId="1" shapeId="0">
      <text>
        <r>
          <rPr>
            <sz val="11"/>
            <color theme="1"/>
            <rFont val="Calibri"/>
            <family val="2"/>
            <scheme val="minor"/>
          </rPr>
          <t>Introduzca la fecha de inicio del proceso, en formato dd-mm-aaaa</t>
        </r>
      </text>
    </comment>
    <comment ref="F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text/>
    </comment>
    <comment ref="C549" authorId="1" shapeId="0">
      <text>
        <r>
          <rPr>
            <sz val="11"/>
            <color theme="1"/>
            <rFont val="Calibri"/>
            <family val="2"/>
            <scheme val="minor"/>
          </rPr>
          <t>Introduzca la fecha prevista de adjudicación, en formato dd-mm-aaaa</t>
        </r>
      </text>
    </comment>
    <comment ref="F549" authorId="1" shapeId="0">
      <text/>
    </comment>
    <comment ref="F550" authorId="1" shapeId="0">
      <text/>
    </comment>
    <comment ref="A552" authorId="1" shapeId="0">
      <text>
        <r>
          <rPr>
            <sz val="11"/>
            <color theme="1"/>
            <rFont val="Calibri"/>
            <family val="2"/>
            <scheme val="minor"/>
          </rPr>
          <t>Introduzca un codigo UNSPSC</t>
        </r>
      </text>
    </comment>
    <comment ref="B552" authorId="1" shapeId="0">
      <text>
        <r>
          <rPr>
            <sz val="11"/>
            <color theme="1"/>
            <rFont val="Calibri"/>
            <family val="2"/>
            <scheme val="minor"/>
          </rPr>
          <t>Descripción calculada automáticamente a partir de código del artículo</t>
        </r>
      </text>
    </comment>
    <comment ref="C552" authorId="1" shapeId="0">
      <text>
        <r>
          <rPr>
            <sz val="11"/>
            <color theme="1"/>
            <rFont val="Calibri"/>
            <family val="2"/>
            <scheme val="minor"/>
          </rPr>
          <t>Seleccione un valor de la lista</t>
        </r>
      </text>
    </comment>
    <comment ref="D552" authorId="1" shapeId="0">
      <text>
        <r>
          <rPr>
            <sz val="11"/>
            <color theme="1"/>
            <rFont val="Calibri"/>
            <family val="2"/>
            <scheme val="minor"/>
          </rPr>
          <t>Introduzca un número con dos decimales como máximo. Debe ser igual o mayor a la "Cantidad Real Consumida"</t>
        </r>
      </text>
    </comment>
    <comment ref="E552" authorId="1" shapeId="0">
      <text>
        <r>
          <rPr>
            <sz val="11"/>
            <color theme="1"/>
            <rFont val="Calibri"/>
            <family val="2"/>
            <scheme val="minor"/>
          </rPr>
          <t>Introduzca un número con dos decimales como máximo</t>
        </r>
      </text>
    </comment>
    <comment ref="F552" authorId="1" shapeId="0">
      <text>
        <r>
          <rPr>
            <sz val="11"/>
            <color theme="1"/>
            <rFont val="Calibri"/>
            <family val="2"/>
            <scheme val="minor"/>
          </rPr>
          <t>Monto calculado automáticamente por el sistema</t>
        </r>
      </text>
    </comment>
    <comment ref="A570" authorId="1" shapeId="0">
      <text>
        <r>
          <rPr>
            <sz val="11"/>
            <color theme="1"/>
            <rFont val="Calibri"/>
            <family val="2"/>
            <scheme val="minor"/>
          </rPr>
          <t>Introducir un texto con el nombre o referencia de la contratación</t>
        </r>
      </text>
    </comment>
    <comment ref="B570" authorId="1" shapeId="0">
      <text>
        <r>
          <rPr>
            <sz val="11"/>
            <color theme="1"/>
            <rFont val="Calibri"/>
            <family val="2"/>
            <scheme val="minor"/>
          </rPr>
          <t>Introduzca un texto con la finalidad de la contratación</t>
        </r>
      </text>
    </comment>
    <comment ref="C570" authorId="1" shapeId="0">
      <text>
        <r>
          <rPr>
            <sz val="11"/>
            <color theme="1"/>
            <rFont val="Calibri"/>
            <family val="2"/>
            <scheme val="minor"/>
          </rPr>
          <t>Seleccionar un valor del listado</t>
        </r>
      </text>
    </comment>
    <comment ref="D570" authorId="1" shapeId="0">
      <text>
        <r>
          <rPr>
            <sz val="11"/>
            <color theme="1"/>
            <rFont val="Calibri"/>
            <family val="2"/>
            <scheme val="minor"/>
          </rPr>
          <t>Seleccione el tipo de procedimiento</t>
        </r>
      </text>
    </comment>
    <comment ref="E570" authorId="1" shapeId="0">
      <text>
        <r>
          <rPr>
            <sz val="11"/>
            <color theme="1"/>
            <rFont val="Calibri"/>
            <family val="2"/>
            <scheme val="minor"/>
          </rPr>
          <t>Seleccione un valor de la lista</t>
        </r>
      </text>
    </comment>
    <comment ref="F570" authorId="1" shapeId="0">
      <text>
        <r>
          <rPr>
            <sz val="11"/>
            <color theme="1"/>
            <rFont val="Calibri"/>
            <family val="2"/>
            <scheme val="minor"/>
          </rPr>
          <t>Introduzca el código SNIP</t>
        </r>
      </text>
    </comment>
    <comment ref="C571" authorId="1" shapeId="0">
      <text>
        <r>
          <rPr>
            <sz val="11"/>
            <color theme="1"/>
            <rFont val="Calibri"/>
            <family val="2"/>
            <scheme val="minor"/>
          </rPr>
          <t>Introduzca la fecha de inicio del proceso, en formato dd-mm-aaaa</t>
        </r>
      </text>
    </comment>
    <comment ref="F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text/>
    </comment>
    <comment ref="C573" authorId="1" shapeId="0">
      <text>
        <r>
          <rPr>
            <sz val="11"/>
            <color theme="1"/>
            <rFont val="Calibri"/>
            <family val="2"/>
            <scheme val="minor"/>
          </rPr>
          <t>Introduzca la fecha prevista de adjudicación, en formato dd-mm-aaaa</t>
        </r>
      </text>
    </comment>
    <comment ref="F573" authorId="1" shapeId="0">
      <text/>
    </comment>
    <comment ref="F574" authorId="1" shapeId="0">
      <text/>
    </comment>
    <comment ref="A576" authorId="1" shapeId="0">
      <text>
        <r>
          <rPr>
            <sz val="11"/>
            <color theme="1"/>
            <rFont val="Calibri"/>
            <family val="2"/>
            <scheme val="minor"/>
          </rPr>
          <t>Introduzca un codigo UNSPSC</t>
        </r>
      </text>
    </comment>
    <comment ref="B576" authorId="1" shapeId="0">
      <text>
        <r>
          <rPr>
            <sz val="11"/>
            <color theme="1"/>
            <rFont val="Calibri"/>
            <family val="2"/>
            <scheme val="minor"/>
          </rPr>
          <t>Descripción calculada automáticamente a partir de código del artículo</t>
        </r>
      </text>
    </comment>
    <comment ref="C576" authorId="1" shapeId="0">
      <text>
        <r>
          <rPr>
            <sz val="11"/>
            <color theme="1"/>
            <rFont val="Calibri"/>
            <family val="2"/>
            <scheme val="minor"/>
          </rPr>
          <t>Seleccione un valor de la lista</t>
        </r>
      </text>
    </comment>
    <comment ref="D576" authorId="1" shapeId="0">
      <text>
        <r>
          <rPr>
            <sz val="11"/>
            <color theme="1"/>
            <rFont val="Calibri"/>
            <family val="2"/>
            <scheme val="minor"/>
          </rPr>
          <t>Introduzca un número con dos decimales como máximo. Debe ser igual o mayor a la "Cantidad Real Consumida"</t>
        </r>
      </text>
    </comment>
    <comment ref="E576" authorId="1" shapeId="0">
      <text>
        <r>
          <rPr>
            <sz val="11"/>
            <color theme="1"/>
            <rFont val="Calibri"/>
            <family val="2"/>
            <scheme val="minor"/>
          </rPr>
          <t>Introduzca un número con dos decimales como máximo</t>
        </r>
      </text>
    </comment>
    <comment ref="F576" authorId="1" shapeId="0">
      <text>
        <r>
          <rPr>
            <sz val="11"/>
            <color theme="1"/>
            <rFont val="Calibri"/>
            <family val="2"/>
            <scheme val="minor"/>
          </rPr>
          <t>Monto calculado automáticamente por el sistema</t>
        </r>
      </text>
    </comment>
    <comment ref="A589" authorId="1" shapeId="0">
      <text>
        <r>
          <rPr>
            <sz val="11"/>
            <color theme="1"/>
            <rFont val="Calibri"/>
            <family val="2"/>
            <scheme val="minor"/>
          </rPr>
          <t>Introducir un texto con el nombre o referencia de la contratación</t>
        </r>
      </text>
    </comment>
    <comment ref="B589" authorId="1" shapeId="0">
      <text>
        <r>
          <rPr>
            <sz val="11"/>
            <color theme="1"/>
            <rFont val="Calibri"/>
            <family val="2"/>
            <scheme val="minor"/>
          </rPr>
          <t>Introduzca un texto con la finalidad de la contratación</t>
        </r>
      </text>
    </comment>
    <comment ref="C589" authorId="1" shapeId="0">
      <text>
        <r>
          <rPr>
            <sz val="11"/>
            <color theme="1"/>
            <rFont val="Calibri"/>
            <family val="2"/>
            <scheme val="minor"/>
          </rPr>
          <t>Seleccionar un valor del listado</t>
        </r>
      </text>
    </comment>
    <comment ref="D589" authorId="1" shapeId="0">
      <text>
        <r>
          <rPr>
            <sz val="11"/>
            <color theme="1"/>
            <rFont val="Calibri"/>
            <family val="2"/>
            <scheme val="minor"/>
          </rPr>
          <t>Seleccione el tipo de procedimiento</t>
        </r>
      </text>
    </comment>
    <comment ref="E589" authorId="1" shapeId="0">
      <text>
        <r>
          <rPr>
            <sz val="11"/>
            <color theme="1"/>
            <rFont val="Calibri"/>
            <family val="2"/>
            <scheme val="minor"/>
          </rPr>
          <t>Seleccione un valor de la lista</t>
        </r>
      </text>
    </comment>
    <comment ref="F589" authorId="1" shapeId="0">
      <text>
        <r>
          <rPr>
            <sz val="11"/>
            <color theme="1"/>
            <rFont val="Calibri"/>
            <family val="2"/>
            <scheme val="minor"/>
          </rPr>
          <t>Introduzca el código SNIP</t>
        </r>
      </text>
    </comment>
    <comment ref="C590" authorId="1" shapeId="0">
      <text>
        <r>
          <rPr>
            <sz val="11"/>
            <color theme="1"/>
            <rFont val="Calibri"/>
            <family val="2"/>
            <scheme val="minor"/>
          </rPr>
          <t>Introduzca la fecha de inicio del proceso, en formato dd-mm-aaaa</t>
        </r>
      </text>
    </comment>
    <comment ref="F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text/>
    </comment>
    <comment ref="C592" authorId="1" shapeId="0">
      <text>
        <r>
          <rPr>
            <sz val="11"/>
            <color theme="1"/>
            <rFont val="Calibri"/>
            <family val="2"/>
            <scheme val="minor"/>
          </rPr>
          <t>Introduzca la fecha prevista de adjudicación, en formato dd-mm-aaaa</t>
        </r>
      </text>
    </comment>
    <comment ref="F592" authorId="1" shapeId="0">
      <text/>
    </comment>
    <comment ref="F593" authorId="1" shapeId="0">
      <text/>
    </comment>
    <comment ref="A595" authorId="1" shapeId="0">
      <text>
        <r>
          <rPr>
            <sz val="11"/>
            <color theme="1"/>
            <rFont val="Calibri"/>
            <family val="2"/>
            <scheme val="minor"/>
          </rPr>
          <t>Introduzca un codigo UNSPSC</t>
        </r>
      </text>
    </comment>
    <comment ref="B595" authorId="1" shapeId="0">
      <text>
        <r>
          <rPr>
            <sz val="11"/>
            <color theme="1"/>
            <rFont val="Calibri"/>
            <family val="2"/>
            <scheme val="minor"/>
          </rPr>
          <t>Descripción calculada automáticamente a partir de código del artículo</t>
        </r>
      </text>
    </comment>
    <comment ref="C595" authorId="1" shapeId="0">
      <text>
        <r>
          <rPr>
            <sz val="11"/>
            <color theme="1"/>
            <rFont val="Calibri"/>
            <family val="2"/>
            <scheme val="minor"/>
          </rPr>
          <t>Seleccione un valor de la lista</t>
        </r>
      </text>
    </comment>
    <comment ref="D595" authorId="1" shapeId="0">
      <text>
        <r>
          <rPr>
            <sz val="11"/>
            <color theme="1"/>
            <rFont val="Calibri"/>
            <family val="2"/>
            <scheme val="minor"/>
          </rPr>
          <t>Introduzca un número con dos decimales como máximo. Debe ser igual o mayor a la "Cantidad Real Consumida"</t>
        </r>
      </text>
    </comment>
    <comment ref="E595" authorId="1" shapeId="0">
      <text>
        <r>
          <rPr>
            <sz val="11"/>
            <color theme="1"/>
            <rFont val="Calibri"/>
            <family val="2"/>
            <scheme val="minor"/>
          </rPr>
          <t>Introduzca un número con dos decimales como máximo</t>
        </r>
      </text>
    </comment>
    <comment ref="F595" authorId="1" shapeId="0">
      <text>
        <r>
          <rPr>
            <sz val="11"/>
            <color theme="1"/>
            <rFont val="Calibri"/>
            <family val="2"/>
            <scheme val="minor"/>
          </rPr>
          <t>Monto calculado automáticamente por el sistema</t>
        </r>
      </text>
    </comment>
    <comment ref="A605" authorId="1" shapeId="0">
      <text>
        <r>
          <rPr>
            <sz val="11"/>
            <color theme="1"/>
            <rFont val="Calibri"/>
            <family val="2"/>
            <scheme val="minor"/>
          </rPr>
          <t>Introducir un texto con el nombre o referencia de la contratación</t>
        </r>
      </text>
    </comment>
    <comment ref="B605" authorId="1" shapeId="0">
      <text>
        <r>
          <rPr>
            <sz val="11"/>
            <color theme="1"/>
            <rFont val="Calibri"/>
            <family val="2"/>
            <scheme val="minor"/>
          </rPr>
          <t>Introduzca un texto con la finalidad de la contratación</t>
        </r>
      </text>
    </comment>
    <comment ref="C605" authorId="1" shapeId="0">
      <text>
        <r>
          <rPr>
            <sz val="11"/>
            <color theme="1"/>
            <rFont val="Calibri"/>
            <family val="2"/>
            <scheme val="minor"/>
          </rPr>
          <t>Seleccionar un valor del listado</t>
        </r>
      </text>
    </comment>
    <comment ref="D605" authorId="1" shapeId="0">
      <text>
        <r>
          <rPr>
            <sz val="11"/>
            <color theme="1"/>
            <rFont val="Calibri"/>
            <family val="2"/>
            <scheme val="minor"/>
          </rPr>
          <t>Seleccione el tipo de procedimiento</t>
        </r>
      </text>
    </comment>
    <comment ref="E605" authorId="1" shapeId="0">
      <text>
        <r>
          <rPr>
            <sz val="11"/>
            <color theme="1"/>
            <rFont val="Calibri"/>
            <family val="2"/>
            <scheme val="minor"/>
          </rPr>
          <t>Seleccione un valor de la lista</t>
        </r>
      </text>
    </comment>
    <comment ref="F605" authorId="1" shapeId="0">
      <text>
        <r>
          <rPr>
            <sz val="11"/>
            <color theme="1"/>
            <rFont val="Calibri"/>
            <family val="2"/>
            <scheme val="minor"/>
          </rPr>
          <t>Introduzca el código SNIP</t>
        </r>
      </text>
    </comment>
    <comment ref="C606" authorId="1" shapeId="0">
      <text>
        <r>
          <rPr>
            <sz val="11"/>
            <color theme="1"/>
            <rFont val="Calibri"/>
            <family val="2"/>
            <scheme val="minor"/>
          </rPr>
          <t>Introduzca la fecha de inicio del proceso, en formato dd-mm-aaaa</t>
        </r>
      </text>
    </comment>
    <comment ref="F6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text/>
    </comment>
    <comment ref="C608" authorId="1" shapeId="0">
      <text>
        <r>
          <rPr>
            <sz val="11"/>
            <color theme="1"/>
            <rFont val="Calibri"/>
            <family val="2"/>
            <scheme val="minor"/>
          </rPr>
          <t>Introduzca la fecha prevista de adjudicación, en formato dd-mm-aaaa</t>
        </r>
      </text>
    </comment>
    <comment ref="F608" authorId="1" shapeId="0">
      <text/>
    </comment>
    <comment ref="F609" authorId="1" shapeId="0">
      <text/>
    </comment>
    <comment ref="A611" authorId="1" shapeId="0">
      <text>
        <r>
          <rPr>
            <sz val="11"/>
            <color theme="1"/>
            <rFont val="Calibri"/>
            <family val="2"/>
            <scheme val="minor"/>
          </rPr>
          <t>Introduzca un codigo UNSPSC</t>
        </r>
      </text>
    </comment>
    <comment ref="B611" authorId="1" shapeId="0">
      <text>
        <r>
          <rPr>
            <sz val="11"/>
            <color theme="1"/>
            <rFont val="Calibri"/>
            <family val="2"/>
            <scheme val="minor"/>
          </rPr>
          <t>Descripción calculada automáticamente a partir de código del artículo</t>
        </r>
      </text>
    </comment>
    <comment ref="C611" authorId="1" shapeId="0">
      <text>
        <r>
          <rPr>
            <sz val="11"/>
            <color theme="1"/>
            <rFont val="Calibri"/>
            <family val="2"/>
            <scheme val="minor"/>
          </rPr>
          <t>Seleccione un valor de la lista</t>
        </r>
      </text>
    </comment>
    <comment ref="D611" authorId="1" shapeId="0">
      <text>
        <r>
          <rPr>
            <sz val="11"/>
            <color theme="1"/>
            <rFont val="Calibri"/>
            <family val="2"/>
            <scheme val="minor"/>
          </rPr>
          <t>Introduzca un número con dos decimales como máximo. Debe ser igual o mayor a la "Cantidad Real Consumida"</t>
        </r>
      </text>
    </comment>
    <comment ref="E611" authorId="1" shapeId="0">
      <text>
        <r>
          <rPr>
            <sz val="11"/>
            <color theme="1"/>
            <rFont val="Calibri"/>
            <family val="2"/>
            <scheme val="minor"/>
          </rPr>
          <t>Introduzca un número con dos decimales como máximo</t>
        </r>
      </text>
    </comment>
    <comment ref="F611" authorId="1" shapeId="0">
      <text>
        <r>
          <rPr>
            <sz val="11"/>
            <color theme="1"/>
            <rFont val="Calibri"/>
            <family val="2"/>
            <scheme val="minor"/>
          </rPr>
          <t>Monto calculado automáticamente por el sistema</t>
        </r>
      </text>
    </comment>
    <comment ref="A621" authorId="1" shapeId="0">
      <text>
        <r>
          <rPr>
            <sz val="11"/>
            <color theme="1"/>
            <rFont val="Calibri"/>
            <family val="2"/>
            <scheme val="minor"/>
          </rPr>
          <t>Introducir un texto con el nombre o referencia de la contratación</t>
        </r>
      </text>
    </comment>
    <comment ref="B621" authorId="1" shapeId="0">
      <text>
        <r>
          <rPr>
            <sz val="11"/>
            <color theme="1"/>
            <rFont val="Calibri"/>
            <family val="2"/>
            <scheme val="minor"/>
          </rPr>
          <t>Introduzca un texto con la finalidad de la contratación</t>
        </r>
      </text>
    </comment>
    <comment ref="C621" authorId="1" shapeId="0">
      <text>
        <r>
          <rPr>
            <sz val="11"/>
            <color theme="1"/>
            <rFont val="Calibri"/>
            <family val="2"/>
            <scheme val="minor"/>
          </rPr>
          <t>Seleccionar un valor del listado</t>
        </r>
      </text>
    </comment>
    <comment ref="D621" authorId="1" shapeId="0">
      <text>
        <r>
          <rPr>
            <sz val="11"/>
            <color theme="1"/>
            <rFont val="Calibri"/>
            <family val="2"/>
            <scheme val="minor"/>
          </rPr>
          <t>Seleccione el tipo de procedimiento</t>
        </r>
      </text>
    </comment>
    <comment ref="E621" authorId="1" shapeId="0">
      <text>
        <r>
          <rPr>
            <sz val="11"/>
            <color theme="1"/>
            <rFont val="Calibri"/>
            <family val="2"/>
            <scheme val="minor"/>
          </rPr>
          <t>Seleccione un valor de la lista</t>
        </r>
      </text>
    </comment>
    <comment ref="F621" authorId="1" shapeId="0">
      <text>
        <r>
          <rPr>
            <sz val="11"/>
            <color theme="1"/>
            <rFont val="Calibri"/>
            <family val="2"/>
            <scheme val="minor"/>
          </rPr>
          <t>Introduzca el código SNIP</t>
        </r>
      </text>
    </comment>
    <comment ref="C622" authorId="1" shapeId="0">
      <text>
        <r>
          <rPr>
            <sz val="11"/>
            <color theme="1"/>
            <rFont val="Calibri"/>
            <family val="2"/>
            <scheme val="minor"/>
          </rPr>
          <t>Introduzca la fecha de inicio del proceso, en formato dd-mm-aaaa</t>
        </r>
      </text>
    </comment>
    <comment ref="F6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text/>
    </comment>
    <comment ref="C624" authorId="1" shapeId="0">
      <text>
        <r>
          <rPr>
            <sz val="11"/>
            <color theme="1"/>
            <rFont val="Calibri"/>
            <family val="2"/>
            <scheme val="minor"/>
          </rPr>
          <t>Introduzca la fecha prevista de adjudicación, en formato dd-mm-aaaa</t>
        </r>
      </text>
    </comment>
    <comment ref="F624" authorId="1" shapeId="0">
      <text/>
    </comment>
    <comment ref="F625" authorId="1" shapeId="0">
      <text/>
    </comment>
    <comment ref="A627" authorId="1" shapeId="0">
      <text>
        <r>
          <rPr>
            <sz val="11"/>
            <color theme="1"/>
            <rFont val="Calibri"/>
            <family val="2"/>
            <scheme val="minor"/>
          </rPr>
          <t>Introduzca un codigo UNSPSC</t>
        </r>
      </text>
    </comment>
    <comment ref="B627" authorId="1" shapeId="0">
      <text>
        <r>
          <rPr>
            <sz val="11"/>
            <color theme="1"/>
            <rFont val="Calibri"/>
            <family val="2"/>
            <scheme val="minor"/>
          </rPr>
          <t>Descripción calculada automáticamente a partir de código del artículo</t>
        </r>
      </text>
    </comment>
    <comment ref="C627" authorId="1" shapeId="0">
      <text>
        <r>
          <rPr>
            <sz val="11"/>
            <color theme="1"/>
            <rFont val="Calibri"/>
            <family val="2"/>
            <scheme val="minor"/>
          </rPr>
          <t>Seleccione un valor de la lista</t>
        </r>
      </text>
    </comment>
    <comment ref="D627" authorId="1" shapeId="0">
      <text>
        <r>
          <rPr>
            <sz val="11"/>
            <color theme="1"/>
            <rFont val="Calibri"/>
            <family val="2"/>
            <scheme val="minor"/>
          </rPr>
          <t>Introduzca un número con dos decimales como máximo. Debe ser igual o mayor a la "Cantidad Real Consumida"</t>
        </r>
      </text>
    </comment>
    <comment ref="E627" authorId="1" shapeId="0">
      <text>
        <r>
          <rPr>
            <sz val="11"/>
            <color theme="1"/>
            <rFont val="Calibri"/>
            <family val="2"/>
            <scheme val="minor"/>
          </rPr>
          <t>Introduzca un número con dos decimales como máximo</t>
        </r>
      </text>
    </comment>
    <comment ref="F627" authorId="1" shapeId="0">
      <text>
        <r>
          <rPr>
            <sz val="11"/>
            <color theme="1"/>
            <rFont val="Calibri"/>
            <family val="2"/>
            <scheme val="minor"/>
          </rPr>
          <t>Monto calculado automáticamente por el sistema</t>
        </r>
      </text>
    </comment>
    <comment ref="A637" authorId="1" shapeId="0">
      <text>
        <r>
          <rPr>
            <sz val="11"/>
            <color theme="1"/>
            <rFont val="Calibri"/>
            <family val="2"/>
            <scheme val="minor"/>
          </rPr>
          <t>Introducir un texto con el nombre o referencia de la contratación</t>
        </r>
      </text>
    </comment>
    <comment ref="B637" authorId="1" shapeId="0">
      <text>
        <r>
          <rPr>
            <sz val="11"/>
            <color theme="1"/>
            <rFont val="Calibri"/>
            <family val="2"/>
            <scheme val="minor"/>
          </rPr>
          <t>Introduzca un texto con la finalidad de la contratación</t>
        </r>
      </text>
    </comment>
    <comment ref="C637" authorId="1" shapeId="0">
      <text>
        <r>
          <rPr>
            <sz val="11"/>
            <color theme="1"/>
            <rFont val="Calibri"/>
            <family val="2"/>
            <scheme val="minor"/>
          </rPr>
          <t>Seleccionar un valor del listado</t>
        </r>
      </text>
    </comment>
    <comment ref="D637" authorId="1" shapeId="0">
      <text>
        <r>
          <rPr>
            <sz val="11"/>
            <color theme="1"/>
            <rFont val="Calibri"/>
            <family val="2"/>
            <scheme val="minor"/>
          </rPr>
          <t>Seleccione el tipo de procedimiento</t>
        </r>
      </text>
    </comment>
    <comment ref="E637" authorId="1" shapeId="0">
      <text>
        <r>
          <rPr>
            <sz val="11"/>
            <color theme="1"/>
            <rFont val="Calibri"/>
            <family val="2"/>
            <scheme val="minor"/>
          </rPr>
          <t>Seleccione un valor de la lista</t>
        </r>
      </text>
    </comment>
    <comment ref="F637" authorId="1" shapeId="0">
      <text>
        <r>
          <rPr>
            <sz val="11"/>
            <color theme="1"/>
            <rFont val="Calibri"/>
            <family val="2"/>
            <scheme val="minor"/>
          </rPr>
          <t>Introduzca el código SNIP</t>
        </r>
      </text>
    </comment>
    <comment ref="C638" authorId="1" shapeId="0">
      <text>
        <r>
          <rPr>
            <sz val="11"/>
            <color theme="1"/>
            <rFont val="Calibri"/>
            <family val="2"/>
            <scheme val="minor"/>
          </rPr>
          <t>Introduzca la fecha de inicio del proceso, en formato dd-mm-aaaa</t>
        </r>
      </text>
    </comment>
    <comment ref="F6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1" shapeId="0">
      <text/>
    </comment>
    <comment ref="C640" authorId="1" shapeId="0">
      <text>
        <r>
          <rPr>
            <sz val="11"/>
            <color theme="1"/>
            <rFont val="Calibri"/>
            <family val="2"/>
            <scheme val="minor"/>
          </rPr>
          <t>Introduzca la fecha prevista de adjudicación, en formato dd-mm-aaaa</t>
        </r>
      </text>
    </comment>
    <comment ref="F640" authorId="1" shapeId="0">
      <text/>
    </comment>
    <comment ref="F641" authorId="1" shapeId="0">
      <text/>
    </comment>
    <comment ref="A643" authorId="1" shapeId="0">
      <text>
        <r>
          <rPr>
            <sz val="11"/>
            <color theme="1"/>
            <rFont val="Calibri"/>
            <family val="2"/>
            <scheme val="minor"/>
          </rPr>
          <t>Introduzca un codigo UNSPSC</t>
        </r>
      </text>
    </comment>
    <comment ref="B643" authorId="1" shapeId="0">
      <text>
        <r>
          <rPr>
            <sz val="11"/>
            <color theme="1"/>
            <rFont val="Calibri"/>
            <family val="2"/>
            <scheme val="minor"/>
          </rPr>
          <t>Descripción calculada automáticamente a partir de código del artículo</t>
        </r>
      </text>
    </comment>
    <comment ref="C643" authorId="1" shapeId="0">
      <text>
        <r>
          <rPr>
            <sz val="11"/>
            <color theme="1"/>
            <rFont val="Calibri"/>
            <family val="2"/>
            <scheme val="minor"/>
          </rPr>
          <t>Seleccione un valor de la lista</t>
        </r>
      </text>
    </comment>
    <comment ref="D643" authorId="1" shapeId="0">
      <text>
        <r>
          <rPr>
            <sz val="11"/>
            <color theme="1"/>
            <rFont val="Calibri"/>
            <family val="2"/>
            <scheme val="minor"/>
          </rPr>
          <t>Introduzca un número con dos decimales como máximo. Debe ser igual o mayor a la "Cantidad Real Consumida"</t>
        </r>
      </text>
    </comment>
    <comment ref="E643" authorId="1" shapeId="0">
      <text>
        <r>
          <rPr>
            <sz val="11"/>
            <color theme="1"/>
            <rFont val="Calibri"/>
            <family val="2"/>
            <scheme val="minor"/>
          </rPr>
          <t>Introduzca un número con dos decimales como máximo</t>
        </r>
      </text>
    </comment>
    <comment ref="F643" authorId="1" shapeId="0">
      <text>
        <r>
          <rPr>
            <sz val="11"/>
            <color theme="1"/>
            <rFont val="Calibri"/>
            <family val="2"/>
            <scheme val="minor"/>
          </rPr>
          <t>Monto calculado automáticamente por el sistema</t>
        </r>
      </text>
    </comment>
    <comment ref="A653" authorId="1" shapeId="0">
      <text>
        <r>
          <rPr>
            <sz val="11"/>
            <color theme="1"/>
            <rFont val="Calibri"/>
            <family val="2"/>
            <scheme val="minor"/>
          </rPr>
          <t>Introducir un texto con el nombre o referencia de la contratación</t>
        </r>
      </text>
    </comment>
    <comment ref="B653" authorId="1" shapeId="0">
      <text>
        <r>
          <rPr>
            <sz val="11"/>
            <color theme="1"/>
            <rFont val="Calibri"/>
            <family val="2"/>
            <scheme val="minor"/>
          </rPr>
          <t>Introduzca un texto con la finalidad de la contratación</t>
        </r>
      </text>
    </comment>
    <comment ref="C653" authorId="1" shapeId="0">
      <text>
        <r>
          <rPr>
            <sz val="11"/>
            <color theme="1"/>
            <rFont val="Calibri"/>
            <family val="2"/>
            <scheme val="minor"/>
          </rPr>
          <t>Seleccionar un valor del listado</t>
        </r>
      </text>
    </comment>
    <comment ref="D653" authorId="1" shapeId="0">
      <text>
        <r>
          <rPr>
            <sz val="11"/>
            <color theme="1"/>
            <rFont val="Calibri"/>
            <family val="2"/>
            <scheme val="minor"/>
          </rPr>
          <t>Seleccione el tipo de procedimiento</t>
        </r>
      </text>
    </comment>
    <comment ref="E653" authorId="1" shapeId="0">
      <text>
        <r>
          <rPr>
            <sz val="11"/>
            <color theme="1"/>
            <rFont val="Calibri"/>
            <family val="2"/>
            <scheme val="minor"/>
          </rPr>
          <t>Seleccione un valor de la lista</t>
        </r>
      </text>
    </comment>
    <comment ref="F653" authorId="1" shapeId="0">
      <text>
        <r>
          <rPr>
            <sz val="11"/>
            <color theme="1"/>
            <rFont val="Calibri"/>
            <family val="2"/>
            <scheme val="minor"/>
          </rPr>
          <t>Introduzca el código SNIP</t>
        </r>
      </text>
    </comment>
    <comment ref="C654" authorId="1" shapeId="0">
      <text>
        <r>
          <rPr>
            <sz val="11"/>
            <color theme="1"/>
            <rFont val="Calibri"/>
            <family val="2"/>
            <scheme val="minor"/>
          </rPr>
          <t>Introduzca la fecha de inicio del proceso, en formato dd-mm-aaaa</t>
        </r>
      </text>
    </comment>
    <comment ref="F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text/>
    </comment>
    <comment ref="C656" authorId="1" shapeId="0">
      <text>
        <r>
          <rPr>
            <sz val="11"/>
            <color theme="1"/>
            <rFont val="Calibri"/>
            <family val="2"/>
            <scheme val="minor"/>
          </rPr>
          <t>Introduzca la fecha prevista de adjudicación, en formato dd-mm-aaaa</t>
        </r>
      </text>
    </comment>
    <comment ref="F656" authorId="1" shapeId="0">
      <text/>
    </comment>
    <comment ref="F657" authorId="1" shapeId="0">
      <text/>
    </comment>
    <comment ref="A659" authorId="1" shapeId="0">
      <text>
        <r>
          <rPr>
            <sz val="11"/>
            <color theme="1"/>
            <rFont val="Calibri"/>
            <family val="2"/>
            <scheme val="minor"/>
          </rPr>
          <t>Introduzca un codigo UNSPSC</t>
        </r>
      </text>
    </comment>
    <comment ref="B659" authorId="1" shapeId="0">
      <text>
        <r>
          <rPr>
            <sz val="11"/>
            <color theme="1"/>
            <rFont val="Calibri"/>
            <family val="2"/>
            <scheme val="minor"/>
          </rPr>
          <t>Descripción calculada automáticamente a partir de código del artículo</t>
        </r>
      </text>
    </comment>
    <comment ref="C659" authorId="1" shapeId="0">
      <text>
        <r>
          <rPr>
            <sz val="11"/>
            <color theme="1"/>
            <rFont val="Calibri"/>
            <family val="2"/>
            <scheme val="minor"/>
          </rPr>
          <t>Seleccione un valor de la lista</t>
        </r>
      </text>
    </comment>
    <comment ref="D659" authorId="1" shapeId="0">
      <text>
        <r>
          <rPr>
            <sz val="11"/>
            <color theme="1"/>
            <rFont val="Calibri"/>
            <family val="2"/>
            <scheme val="minor"/>
          </rPr>
          <t>Introduzca un número con dos decimales como máximo. Debe ser igual o mayor a la "Cantidad Real Consumida"</t>
        </r>
      </text>
    </comment>
    <comment ref="E659" authorId="1" shapeId="0">
      <text>
        <r>
          <rPr>
            <sz val="11"/>
            <color theme="1"/>
            <rFont val="Calibri"/>
            <family val="2"/>
            <scheme val="minor"/>
          </rPr>
          <t>Introduzca un número con dos decimales como máximo</t>
        </r>
      </text>
    </comment>
    <comment ref="F659" authorId="1" shapeId="0">
      <text>
        <r>
          <rPr>
            <sz val="11"/>
            <color theme="1"/>
            <rFont val="Calibri"/>
            <family val="2"/>
            <scheme val="minor"/>
          </rPr>
          <t>Monto calculado automáticamente por el sistema</t>
        </r>
      </text>
    </comment>
    <comment ref="A792" authorId="1" shapeId="0">
      <text>
        <r>
          <rPr>
            <sz val="11"/>
            <color theme="1"/>
            <rFont val="Calibri"/>
            <family val="2"/>
            <scheme val="minor"/>
          </rPr>
          <t>Introducir un texto con el nombre o referencia de la contratación</t>
        </r>
      </text>
    </comment>
    <comment ref="B792" authorId="1" shapeId="0">
      <text>
        <r>
          <rPr>
            <sz val="11"/>
            <color theme="1"/>
            <rFont val="Calibri"/>
            <family val="2"/>
            <scheme val="minor"/>
          </rPr>
          <t>Introduzca un texto con la finalidad de la contratación</t>
        </r>
      </text>
    </comment>
    <comment ref="C792" authorId="1" shapeId="0">
      <text>
        <r>
          <rPr>
            <sz val="11"/>
            <color theme="1"/>
            <rFont val="Calibri"/>
            <family val="2"/>
            <scheme val="minor"/>
          </rPr>
          <t>Seleccionar un valor del listado</t>
        </r>
      </text>
    </comment>
    <comment ref="D792" authorId="1" shapeId="0">
      <text>
        <r>
          <rPr>
            <sz val="11"/>
            <color theme="1"/>
            <rFont val="Calibri"/>
            <family val="2"/>
            <scheme val="minor"/>
          </rPr>
          <t>Seleccione el tipo de procedimiento</t>
        </r>
      </text>
    </comment>
    <comment ref="E792" authorId="1" shapeId="0">
      <text>
        <r>
          <rPr>
            <sz val="11"/>
            <color theme="1"/>
            <rFont val="Calibri"/>
            <family val="2"/>
            <scheme val="minor"/>
          </rPr>
          <t>Seleccione un valor de la lista</t>
        </r>
      </text>
    </comment>
    <comment ref="F792" authorId="1" shapeId="0">
      <text>
        <r>
          <rPr>
            <sz val="11"/>
            <color theme="1"/>
            <rFont val="Calibri"/>
            <family val="2"/>
            <scheme val="minor"/>
          </rPr>
          <t>Introduzca el código SNIP</t>
        </r>
      </text>
    </comment>
    <comment ref="C793" authorId="1" shapeId="0">
      <text>
        <r>
          <rPr>
            <sz val="11"/>
            <color theme="1"/>
            <rFont val="Calibri"/>
            <family val="2"/>
            <scheme val="minor"/>
          </rPr>
          <t>Introduzca la fecha de inicio del proceso, en formato dd-mm-aaaa</t>
        </r>
      </text>
    </comment>
    <comment ref="F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text/>
    </comment>
    <comment ref="C795" authorId="1" shapeId="0">
      <text>
        <r>
          <rPr>
            <sz val="11"/>
            <color theme="1"/>
            <rFont val="Calibri"/>
            <family val="2"/>
            <scheme val="minor"/>
          </rPr>
          <t>Introduzca la fecha prevista de adjudicación, en formato dd-mm-aaaa</t>
        </r>
      </text>
    </comment>
    <comment ref="F795" authorId="1" shapeId="0">
      <text/>
    </comment>
    <comment ref="F796" authorId="1" shapeId="0">
      <text/>
    </comment>
    <comment ref="A798" authorId="1" shapeId="0">
      <text>
        <r>
          <rPr>
            <sz val="11"/>
            <color theme="1"/>
            <rFont val="Calibri"/>
            <family val="2"/>
            <scheme val="minor"/>
          </rPr>
          <t>Introduzca un codigo UNSPSC</t>
        </r>
      </text>
    </comment>
    <comment ref="B798" authorId="1" shapeId="0">
      <text>
        <r>
          <rPr>
            <sz val="11"/>
            <color theme="1"/>
            <rFont val="Calibri"/>
            <family val="2"/>
            <scheme val="minor"/>
          </rPr>
          <t>Descripción calculada automáticamente a partir de código del artículo</t>
        </r>
      </text>
    </comment>
    <comment ref="C798" authorId="1" shapeId="0">
      <text>
        <r>
          <rPr>
            <sz val="11"/>
            <color theme="1"/>
            <rFont val="Calibri"/>
            <family val="2"/>
            <scheme val="minor"/>
          </rPr>
          <t>Seleccione un valor de la lista</t>
        </r>
      </text>
    </comment>
    <comment ref="D798" authorId="1" shapeId="0">
      <text>
        <r>
          <rPr>
            <sz val="11"/>
            <color theme="1"/>
            <rFont val="Calibri"/>
            <family val="2"/>
            <scheme val="minor"/>
          </rPr>
          <t>Introduzca un número con dos decimales como máximo. Debe ser igual o mayor a la "Cantidad Real Consumida"</t>
        </r>
      </text>
    </comment>
    <comment ref="E798" authorId="1" shapeId="0">
      <text>
        <r>
          <rPr>
            <sz val="11"/>
            <color theme="1"/>
            <rFont val="Calibri"/>
            <family val="2"/>
            <scheme val="minor"/>
          </rPr>
          <t>Introduzca un número con dos decimales como máximo</t>
        </r>
      </text>
    </comment>
    <comment ref="F798" authorId="1" shapeId="0">
      <text>
        <r>
          <rPr>
            <sz val="11"/>
            <color theme="1"/>
            <rFont val="Calibri"/>
            <family val="2"/>
            <scheme val="minor"/>
          </rPr>
          <t>Monto calculado automáticamente por el sistema</t>
        </r>
      </text>
    </comment>
    <comment ref="A931" authorId="1" shapeId="0">
      <text>
        <r>
          <rPr>
            <sz val="11"/>
            <color theme="1"/>
            <rFont val="Calibri"/>
            <family val="2"/>
            <scheme val="minor"/>
          </rPr>
          <t>Introducir un texto con el nombre o referencia de la contratación</t>
        </r>
      </text>
    </comment>
    <comment ref="B931" authorId="1" shapeId="0">
      <text>
        <r>
          <rPr>
            <sz val="11"/>
            <color theme="1"/>
            <rFont val="Calibri"/>
            <family val="2"/>
            <scheme val="minor"/>
          </rPr>
          <t>Introduzca un texto con la finalidad de la contratación</t>
        </r>
      </text>
    </comment>
    <comment ref="C931" authorId="1" shapeId="0">
      <text>
        <r>
          <rPr>
            <sz val="11"/>
            <color theme="1"/>
            <rFont val="Calibri"/>
            <family val="2"/>
            <scheme val="minor"/>
          </rPr>
          <t>Seleccionar un valor del listado</t>
        </r>
      </text>
    </comment>
    <comment ref="D931" authorId="1" shapeId="0">
      <text>
        <r>
          <rPr>
            <sz val="11"/>
            <color theme="1"/>
            <rFont val="Calibri"/>
            <family val="2"/>
            <scheme val="minor"/>
          </rPr>
          <t>Seleccione el tipo de procedimiento</t>
        </r>
      </text>
    </comment>
    <comment ref="E931" authorId="1" shapeId="0">
      <text>
        <r>
          <rPr>
            <sz val="11"/>
            <color theme="1"/>
            <rFont val="Calibri"/>
            <family val="2"/>
            <scheme val="minor"/>
          </rPr>
          <t>Seleccione un valor de la lista</t>
        </r>
      </text>
    </comment>
    <comment ref="F931" authorId="1" shapeId="0">
      <text>
        <r>
          <rPr>
            <sz val="11"/>
            <color theme="1"/>
            <rFont val="Calibri"/>
            <family val="2"/>
            <scheme val="minor"/>
          </rPr>
          <t>Introduzca el código SNIP</t>
        </r>
      </text>
    </comment>
    <comment ref="C932" authorId="1" shapeId="0">
      <text>
        <r>
          <rPr>
            <sz val="11"/>
            <color theme="1"/>
            <rFont val="Calibri"/>
            <family val="2"/>
            <scheme val="minor"/>
          </rPr>
          <t>Introduzca la fecha de inicio del proceso, en formato dd-mm-aaaa</t>
        </r>
      </text>
    </comment>
    <comment ref="F9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shapeId="0">
      <text/>
    </comment>
    <comment ref="C934" authorId="1" shapeId="0">
      <text>
        <r>
          <rPr>
            <sz val="11"/>
            <color theme="1"/>
            <rFont val="Calibri"/>
            <family val="2"/>
            <scheme val="minor"/>
          </rPr>
          <t>Introduzca la fecha prevista de adjudicación, en formato dd-mm-aaaa</t>
        </r>
      </text>
    </comment>
    <comment ref="F934" authorId="1" shapeId="0">
      <text/>
    </comment>
    <comment ref="F935" authorId="1" shapeId="0">
      <text/>
    </comment>
    <comment ref="A937" authorId="1" shapeId="0">
      <text>
        <r>
          <rPr>
            <sz val="11"/>
            <color theme="1"/>
            <rFont val="Calibri"/>
            <family val="2"/>
            <scheme val="minor"/>
          </rPr>
          <t>Introduzca un codigo UNSPSC</t>
        </r>
      </text>
    </comment>
    <comment ref="B937" authorId="1" shapeId="0">
      <text>
        <r>
          <rPr>
            <sz val="11"/>
            <color theme="1"/>
            <rFont val="Calibri"/>
            <family val="2"/>
            <scheme val="minor"/>
          </rPr>
          <t>Descripción calculada automáticamente a partir de código del artículo</t>
        </r>
      </text>
    </comment>
    <comment ref="C937" authorId="1" shapeId="0">
      <text>
        <r>
          <rPr>
            <sz val="11"/>
            <color theme="1"/>
            <rFont val="Calibri"/>
            <family val="2"/>
            <scheme val="minor"/>
          </rPr>
          <t>Seleccione un valor de la lista</t>
        </r>
      </text>
    </comment>
    <comment ref="D937" authorId="1" shapeId="0">
      <text>
        <r>
          <rPr>
            <sz val="11"/>
            <color theme="1"/>
            <rFont val="Calibri"/>
            <family val="2"/>
            <scheme val="minor"/>
          </rPr>
          <t>Introduzca un número con dos decimales como máximo. Debe ser igual o mayor a la "Cantidad Real Consumida"</t>
        </r>
      </text>
    </comment>
    <comment ref="E937" authorId="1" shapeId="0">
      <text>
        <r>
          <rPr>
            <sz val="11"/>
            <color theme="1"/>
            <rFont val="Calibri"/>
            <family val="2"/>
            <scheme val="minor"/>
          </rPr>
          <t>Introduzca un número con dos decimales como máximo</t>
        </r>
      </text>
    </comment>
    <comment ref="F937" authorId="1" shapeId="0">
      <text>
        <r>
          <rPr>
            <sz val="11"/>
            <color theme="1"/>
            <rFont val="Calibri"/>
            <family val="2"/>
            <scheme val="minor"/>
          </rPr>
          <t>Monto calculado automáticamente por el sistema</t>
        </r>
      </text>
    </comment>
    <comment ref="A1071" authorId="1" shapeId="0">
      <text>
        <r>
          <rPr>
            <sz val="11"/>
            <color theme="1"/>
            <rFont val="Calibri"/>
            <family val="2"/>
            <scheme val="minor"/>
          </rPr>
          <t>Introducir un texto con el nombre o referencia de la contratación</t>
        </r>
      </text>
    </comment>
    <comment ref="B1071" authorId="1" shapeId="0">
      <text>
        <r>
          <rPr>
            <sz val="11"/>
            <color theme="1"/>
            <rFont val="Calibri"/>
            <family val="2"/>
            <scheme val="minor"/>
          </rPr>
          <t>Introduzca un texto con la finalidad de la contratación</t>
        </r>
      </text>
    </comment>
    <comment ref="C1071" authorId="1" shapeId="0">
      <text>
        <r>
          <rPr>
            <sz val="11"/>
            <color theme="1"/>
            <rFont val="Calibri"/>
            <family val="2"/>
            <scheme val="minor"/>
          </rPr>
          <t>Seleccionar un valor del listado</t>
        </r>
      </text>
    </comment>
    <comment ref="D1071" authorId="1" shapeId="0">
      <text>
        <r>
          <rPr>
            <sz val="11"/>
            <color theme="1"/>
            <rFont val="Calibri"/>
            <family val="2"/>
            <scheme val="minor"/>
          </rPr>
          <t>Seleccione el tipo de procedimiento</t>
        </r>
      </text>
    </comment>
    <comment ref="E1071" authorId="1" shapeId="0">
      <text>
        <r>
          <rPr>
            <sz val="11"/>
            <color theme="1"/>
            <rFont val="Calibri"/>
            <family val="2"/>
            <scheme val="minor"/>
          </rPr>
          <t>Seleccione un valor de la lista</t>
        </r>
      </text>
    </comment>
    <comment ref="F1071" authorId="1" shapeId="0">
      <text>
        <r>
          <rPr>
            <sz val="11"/>
            <color theme="1"/>
            <rFont val="Calibri"/>
            <family val="2"/>
            <scheme val="minor"/>
          </rPr>
          <t>Introduzca el código SNIP</t>
        </r>
      </text>
    </comment>
    <comment ref="C1072" authorId="1" shapeId="0">
      <text>
        <r>
          <rPr>
            <sz val="11"/>
            <color theme="1"/>
            <rFont val="Calibri"/>
            <family val="2"/>
            <scheme val="minor"/>
          </rPr>
          <t>Introduzca la fecha de inicio del proceso, en formato dd-mm-aaaa</t>
        </r>
      </text>
    </comment>
    <comment ref="F10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text/>
    </comment>
    <comment ref="C1074" authorId="1" shapeId="0">
      <text>
        <r>
          <rPr>
            <sz val="11"/>
            <color theme="1"/>
            <rFont val="Calibri"/>
            <family val="2"/>
            <scheme val="minor"/>
          </rPr>
          <t>Introduzca la fecha prevista de adjudicación, en formato dd-mm-aaaa</t>
        </r>
      </text>
    </comment>
    <comment ref="F1074" authorId="1" shapeId="0">
      <text/>
    </comment>
    <comment ref="F1075" authorId="1" shapeId="0">
      <text/>
    </comment>
    <comment ref="A1077" authorId="1" shapeId="0">
      <text>
        <r>
          <rPr>
            <sz val="11"/>
            <color theme="1"/>
            <rFont val="Calibri"/>
            <family val="2"/>
            <scheme val="minor"/>
          </rPr>
          <t>Introduzca un codigo UNSPSC</t>
        </r>
      </text>
    </comment>
    <comment ref="B1077" authorId="1" shapeId="0">
      <text>
        <r>
          <rPr>
            <sz val="11"/>
            <color theme="1"/>
            <rFont val="Calibri"/>
            <family val="2"/>
            <scheme val="minor"/>
          </rPr>
          <t>Descripción calculada automáticamente a partir de código del artículo</t>
        </r>
      </text>
    </comment>
    <comment ref="C1077" authorId="1" shapeId="0">
      <text>
        <r>
          <rPr>
            <sz val="11"/>
            <color theme="1"/>
            <rFont val="Calibri"/>
            <family val="2"/>
            <scheme val="minor"/>
          </rPr>
          <t>Seleccione un valor de la lista</t>
        </r>
      </text>
    </comment>
    <comment ref="D1077" authorId="1" shapeId="0">
      <text>
        <r>
          <rPr>
            <sz val="11"/>
            <color theme="1"/>
            <rFont val="Calibri"/>
            <family val="2"/>
            <scheme val="minor"/>
          </rPr>
          <t>Introduzca un número con dos decimales como máximo. Debe ser igual o mayor a la "Cantidad Real Consumida"</t>
        </r>
      </text>
    </comment>
    <comment ref="E1077" authorId="1" shapeId="0">
      <text>
        <r>
          <rPr>
            <sz val="11"/>
            <color theme="1"/>
            <rFont val="Calibri"/>
            <family val="2"/>
            <scheme val="minor"/>
          </rPr>
          <t>Introduzca un número con dos decimales como máximo</t>
        </r>
      </text>
    </comment>
    <comment ref="F1077" authorId="1" shapeId="0">
      <text>
        <r>
          <rPr>
            <sz val="11"/>
            <color theme="1"/>
            <rFont val="Calibri"/>
            <family val="2"/>
            <scheme val="minor"/>
          </rPr>
          <t>Monto calculado automáticamente por el sistema</t>
        </r>
      </text>
    </comment>
    <comment ref="A1211" authorId="1" shapeId="0">
      <text>
        <r>
          <rPr>
            <sz val="11"/>
            <color theme="1"/>
            <rFont val="Calibri"/>
            <family val="2"/>
            <scheme val="minor"/>
          </rPr>
          <t>Introducir un texto con el nombre o referencia de la contratación</t>
        </r>
      </text>
    </comment>
    <comment ref="B1211" authorId="1" shapeId="0">
      <text>
        <r>
          <rPr>
            <sz val="11"/>
            <color theme="1"/>
            <rFont val="Calibri"/>
            <family val="2"/>
            <scheme val="minor"/>
          </rPr>
          <t>Introduzca un texto con la finalidad de la contratación</t>
        </r>
      </text>
    </comment>
    <comment ref="C1211" authorId="1" shapeId="0">
      <text>
        <r>
          <rPr>
            <sz val="11"/>
            <color theme="1"/>
            <rFont val="Calibri"/>
            <family val="2"/>
            <scheme val="minor"/>
          </rPr>
          <t>Seleccionar un valor del listado</t>
        </r>
      </text>
    </comment>
    <comment ref="D1211" authorId="1" shapeId="0">
      <text>
        <r>
          <rPr>
            <sz val="11"/>
            <color theme="1"/>
            <rFont val="Calibri"/>
            <family val="2"/>
            <scheme val="minor"/>
          </rPr>
          <t>Seleccione el tipo de procedimiento</t>
        </r>
      </text>
    </comment>
    <comment ref="E1211" authorId="1" shapeId="0">
      <text>
        <r>
          <rPr>
            <sz val="11"/>
            <color theme="1"/>
            <rFont val="Calibri"/>
            <family val="2"/>
            <scheme val="minor"/>
          </rPr>
          <t>Seleccione un valor de la lista</t>
        </r>
      </text>
    </comment>
    <comment ref="F1211" authorId="1" shapeId="0">
      <text>
        <r>
          <rPr>
            <sz val="11"/>
            <color theme="1"/>
            <rFont val="Calibri"/>
            <family val="2"/>
            <scheme val="minor"/>
          </rPr>
          <t>Introduzca el código SNIP</t>
        </r>
      </text>
    </comment>
    <comment ref="C1212" authorId="1" shapeId="0">
      <text>
        <r>
          <rPr>
            <sz val="11"/>
            <color theme="1"/>
            <rFont val="Calibri"/>
            <family val="2"/>
            <scheme val="minor"/>
          </rPr>
          <t>Introduzca la fecha de inicio del proceso, en formato dd-mm-aaaa</t>
        </r>
      </text>
    </comment>
    <comment ref="F12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text/>
    </comment>
    <comment ref="C1214" authorId="1" shapeId="0">
      <text>
        <r>
          <rPr>
            <sz val="11"/>
            <color theme="1"/>
            <rFont val="Calibri"/>
            <family val="2"/>
            <scheme val="minor"/>
          </rPr>
          <t>Introduzca la fecha prevista de adjudicación, en formato dd-mm-aaaa</t>
        </r>
      </text>
    </comment>
    <comment ref="F1214" authorId="1" shapeId="0">
      <text/>
    </comment>
    <comment ref="F1215" authorId="1" shapeId="0">
      <text/>
    </comment>
    <comment ref="A1217" authorId="1" shapeId="0">
      <text>
        <r>
          <rPr>
            <sz val="11"/>
            <color theme="1"/>
            <rFont val="Calibri"/>
            <family val="2"/>
            <scheme val="minor"/>
          </rPr>
          <t>Introduzca un codigo UNSPSC</t>
        </r>
      </text>
    </comment>
    <comment ref="B1217" authorId="1" shapeId="0">
      <text>
        <r>
          <rPr>
            <sz val="11"/>
            <color theme="1"/>
            <rFont val="Calibri"/>
            <family val="2"/>
            <scheme val="minor"/>
          </rPr>
          <t>Descripción calculada automáticamente a partir de código del artículo</t>
        </r>
      </text>
    </comment>
    <comment ref="C1217" authorId="1" shapeId="0">
      <text>
        <r>
          <rPr>
            <sz val="11"/>
            <color theme="1"/>
            <rFont val="Calibri"/>
            <family val="2"/>
            <scheme val="minor"/>
          </rPr>
          <t>Seleccione un valor de la lista</t>
        </r>
      </text>
    </comment>
    <comment ref="D1217" authorId="1" shapeId="0">
      <text>
        <r>
          <rPr>
            <sz val="11"/>
            <color theme="1"/>
            <rFont val="Calibri"/>
            <family val="2"/>
            <scheme val="minor"/>
          </rPr>
          <t>Introduzca un número con dos decimales como máximo. Debe ser igual o mayor a la "Cantidad Real Consumida"</t>
        </r>
      </text>
    </comment>
    <comment ref="E1217" authorId="1" shapeId="0">
      <text>
        <r>
          <rPr>
            <sz val="11"/>
            <color theme="1"/>
            <rFont val="Calibri"/>
            <family val="2"/>
            <scheme val="minor"/>
          </rPr>
          <t>Introduzca un número con dos decimales como máximo</t>
        </r>
      </text>
    </comment>
    <comment ref="F1217" authorId="1" shapeId="0">
      <text>
        <r>
          <rPr>
            <sz val="11"/>
            <color theme="1"/>
            <rFont val="Calibri"/>
            <family val="2"/>
            <scheme val="minor"/>
          </rPr>
          <t>Monto calculado automáticamente por el sistema</t>
        </r>
      </text>
    </comment>
    <comment ref="A1224" authorId="1" shapeId="0">
      <text>
        <r>
          <rPr>
            <sz val="11"/>
            <color theme="1"/>
            <rFont val="Calibri"/>
            <family val="2"/>
            <scheme val="minor"/>
          </rPr>
          <t>Introducir un texto con el nombre o referencia de la contratación</t>
        </r>
      </text>
    </comment>
    <comment ref="B1224" authorId="1" shapeId="0">
      <text>
        <r>
          <rPr>
            <sz val="11"/>
            <color theme="1"/>
            <rFont val="Calibri"/>
            <family val="2"/>
            <scheme val="minor"/>
          </rPr>
          <t>Introduzca un texto con la finalidad de la contratación</t>
        </r>
      </text>
    </comment>
    <comment ref="C1224" authorId="1" shapeId="0">
      <text>
        <r>
          <rPr>
            <sz val="11"/>
            <color theme="1"/>
            <rFont val="Calibri"/>
            <family val="2"/>
            <scheme val="minor"/>
          </rPr>
          <t>Seleccionar un valor del listado</t>
        </r>
      </text>
    </comment>
    <comment ref="D1224" authorId="1" shapeId="0">
      <text>
        <r>
          <rPr>
            <sz val="11"/>
            <color theme="1"/>
            <rFont val="Calibri"/>
            <family val="2"/>
            <scheme val="minor"/>
          </rPr>
          <t>Seleccione el tipo de procedimiento</t>
        </r>
      </text>
    </comment>
    <comment ref="E1224" authorId="1" shapeId="0">
      <text>
        <r>
          <rPr>
            <sz val="11"/>
            <color theme="1"/>
            <rFont val="Calibri"/>
            <family val="2"/>
            <scheme val="minor"/>
          </rPr>
          <t>Seleccione un valor de la lista</t>
        </r>
      </text>
    </comment>
    <comment ref="F1224" authorId="1" shapeId="0">
      <text>
        <r>
          <rPr>
            <sz val="11"/>
            <color theme="1"/>
            <rFont val="Calibri"/>
            <family val="2"/>
            <scheme val="minor"/>
          </rPr>
          <t>Introduzca el código SNIP</t>
        </r>
      </text>
    </comment>
    <comment ref="C1225" authorId="1" shapeId="0">
      <text>
        <r>
          <rPr>
            <sz val="11"/>
            <color theme="1"/>
            <rFont val="Calibri"/>
            <family val="2"/>
            <scheme val="minor"/>
          </rPr>
          <t>Introduzca la fecha de inicio del proceso, en formato dd-mm-aaaa</t>
        </r>
      </text>
    </comment>
    <comment ref="F12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text/>
    </comment>
    <comment ref="C1227" authorId="1" shapeId="0">
      <text>
        <r>
          <rPr>
            <sz val="11"/>
            <color theme="1"/>
            <rFont val="Calibri"/>
            <family val="2"/>
            <scheme val="minor"/>
          </rPr>
          <t>Introduzca la fecha prevista de adjudicación, en formato dd-mm-aaaa</t>
        </r>
      </text>
    </comment>
    <comment ref="F1227" authorId="1" shapeId="0">
      <text/>
    </comment>
    <comment ref="F1228" authorId="1" shapeId="0">
      <text/>
    </comment>
    <comment ref="A1230" authorId="1" shapeId="0">
      <text>
        <r>
          <rPr>
            <sz val="11"/>
            <color theme="1"/>
            <rFont val="Calibri"/>
            <family val="2"/>
            <scheme val="minor"/>
          </rPr>
          <t>Introduzca un codigo UNSPSC</t>
        </r>
      </text>
    </comment>
    <comment ref="B1230" authorId="1" shapeId="0">
      <text>
        <r>
          <rPr>
            <sz val="11"/>
            <color theme="1"/>
            <rFont val="Calibri"/>
            <family val="2"/>
            <scheme val="minor"/>
          </rPr>
          <t>Descripción calculada automáticamente a partir de código del artículo</t>
        </r>
      </text>
    </comment>
    <comment ref="C1230" authorId="1" shapeId="0">
      <text>
        <r>
          <rPr>
            <sz val="11"/>
            <color theme="1"/>
            <rFont val="Calibri"/>
            <family val="2"/>
            <scheme val="minor"/>
          </rPr>
          <t>Seleccione un valor de la lista</t>
        </r>
      </text>
    </comment>
    <comment ref="D1230" authorId="1" shapeId="0">
      <text>
        <r>
          <rPr>
            <sz val="11"/>
            <color theme="1"/>
            <rFont val="Calibri"/>
            <family val="2"/>
            <scheme val="minor"/>
          </rPr>
          <t>Introduzca un número con dos decimales como máximo. Debe ser igual o mayor a la "Cantidad Real Consumida"</t>
        </r>
      </text>
    </comment>
    <comment ref="E1230" authorId="1" shapeId="0">
      <text>
        <r>
          <rPr>
            <sz val="11"/>
            <color theme="1"/>
            <rFont val="Calibri"/>
            <family val="2"/>
            <scheme val="minor"/>
          </rPr>
          <t>Introduzca un número con dos decimales como máximo</t>
        </r>
      </text>
    </comment>
    <comment ref="F1230" authorId="1" shapeId="0">
      <text>
        <r>
          <rPr>
            <sz val="11"/>
            <color theme="1"/>
            <rFont val="Calibri"/>
            <family val="2"/>
            <scheme val="minor"/>
          </rPr>
          <t>Monto calculado automáticamente por el sistema</t>
        </r>
      </text>
    </comment>
    <comment ref="A1237" authorId="1" shapeId="0">
      <text>
        <r>
          <rPr>
            <sz val="11"/>
            <color theme="1"/>
            <rFont val="Calibri"/>
            <family val="2"/>
            <scheme val="minor"/>
          </rPr>
          <t>Introducir un texto con el nombre o referencia de la contratación</t>
        </r>
      </text>
    </comment>
    <comment ref="B1237" authorId="1" shapeId="0">
      <text>
        <r>
          <rPr>
            <sz val="11"/>
            <color theme="1"/>
            <rFont val="Calibri"/>
            <family val="2"/>
            <scheme val="minor"/>
          </rPr>
          <t>Introduzca un texto con la finalidad de la contratación</t>
        </r>
      </text>
    </comment>
    <comment ref="C1237" authorId="1" shapeId="0">
      <text>
        <r>
          <rPr>
            <sz val="11"/>
            <color theme="1"/>
            <rFont val="Calibri"/>
            <family val="2"/>
            <scheme val="minor"/>
          </rPr>
          <t>Seleccionar un valor del listado</t>
        </r>
      </text>
    </comment>
    <comment ref="D1237" authorId="1" shapeId="0">
      <text>
        <r>
          <rPr>
            <sz val="11"/>
            <color theme="1"/>
            <rFont val="Calibri"/>
            <family val="2"/>
            <scheme val="minor"/>
          </rPr>
          <t>Seleccione el tipo de procedimiento</t>
        </r>
      </text>
    </comment>
    <comment ref="E1237" authorId="1" shapeId="0">
      <text>
        <r>
          <rPr>
            <sz val="11"/>
            <color theme="1"/>
            <rFont val="Calibri"/>
            <family val="2"/>
            <scheme val="minor"/>
          </rPr>
          <t>Seleccione un valor de la lista</t>
        </r>
      </text>
    </comment>
    <comment ref="F1237" authorId="1" shapeId="0">
      <text>
        <r>
          <rPr>
            <sz val="11"/>
            <color theme="1"/>
            <rFont val="Calibri"/>
            <family val="2"/>
            <scheme val="minor"/>
          </rPr>
          <t>Introduzca el código SNIP</t>
        </r>
      </text>
    </comment>
    <comment ref="C1238" authorId="1" shapeId="0">
      <text>
        <r>
          <rPr>
            <sz val="11"/>
            <color theme="1"/>
            <rFont val="Calibri"/>
            <family val="2"/>
            <scheme val="minor"/>
          </rPr>
          <t>Introduzca la fecha de inicio del proceso, en formato dd-mm-aaaa</t>
        </r>
      </text>
    </comment>
    <comment ref="F12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1" shapeId="0">
      <text/>
    </comment>
    <comment ref="C1240" authorId="1" shapeId="0">
      <text>
        <r>
          <rPr>
            <sz val="11"/>
            <color theme="1"/>
            <rFont val="Calibri"/>
            <family val="2"/>
            <scheme val="minor"/>
          </rPr>
          <t>Introduzca la fecha prevista de adjudicación, en formato dd-mm-aaaa</t>
        </r>
      </text>
    </comment>
    <comment ref="F1240" authorId="1" shapeId="0">
      <text/>
    </comment>
    <comment ref="F1241" authorId="1" shapeId="0">
      <text/>
    </comment>
    <comment ref="A1243" authorId="1" shapeId="0">
      <text>
        <r>
          <rPr>
            <sz val="11"/>
            <color theme="1"/>
            <rFont val="Calibri"/>
            <family val="2"/>
            <scheme val="minor"/>
          </rPr>
          <t>Introduzca un codigo UNSPSC</t>
        </r>
      </text>
    </comment>
    <comment ref="B1243" authorId="1" shapeId="0">
      <text>
        <r>
          <rPr>
            <sz val="11"/>
            <color theme="1"/>
            <rFont val="Calibri"/>
            <family val="2"/>
            <scheme val="minor"/>
          </rPr>
          <t>Descripción calculada automáticamente a partir de código del artículo</t>
        </r>
      </text>
    </comment>
    <comment ref="C1243" authorId="1" shapeId="0">
      <text>
        <r>
          <rPr>
            <sz val="11"/>
            <color theme="1"/>
            <rFont val="Calibri"/>
            <family val="2"/>
            <scheme val="minor"/>
          </rPr>
          <t>Seleccione un valor de la lista</t>
        </r>
      </text>
    </comment>
    <comment ref="D1243" authorId="1" shapeId="0">
      <text>
        <r>
          <rPr>
            <sz val="11"/>
            <color theme="1"/>
            <rFont val="Calibri"/>
            <family val="2"/>
            <scheme val="minor"/>
          </rPr>
          <t>Introduzca un número con dos decimales como máximo. Debe ser igual o mayor a la "Cantidad Real Consumida"</t>
        </r>
      </text>
    </comment>
    <comment ref="E1243" authorId="1" shapeId="0">
      <text>
        <r>
          <rPr>
            <sz val="11"/>
            <color theme="1"/>
            <rFont val="Calibri"/>
            <family val="2"/>
            <scheme val="minor"/>
          </rPr>
          <t>Introduzca un número con dos decimales como máximo</t>
        </r>
      </text>
    </comment>
    <comment ref="F1243" authorId="1" shapeId="0">
      <text>
        <r>
          <rPr>
            <sz val="11"/>
            <color theme="1"/>
            <rFont val="Calibri"/>
            <family val="2"/>
            <scheme val="minor"/>
          </rPr>
          <t>Monto calculado automáticamente por el sistema</t>
        </r>
      </text>
    </comment>
    <comment ref="A1249" authorId="1" shapeId="0">
      <text>
        <r>
          <rPr>
            <sz val="11"/>
            <color theme="1"/>
            <rFont val="Calibri"/>
            <family val="2"/>
            <scheme val="minor"/>
          </rPr>
          <t>Introducir un texto con el nombre o referencia de la contratación</t>
        </r>
      </text>
    </comment>
    <comment ref="B1249" authorId="1" shapeId="0">
      <text>
        <r>
          <rPr>
            <sz val="11"/>
            <color theme="1"/>
            <rFont val="Calibri"/>
            <family val="2"/>
            <scheme val="minor"/>
          </rPr>
          <t>Introduzca un texto con la finalidad de la contratación</t>
        </r>
      </text>
    </comment>
    <comment ref="C1249" authorId="1" shapeId="0">
      <text>
        <r>
          <rPr>
            <sz val="11"/>
            <color theme="1"/>
            <rFont val="Calibri"/>
            <family val="2"/>
            <scheme val="minor"/>
          </rPr>
          <t>Seleccionar un valor del listado</t>
        </r>
      </text>
    </comment>
    <comment ref="D1249" authorId="1" shapeId="0">
      <text>
        <r>
          <rPr>
            <sz val="11"/>
            <color theme="1"/>
            <rFont val="Calibri"/>
            <family val="2"/>
            <scheme val="minor"/>
          </rPr>
          <t>Seleccione el tipo de procedimiento</t>
        </r>
      </text>
    </comment>
    <comment ref="E1249" authorId="1" shapeId="0">
      <text>
        <r>
          <rPr>
            <sz val="11"/>
            <color theme="1"/>
            <rFont val="Calibri"/>
            <family val="2"/>
            <scheme val="minor"/>
          </rPr>
          <t>Seleccione un valor de la lista</t>
        </r>
      </text>
    </comment>
    <comment ref="F1249" authorId="1" shapeId="0">
      <text>
        <r>
          <rPr>
            <sz val="11"/>
            <color theme="1"/>
            <rFont val="Calibri"/>
            <family val="2"/>
            <scheme val="minor"/>
          </rPr>
          <t>Introduzca el código SNIP</t>
        </r>
      </text>
    </comment>
    <comment ref="C1250" authorId="1" shapeId="0">
      <text>
        <r>
          <rPr>
            <sz val="11"/>
            <color theme="1"/>
            <rFont val="Calibri"/>
            <family val="2"/>
            <scheme val="minor"/>
          </rPr>
          <t>Introduzca la fecha de inicio del proceso, en formato dd-mm-aaaa</t>
        </r>
      </text>
    </comment>
    <comment ref="F12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shapeId="0">
      <text/>
    </comment>
    <comment ref="C1252" authorId="1" shapeId="0">
      <text>
        <r>
          <rPr>
            <sz val="11"/>
            <color theme="1"/>
            <rFont val="Calibri"/>
            <family val="2"/>
            <scheme val="minor"/>
          </rPr>
          <t>Introduzca la fecha prevista de adjudicación, en formato dd-mm-aaaa</t>
        </r>
      </text>
    </comment>
    <comment ref="F1252" authorId="1" shapeId="0">
      <text/>
    </comment>
    <comment ref="F1253" authorId="1" shapeId="0">
      <text/>
    </comment>
    <comment ref="A1255" authorId="1" shapeId="0">
      <text>
        <r>
          <rPr>
            <sz val="11"/>
            <color theme="1"/>
            <rFont val="Calibri"/>
            <family val="2"/>
            <scheme val="minor"/>
          </rPr>
          <t>Introduzca un codigo UNSPSC</t>
        </r>
      </text>
    </comment>
    <comment ref="B1255" authorId="1" shapeId="0">
      <text>
        <r>
          <rPr>
            <sz val="11"/>
            <color theme="1"/>
            <rFont val="Calibri"/>
            <family val="2"/>
            <scheme val="minor"/>
          </rPr>
          <t>Descripción calculada automáticamente a partir de código del artículo</t>
        </r>
      </text>
    </comment>
    <comment ref="C1255" authorId="1" shapeId="0">
      <text>
        <r>
          <rPr>
            <sz val="11"/>
            <color theme="1"/>
            <rFont val="Calibri"/>
            <family val="2"/>
            <scheme val="minor"/>
          </rPr>
          <t>Seleccione un valor de la lista</t>
        </r>
      </text>
    </comment>
    <comment ref="D1255" authorId="1" shapeId="0">
      <text>
        <r>
          <rPr>
            <sz val="11"/>
            <color theme="1"/>
            <rFont val="Calibri"/>
            <family val="2"/>
            <scheme val="minor"/>
          </rPr>
          <t>Introduzca un número con dos decimales como máximo. Debe ser igual o mayor a la "Cantidad Real Consumida"</t>
        </r>
      </text>
    </comment>
    <comment ref="E1255" authorId="1" shapeId="0">
      <text>
        <r>
          <rPr>
            <sz val="11"/>
            <color theme="1"/>
            <rFont val="Calibri"/>
            <family val="2"/>
            <scheme val="minor"/>
          </rPr>
          <t>Introduzca un número con dos decimales como máximo</t>
        </r>
      </text>
    </comment>
    <comment ref="F1255" authorId="1" shapeId="0">
      <text>
        <r>
          <rPr>
            <sz val="11"/>
            <color theme="1"/>
            <rFont val="Calibri"/>
            <family val="2"/>
            <scheme val="minor"/>
          </rPr>
          <t>Monto calculado automáticamente por el sistema</t>
        </r>
      </text>
    </comment>
    <comment ref="A1261" authorId="1" shapeId="0">
      <text>
        <r>
          <rPr>
            <sz val="11"/>
            <color theme="1"/>
            <rFont val="Calibri"/>
            <family val="2"/>
            <scheme val="minor"/>
          </rPr>
          <t>Introducir un texto con el nombre o referencia de la contratación</t>
        </r>
      </text>
    </comment>
    <comment ref="B1261" authorId="1" shapeId="0">
      <text>
        <r>
          <rPr>
            <sz val="11"/>
            <color theme="1"/>
            <rFont val="Calibri"/>
            <family val="2"/>
            <scheme val="minor"/>
          </rPr>
          <t>Introduzca un texto con la finalidad de la contratación</t>
        </r>
      </text>
    </comment>
    <comment ref="C1261" authorId="1" shapeId="0">
      <text>
        <r>
          <rPr>
            <sz val="11"/>
            <color theme="1"/>
            <rFont val="Calibri"/>
            <family val="2"/>
            <scheme val="minor"/>
          </rPr>
          <t>Seleccionar un valor del listado</t>
        </r>
      </text>
    </comment>
    <comment ref="D1261" authorId="1" shapeId="0">
      <text>
        <r>
          <rPr>
            <sz val="11"/>
            <color theme="1"/>
            <rFont val="Calibri"/>
            <family val="2"/>
            <scheme val="minor"/>
          </rPr>
          <t>Seleccione el tipo de procedimiento</t>
        </r>
      </text>
    </comment>
    <comment ref="E1261" authorId="1" shapeId="0">
      <text>
        <r>
          <rPr>
            <sz val="11"/>
            <color theme="1"/>
            <rFont val="Calibri"/>
            <family val="2"/>
            <scheme val="minor"/>
          </rPr>
          <t>Seleccione un valor de la lista</t>
        </r>
      </text>
    </comment>
    <comment ref="F1261" authorId="1" shapeId="0">
      <text>
        <r>
          <rPr>
            <sz val="11"/>
            <color theme="1"/>
            <rFont val="Calibri"/>
            <family val="2"/>
            <scheme val="minor"/>
          </rPr>
          <t>Introduzca el código SNIP</t>
        </r>
      </text>
    </comment>
    <comment ref="C1262" authorId="1" shapeId="0">
      <text>
        <r>
          <rPr>
            <sz val="11"/>
            <color theme="1"/>
            <rFont val="Calibri"/>
            <family val="2"/>
            <scheme val="minor"/>
          </rPr>
          <t>Introduzca la fecha de inicio del proceso, en formato dd-mm-aaaa</t>
        </r>
      </text>
    </comment>
    <comment ref="F1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text/>
    </comment>
    <comment ref="C1264" authorId="1" shapeId="0">
      <text>
        <r>
          <rPr>
            <sz val="11"/>
            <color theme="1"/>
            <rFont val="Calibri"/>
            <family val="2"/>
            <scheme val="minor"/>
          </rPr>
          <t>Introduzca la fecha prevista de adjudicación, en formato dd-mm-aaaa</t>
        </r>
      </text>
    </comment>
    <comment ref="F1264" authorId="1" shapeId="0">
      <text/>
    </comment>
    <comment ref="F1265" authorId="1" shapeId="0">
      <text/>
    </comment>
    <comment ref="A1267" authorId="1" shapeId="0">
      <text>
        <r>
          <rPr>
            <sz val="11"/>
            <color theme="1"/>
            <rFont val="Calibri"/>
            <family val="2"/>
            <scheme val="minor"/>
          </rPr>
          <t>Introduzca un codigo UNSPSC</t>
        </r>
      </text>
    </comment>
    <comment ref="B1267" authorId="1" shapeId="0">
      <text>
        <r>
          <rPr>
            <sz val="11"/>
            <color theme="1"/>
            <rFont val="Calibri"/>
            <family val="2"/>
            <scheme val="minor"/>
          </rPr>
          <t>Descripción calculada automáticamente a partir de código del artículo</t>
        </r>
      </text>
    </comment>
    <comment ref="C1267" authorId="1" shapeId="0">
      <text>
        <r>
          <rPr>
            <sz val="11"/>
            <color theme="1"/>
            <rFont val="Calibri"/>
            <family val="2"/>
            <scheme val="minor"/>
          </rPr>
          <t>Seleccione un valor de la lista</t>
        </r>
      </text>
    </comment>
    <comment ref="D1267" authorId="1" shapeId="0">
      <text>
        <r>
          <rPr>
            <sz val="11"/>
            <color theme="1"/>
            <rFont val="Calibri"/>
            <family val="2"/>
            <scheme val="minor"/>
          </rPr>
          <t>Introduzca un número con dos decimales como máximo. Debe ser igual o mayor a la "Cantidad Real Consumida"</t>
        </r>
      </text>
    </comment>
    <comment ref="E1267" authorId="1" shapeId="0">
      <text>
        <r>
          <rPr>
            <sz val="11"/>
            <color theme="1"/>
            <rFont val="Calibri"/>
            <family val="2"/>
            <scheme val="minor"/>
          </rPr>
          <t>Introduzca un número con dos decimales como máximo</t>
        </r>
      </text>
    </comment>
    <comment ref="F1267"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text/>
    </comment>
    <comment ref="C1276" authorId="1" shapeId="0">
      <text>
        <r>
          <rPr>
            <sz val="11"/>
            <color theme="1"/>
            <rFont val="Calibri"/>
            <family val="2"/>
            <scheme val="minor"/>
          </rPr>
          <t>Introduzca la fecha prevista de adjudicación, en formato dd-mm-aaaa</t>
        </r>
      </text>
    </comment>
    <comment ref="F1276" authorId="1"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B1284" authorId="1" shapeId="0">
      <text>
        <r>
          <rPr>
            <sz val="11"/>
            <color theme="1"/>
            <rFont val="Calibri"/>
            <family val="2"/>
            <scheme val="minor"/>
          </rPr>
          <t>Introduzca un texto con la finalidad de la contratación</t>
        </r>
      </text>
    </comment>
    <comment ref="C1284" authorId="1" shapeId="0">
      <text>
        <r>
          <rPr>
            <sz val="11"/>
            <color theme="1"/>
            <rFont val="Calibri"/>
            <family val="2"/>
            <scheme val="minor"/>
          </rPr>
          <t>Seleccionar un valor del listado</t>
        </r>
      </text>
    </comment>
    <comment ref="D1284" authorId="1" shapeId="0">
      <text>
        <r>
          <rPr>
            <sz val="11"/>
            <color theme="1"/>
            <rFont val="Calibri"/>
            <family val="2"/>
            <scheme val="minor"/>
          </rPr>
          <t>Seleccione el tipo de procedimiento</t>
        </r>
      </text>
    </comment>
    <comment ref="E1284" authorId="1" shapeId="0">
      <text>
        <r>
          <rPr>
            <sz val="11"/>
            <color theme="1"/>
            <rFont val="Calibri"/>
            <family val="2"/>
            <scheme val="minor"/>
          </rPr>
          <t>Seleccione un valor de la lista</t>
        </r>
      </text>
    </comment>
    <comment ref="F1284" authorId="1" shapeId="0">
      <text>
        <r>
          <rPr>
            <sz val="11"/>
            <color theme="1"/>
            <rFont val="Calibri"/>
            <family val="2"/>
            <scheme val="minor"/>
          </rPr>
          <t>Introduzca el código SNIP</t>
        </r>
      </text>
    </comment>
    <comment ref="C1285" authorId="1" shapeId="0">
      <text>
        <r>
          <rPr>
            <sz val="11"/>
            <color theme="1"/>
            <rFont val="Calibri"/>
            <family val="2"/>
            <scheme val="minor"/>
          </rPr>
          <t>Introduzca la fecha de inicio del proceso, en formato dd-mm-aaaa</t>
        </r>
      </text>
    </comment>
    <comment ref="F12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text/>
    </comment>
    <comment ref="C1287" authorId="1" shapeId="0">
      <text>
        <r>
          <rPr>
            <sz val="11"/>
            <color theme="1"/>
            <rFont val="Calibri"/>
            <family val="2"/>
            <scheme val="minor"/>
          </rPr>
          <t>Introduzca la fecha prevista de adjudicación, en formato dd-mm-aaaa</t>
        </r>
      </text>
    </comment>
    <comment ref="F1287" authorId="1" shapeId="0">
      <text/>
    </comment>
    <comment ref="F1288" authorId="1" shapeId="0">
      <text/>
    </comment>
    <comment ref="A1290" authorId="1" shapeId="0">
      <text>
        <r>
          <rPr>
            <sz val="11"/>
            <color theme="1"/>
            <rFont val="Calibri"/>
            <family val="2"/>
            <scheme val="minor"/>
          </rPr>
          <t>Introduzca un codigo UNSPSC</t>
        </r>
      </text>
    </comment>
    <comment ref="B1290" authorId="1" shapeId="0">
      <text>
        <r>
          <rPr>
            <sz val="11"/>
            <color theme="1"/>
            <rFont val="Calibri"/>
            <family val="2"/>
            <scheme val="minor"/>
          </rPr>
          <t>Descripción calculada automáticamente a partir de código del artículo</t>
        </r>
      </text>
    </comment>
    <comment ref="C1290" authorId="1" shapeId="0">
      <text>
        <r>
          <rPr>
            <sz val="11"/>
            <color theme="1"/>
            <rFont val="Calibri"/>
            <family val="2"/>
            <scheme val="minor"/>
          </rPr>
          <t>Seleccione un valor de la lista</t>
        </r>
      </text>
    </comment>
    <comment ref="D1290" authorId="1" shapeId="0">
      <text>
        <r>
          <rPr>
            <sz val="11"/>
            <color theme="1"/>
            <rFont val="Calibri"/>
            <family val="2"/>
            <scheme val="minor"/>
          </rPr>
          <t>Introduzca un número con dos decimales como máximo. Debe ser igual o mayor a la "Cantidad Real Consumida"</t>
        </r>
      </text>
    </comment>
    <comment ref="E1290" authorId="1" shapeId="0">
      <text>
        <r>
          <rPr>
            <sz val="11"/>
            <color theme="1"/>
            <rFont val="Calibri"/>
            <family val="2"/>
            <scheme val="minor"/>
          </rPr>
          <t>Introduzca un número con dos decimales como máximo</t>
        </r>
      </text>
    </comment>
    <comment ref="F1290" authorId="1" shapeId="0">
      <text>
        <r>
          <rPr>
            <sz val="11"/>
            <color theme="1"/>
            <rFont val="Calibri"/>
            <family val="2"/>
            <scheme val="minor"/>
          </rPr>
          <t>Monto calculado automáticamente por el sistema</t>
        </r>
      </text>
    </comment>
    <comment ref="A1295" authorId="1" shapeId="0">
      <text>
        <r>
          <rPr>
            <sz val="11"/>
            <color theme="1"/>
            <rFont val="Calibri"/>
            <family val="2"/>
            <scheme val="minor"/>
          </rPr>
          <t>Introducir un texto con el nombre o referencia de la contratación</t>
        </r>
      </text>
    </comment>
    <comment ref="B1295" authorId="1" shapeId="0">
      <text>
        <r>
          <rPr>
            <sz val="11"/>
            <color theme="1"/>
            <rFont val="Calibri"/>
            <family val="2"/>
            <scheme val="minor"/>
          </rPr>
          <t>Introduzca un texto con la finalidad de la contratación</t>
        </r>
      </text>
    </comment>
    <comment ref="C1295" authorId="1" shapeId="0">
      <text>
        <r>
          <rPr>
            <sz val="11"/>
            <color theme="1"/>
            <rFont val="Calibri"/>
            <family val="2"/>
            <scheme val="minor"/>
          </rPr>
          <t>Seleccionar un valor del listado</t>
        </r>
      </text>
    </comment>
    <comment ref="D1295" authorId="1" shapeId="0">
      <text>
        <r>
          <rPr>
            <sz val="11"/>
            <color theme="1"/>
            <rFont val="Calibri"/>
            <family val="2"/>
            <scheme val="minor"/>
          </rPr>
          <t>Seleccione el tipo de procedimiento</t>
        </r>
      </text>
    </comment>
    <comment ref="E1295" authorId="1" shapeId="0">
      <text>
        <r>
          <rPr>
            <sz val="11"/>
            <color theme="1"/>
            <rFont val="Calibri"/>
            <family val="2"/>
            <scheme val="minor"/>
          </rPr>
          <t>Seleccione un valor de la lista</t>
        </r>
      </text>
    </comment>
    <comment ref="F1295" authorId="1" shapeId="0">
      <text>
        <r>
          <rPr>
            <sz val="11"/>
            <color theme="1"/>
            <rFont val="Calibri"/>
            <family val="2"/>
            <scheme val="minor"/>
          </rPr>
          <t>Introduzca el código SNIP</t>
        </r>
      </text>
    </comment>
    <comment ref="C1296" authorId="1" shapeId="0">
      <text>
        <r>
          <rPr>
            <sz val="11"/>
            <color theme="1"/>
            <rFont val="Calibri"/>
            <family val="2"/>
            <scheme val="minor"/>
          </rPr>
          <t>Introduzca la fecha de inicio del proceso, en formato dd-mm-aaaa</t>
        </r>
      </text>
    </comment>
    <comment ref="F12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1" shapeId="0">
      <text/>
    </comment>
    <comment ref="C1298" authorId="1" shapeId="0">
      <text>
        <r>
          <rPr>
            <sz val="11"/>
            <color theme="1"/>
            <rFont val="Calibri"/>
            <family val="2"/>
            <scheme val="minor"/>
          </rPr>
          <t>Introduzca la fecha prevista de adjudicación, en formato dd-mm-aaaa</t>
        </r>
      </text>
    </comment>
    <comment ref="F1298" authorId="1" shapeId="0">
      <text/>
    </comment>
    <comment ref="F1299" authorId="1" shapeId="0">
      <text/>
    </comment>
    <comment ref="A1301" authorId="1" shapeId="0">
      <text>
        <r>
          <rPr>
            <sz val="11"/>
            <color theme="1"/>
            <rFont val="Calibri"/>
            <family val="2"/>
            <scheme val="minor"/>
          </rPr>
          <t>Introduzca un codigo UNSPSC</t>
        </r>
      </text>
    </comment>
    <comment ref="B1301" authorId="1" shapeId="0">
      <text>
        <r>
          <rPr>
            <sz val="11"/>
            <color theme="1"/>
            <rFont val="Calibri"/>
            <family val="2"/>
            <scheme val="minor"/>
          </rPr>
          <t>Descripción calculada automáticamente a partir de código del artículo</t>
        </r>
      </text>
    </comment>
    <comment ref="C1301" authorId="1" shapeId="0">
      <text>
        <r>
          <rPr>
            <sz val="11"/>
            <color theme="1"/>
            <rFont val="Calibri"/>
            <family val="2"/>
            <scheme val="minor"/>
          </rPr>
          <t>Seleccione un valor de la lista</t>
        </r>
      </text>
    </comment>
    <comment ref="D1301" authorId="1" shapeId="0">
      <text>
        <r>
          <rPr>
            <sz val="11"/>
            <color theme="1"/>
            <rFont val="Calibri"/>
            <family val="2"/>
            <scheme val="minor"/>
          </rPr>
          <t>Introduzca un número con dos decimales como máximo. Debe ser igual o mayor a la "Cantidad Real Consumida"</t>
        </r>
      </text>
    </comment>
    <comment ref="E1301" authorId="1" shapeId="0">
      <text>
        <r>
          <rPr>
            <sz val="11"/>
            <color theme="1"/>
            <rFont val="Calibri"/>
            <family val="2"/>
            <scheme val="minor"/>
          </rPr>
          <t>Introduzca un número con dos decimales como máximo</t>
        </r>
      </text>
    </comment>
    <comment ref="F1301" authorId="1" shapeId="0">
      <text>
        <r>
          <rPr>
            <sz val="11"/>
            <color theme="1"/>
            <rFont val="Calibri"/>
            <family val="2"/>
            <scheme val="minor"/>
          </rPr>
          <t>Monto calculado automáticamente por el sistema</t>
        </r>
      </text>
    </comment>
    <comment ref="A1310" authorId="1" shapeId="0">
      <text>
        <r>
          <rPr>
            <sz val="11"/>
            <color theme="1"/>
            <rFont val="Calibri"/>
            <family val="2"/>
            <scheme val="minor"/>
          </rPr>
          <t>Introducir un texto con el nombre o referencia de la contratación</t>
        </r>
      </text>
    </comment>
    <comment ref="B1310" authorId="1" shapeId="0">
      <text>
        <r>
          <rPr>
            <sz val="11"/>
            <color theme="1"/>
            <rFont val="Calibri"/>
            <family val="2"/>
            <scheme val="minor"/>
          </rPr>
          <t>Introduzca un texto con la finalidad de la contratación</t>
        </r>
      </text>
    </comment>
    <comment ref="C1310" authorId="1" shapeId="0">
      <text>
        <r>
          <rPr>
            <sz val="11"/>
            <color theme="1"/>
            <rFont val="Calibri"/>
            <family val="2"/>
            <scheme val="minor"/>
          </rPr>
          <t>Seleccionar un valor del listado</t>
        </r>
      </text>
    </comment>
    <comment ref="D1310" authorId="1" shapeId="0">
      <text>
        <r>
          <rPr>
            <sz val="11"/>
            <color theme="1"/>
            <rFont val="Calibri"/>
            <family val="2"/>
            <scheme val="minor"/>
          </rPr>
          <t>Seleccione el tipo de procedimiento</t>
        </r>
      </text>
    </comment>
    <comment ref="E1310" authorId="1" shapeId="0">
      <text>
        <r>
          <rPr>
            <sz val="11"/>
            <color theme="1"/>
            <rFont val="Calibri"/>
            <family val="2"/>
            <scheme val="minor"/>
          </rPr>
          <t>Seleccione un valor de la lista</t>
        </r>
      </text>
    </comment>
    <comment ref="F1310" authorId="1" shapeId="0">
      <text>
        <r>
          <rPr>
            <sz val="11"/>
            <color theme="1"/>
            <rFont val="Calibri"/>
            <family val="2"/>
            <scheme val="minor"/>
          </rPr>
          <t>Introduzca el código SNIP</t>
        </r>
      </text>
    </comment>
    <comment ref="C1311" authorId="1" shapeId="0">
      <text>
        <r>
          <rPr>
            <sz val="11"/>
            <color theme="1"/>
            <rFont val="Calibri"/>
            <family val="2"/>
            <scheme val="minor"/>
          </rPr>
          <t>Introduzca la fecha de inicio del proceso, en formato dd-mm-aaaa</t>
        </r>
      </text>
    </comment>
    <comment ref="F13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text/>
    </comment>
    <comment ref="C1313" authorId="1" shapeId="0">
      <text>
        <r>
          <rPr>
            <sz val="11"/>
            <color theme="1"/>
            <rFont val="Calibri"/>
            <family val="2"/>
            <scheme val="minor"/>
          </rPr>
          <t>Introduzca la fecha prevista de adjudicación, en formato dd-mm-aaaa</t>
        </r>
      </text>
    </comment>
    <comment ref="F1313" authorId="1" shapeId="0">
      <text/>
    </comment>
    <comment ref="F1314" authorId="1" shapeId="0">
      <text/>
    </comment>
    <comment ref="A1316" authorId="1" shapeId="0">
      <text>
        <r>
          <rPr>
            <sz val="11"/>
            <color theme="1"/>
            <rFont val="Calibri"/>
            <family val="2"/>
            <scheme val="minor"/>
          </rPr>
          <t>Introduzca un codigo UNSPSC</t>
        </r>
      </text>
    </comment>
    <comment ref="B1316" authorId="1" shapeId="0">
      <text>
        <r>
          <rPr>
            <sz val="11"/>
            <color theme="1"/>
            <rFont val="Calibri"/>
            <family val="2"/>
            <scheme val="minor"/>
          </rPr>
          <t>Descripción calculada automáticamente a partir de código del artículo</t>
        </r>
      </text>
    </comment>
    <comment ref="C1316" authorId="1" shapeId="0">
      <text>
        <r>
          <rPr>
            <sz val="11"/>
            <color theme="1"/>
            <rFont val="Calibri"/>
            <family val="2"/>
            <scheme val="minor"/>
          </rPr>
          <t>Seleccione un valor de la lista</t>
        </r>
      </text>
    </comment>
    <comment ref="D1316" authorId="1" shapeId="0">
      <text>
        <r>
          <rPr>
            <sz val="11"/>
            <color theme="1"/>
            <rFont val="Calibri"/>
            <family val="2"/>
            <scheme val="minor"/>
          </rPr>
          <t>Introduzca un número con dos decimales como máximo. Debe ser igual o mayor a la "Cantidad Real Consumida"</t>
        </r>
      </text>
    </comment>
    <comment ref="E1316" authorId="1" shapeId="0">
      <text>
        <r>
          <rPr>
            <sz val="11"/>
            <color theme="1"/>
            <rFont val="Calibri"/>
            <family val="2"/>
            <scheme val="minor"/>
          </rPr>
          <t>Introduzca un número con dos decimales como máximo</t>
        </r>
      </text>
    </comment>
    <comment ref="F1316" authorId="1" shapeId="0">
      <text>
        <r>
          <rPr>
            <sz val="11"/>
            <color theme="1"/>
            <rFont val="Calibri"/>
            <family val="2"/>
            <scheme val="minor"/>
          </rPr>
          <t>Monto calculado automáticamente por el sistema</t>
        </r>
      </text>
    </comment>
    <comment ref="A1323" authorId="1" shapeId="0">
      <text>
        <r>
          <rPr>
            <sz val="11"/>
            <color theme="1"/>
            <rFont val="Calibri"/>
            <family val="2"/>
            <scheme val="minor"/>
          </rPr>
          <t>Introducir un texto con el nombre o referencia de la contratación</t>
        </r>
      </text>
    </comment>
    <comment ref="B1323" authorId="1" shapeId="0">
      <text>
        <r>
          <rPr>
            <sz val="11"/>
            <color theme="1"/>
            <rFont val="Calibri"/>
            <family val="2"/>
            <scheme val="minor"/>
          </rPr>
          <t>Introduzca un texto con la finalidad de la contratación</t>
        </r>
      </text>
    </comment>
    <comment ref="C1323" authorId="1" shapeId="0">
      <text>
        <r>
          <rPr>
            <sz val="11"/>
            <color theme="1"/>
            <rFont val="Calibri"/>
            <family val="2"/>
            <scheme val="minor"/>
          </rPr>
          <t>Seleccionar un valor del listado</t>
        </r>
      </text>
    </comment>
    <comment ref="D1323" authorId="1" shapeId="0">
      <text>
        <r>
          <rPr>
            <sz val="11"/>
            <color theme="1"/>
            <rFont val="Calibri"/>
            <family val="2"/>
            <scheme val="minor"/>
          </rPr>
          <t>Seleccione el tipo de procedimiento</t>
        </r>
      </text>
    </comment>
    <comment ref="E1323" authorId="1" shapeId="0">
      <text>
        <r>
          <rPr>
            <sz val="11"/>
            <color theme="1"/>
            <rFont val="Calibri"/>
            <family val="2"/>
            <scheme val="minor"/>
          </rPr>
          <t>Seleccione un valor de la lista</t>
        </r>
      </text>
    </comment>
    <comment ref="F1323" authorId="1" shapeId="0">
      <text>
        <r>
          <rPr>
            <sz val="11"/>
            <color theme="1"/>
            <rFont val="Calibri"/>
            <family val="2"/>
            <scheme val="minor"/>
          </rPr>
          <t>Introduzca el código SNIP</t>
        </r>
      </text>
    </comment>
    <comment ref="C1324" authorId="1" shapeId="0">
      <text>
        <r>
          <rPr>
            <sz val="11"/>
            <color theme="1"/>
            <rFont val="Calibri"/>
            <family val="2"/>
            <scheme val="minor"/>
          </rPr>
          <t>Introduzca la fecha de inicio del proceso, en formato dd-mm-aaaa</t>
        </r>
      </text>
    </comment>
    <comment ref="F13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text/>
    </comment>
    <comment ref="C1326" authorId="1" shapeId="0">
      <text>
        <r>
          <rPr>
            <sz val="11"/>
            <color theme="1"/>
            <rFont val="Calibri"/>
            <family val="2"/>
            <scheme val="minor"/>
          </rPr>
          <t>Introduzca la fecha prevista de adjudicación, en formato dd-mm-aaaa</t>
        </r>
      </text>
    </comment>
    <comment ref="F1326" authorId="1" shapeId="0">
      <text/>
    </comment>
    <comment ref="F1327" authorId="1" shapeId="0">
      <text/>
    </comment>
    <comment ref="A1329" authorId="1" shapeId="0">
      <text>
        <r>
          <rPr>
            <sz val="11"/>
            <color theme="1"/>
            <rFont val="Calibri"/>
            <family val="2"/>
            <scheme val="minor"/>
          </rPr>
          <t>Introduzca un codigo UNSPSC</t>
        </r>
      </text>
    </comment>
    <comment ref="B1329" authorId="1" shapeId="0">
      <text>
        <r>
          <rPr>
            <sz val="11"/>
            <color theme="1"/>
            <rFont val="Calibri"/>
            <family val="2"/>
            <scheme val="minor"/>
          </rPr>
          <t>Descripción calculada automáticamente a partir de código del artículo</t>
        </r>
      </text>
    </comment>
    <comment ref="C1329" authorId="1" shapeId="0">
      <text>
        <r>
          <rPr>
            <sz val="11"/>
            <color theme="1"/>
            <rFont val="Calibri"/>
            <family val="2"/>
            <scheme val="minor"/>
          </rPr>
          <t>Seleccione un valor de la lista</t>
        </r>
      </text>
    </comment>
    <comment ref="D1329" authorId="1" shapeId="0">
      <text>
        <r>
          <rPr>
            <sz val="11"/>
            <color theme="1"/>
            <rFont val="Calibri"/>
            <family val="2"/>
            <scheme val="minor"/>
          </rPr>
          <t>Introduzca un número con dos decimales como máximo. Debe ser igual o mayor a la "Cantidad Real Consumida"</t>
        </r>
      </text>
    </comment>
    <comment ref="E1329" authorId="1" shapeId="0">
      <text>
        <r>
          <rPr>
            <sz val="11"/>
            <color theme="1"/>
            <rFont val="Calibri"/>
            <family val="2"/>
            <scheme val="minor"/>
          </rPr>
          <t>Introduzca un número con dos decimales como máximo</t>
        </r>
      </text>
    </comment>
    <comment ref="F1329" authorId="1" shapeId="0">
      <text>
        <r>
          <rPr>
            <sz val="11"/>
            <color theme="1"/>
            <rFont val="Calibri"/>
            <family val="2"/>
            <scheme val="minor"/>
          </rPr>
          <t>Monto calculado automáticamente por el sistema</t>
        </r>
      </text>
    </comment>
    <comment ref="A1337" authorId="1" shapeId="0">
      <text>
        <r>
          <rPr>
            <sz val="11"/>
            <color theme="1"/>
            <rFont val="Calibri"/>
            <family val="2"/>
            <scheme val="minor"/>
          </rPr>
          <t>Introducir un texto con el nombre o referencia de la contratación</t>
        </r>
      </text>
    </comment>
    <comment ref="B1337" authorId="1" shapeId="0">
      <text>
        <r>
          <rPr>
            <sz val="11"/>
            <color theme="1"/>
            <rFont val="Calibri"/>
            <family val="2"/>
            <scheme val="minor"/>
          </rPr>
          <t>Introduzca un texto con la finalidad de la contratación</t>
        </r>
      </text>
    </comment>
    <comment ref="C1337" authorId="1" shapeId="0">
      <text>
        <r>
          <rPr>
            <sz val="11"/>
            <color theme="1"/>
            <rFont val="Calibri"/>
            <family val="2"/>
            <scheme val="minor"/>
          </rPr>
          <t>Seleccionar un valor del listado</t>
        </r>
      </text>
    </comment>
    <comment ref="D1337" authorId="1" shapeId="0">
      <text>
        <r>
          <rPr>
            <sz val="11"/>
            <color theme="1"/>
            <rFont val="Calibri"/>
            <family val="2"/>
            <scheme val="minor"/>
          </rPr>
          <t>Seleccione el tipo de procedimiento</t>
        </r>
      </text>
    </comment>
    <comment ref="E1337" authorId="1" shapeId="0">
      <text>
        <r>
          <rPr>
            <sz val="11"/>
            <color theme="1"/>
            <rFont val="Calibri"/>
            <family val="2"/>
            <scheme val="minor"/>
          </rPr>
          <t>Seleccione un valor de la lista</t>
        </r>
      </text>
    </comment>
    <comment ref="F1337" authorId="1" shapeId="0">
      <text>
        <r>
          <rPr>
            <sz val="11"/>
            <color theme="1"/>
            <rFont val="Calibri"/>
            <family val="2"/>
            <scheme val="minor"/>
          </rPr>
          <t>Introduzca el código SNIP</t>
        </r>
      </text>
    </comment>
    <comment ref="C1338" authorId="1" shapeId="0">
      <text>
        <r>
          <rPr>
            <sz val="11"/>
            <color theme="1"/>
            <rFont val="Calibri"/>
            <family val="2"/>
            <scheme val="minor"/>
          </rPr>
          <t>Introduzca la fecha de inicio del proceso, en formato dd-mm-aaaa</t>
        </r>
      </text>
    </comment>
    <comment ref="F13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text/>
    </comment>
    <comment ref="C1340" authorId="1" shapeId="0">
      <text>
        <r>
          <rPr>
            <sz val="11"/>
            <color theme="1"/>
            <rFont val="Calibri"/>
            <family val="2"/>
            <scheme val="minor"/>
          </rPr>
          <t>Introduzca la fecha prevista de adjudicación, en formato dd-mm-aaaa</t>
        </r>
      </text>
    </comment>
    <comment ref="F1340" authorId="1" shapeId="0">
      <text/>
    </comment>
    <comment ref="F1341" authorId="1" shapeId="0">
      <text/>
    </comment>
    <comment ref="A1343" authorId="1" shapeId="0">
      <text>
        <r>
          <rPr>
            <sz val="11"/>
            <color theme="1"/>
            <rFont val="Calibri"/>
            <family val="2"/>
            <scheme val="minor"/>
          </rPr>
          <t>Introduzca un codigo UNSPSC</t>
        </r>
      </text>
    </comment>
    <comment ref="B1343" authorId="1" shapeId="0">
      <text>
        <r>
          <rPr>
            <sz val="11"/>
            <color theme="1"/>
            <rFont val="Calibri"/>
            <family val="2"/>
            <scheme val="minor"/>
          </rPr>
          <t>Descripción calculada automáticamente a partir de código del artículo</t>
        </r>
      </text>
    </comment>
    <comment ref="C1343" authorId="1" shapeId="0">
      <text>
        <r>
          <rPr>
            <sz val="11"/>
            <color theme="1"/>
            <rFont val="Calibri"/>
            <family val="2"/>
            <scheme val="minor"/>
          </rPr>
          <t>Seleccione un valor de la lista</t>
        </r>
      </text>
    </comment>
    <comment ref="D1343" authorId="1" shapeId="0">
      <text>
        <r>
          <rPr>
            <sz val="11"/>
            <color theme="1"/>
            <rFont val="Calibri"/>
            <family val="2"/>
            <scheme val="minor"/>
          </rPr>
          <t>Introduzca un número con dos decimales como máximo. Debe ser igual o mayor a la "Cantidad Real Consumida"</t>
        </r>
      </text>
    </comment>
    <comment ref="E1343" authorId="1" shapeId="0">
      <text>
        <r>
          <rPr>
            <sz val="11"/>
            <color theme="1"/>
            <rFont val="Calibri"/>
            <family val="2"/>
            <scheme val="minor"/>
          </rPr>
          <t>Introduzca un número con dos decimales como máximo</t>
        </r>
      </text>
    </comment>
    <comment ref="F1343" authorId="1" shapeId="0">
      <text>
        <r>
          <rPr>
            <sz val="11"/>
            <color theme="1"/>
            <rFont val="Calibri"/>
            <family val="2"/>
            <scheme val="minor"/>
          </rPr>
          <t>Monto calculado automáticamente por el sistema</t>
        </r>
      </text>
    </comment>
    <comment ref="A1348" authorId="1" shapeId="0">
      <text>
        <r>
          <rPr>
            <sz val="11"/>
            <color theme="1"/>
            <rFont val="Calibri"/>
            <family val="2"/>
            <scheme val="minor"/>
          </rPr>
          <t>Introducir un texto con el nombre o referencia de la contratación</t>
        </r>
      </text>
    </comment>
    <comment ref="B1348" authorId="1" shapeId="0">
      <text>
        <r>
          <rPr>
            <sz val="11"/>
            <color theme="1"/>
            <rFont val="Calibri"/>
            <family val="2"/>
            <scheme val="minor"/>
          </rPr>
          <t>Introduzca un texto con la finalidad de la contratación</t>
        </r>
      </text>
    </comment>
    <comment ref="C1348" authorId="1" shapeId="0">
      <text>
        <r>
          <rPr>
            <sz val="11"/>
            <color theme="1"/>
            <rFont val="Calibri"/>
            <family val="2"/>
            <scheme val="minor"/>
          </rPr>
          <t>Seleccionar un valor del listado</t>
        </r>
      </text>
    </comment>
    <comment ref="D1348" authorId="1" shapeId="0">
      <text>
        <r>
          <rPr>
            <sz val="11"/>
            <color theme="1"/>
            <rFont val="Calibri"/>
            <family val="2"/>
            <scheme val="minor"/>
          </rPr>
          <t>Seleccione el tipo de procedimiento</t>
        </r>
      </text>
    </comment>
    <comment ref="E1348" authorId="1" shapeId="0">
      <text>
        <r>
          <rPr>
            <sz val="11"/>
            <color theme="1"/>
            <rFont val="Calibri"/>
            <family val="2"/>
            <scheme val="minor"/>
          </rPr>
          <t>Seleccione un valor de la lista</t>
        </r>
      </text>
    </comment>
    <comment ref="F1348" authorId="1" shapeId="0">
      <text>
        <r>
          <rPr>
            <sz val="11"/>
            <color theme="1"/>
            <rFont val="Calibri"/>
            <family val="2"/>
            <scheme val="minor"/>
          </rPr>
          <t>Introduzca el código SNIP</t>
        </r>
      </text>
    </comment>
    <comment ref="C1349" authorId="1" shapeId="0">
      <text>
        <r>
          <rPr>
            <sz val="11"/>
            <color theme="1"/>
            <rFont val="Calibri"/>
            <family val="2"/>
            <scheme val="minor"/>
          </rPr>
          <t>Introduzca la fecha de inicio del proceso, en formato dd-mm-aaaa</t>
        </r>
      </text>
    </comment>
    <comment ref="F13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shapeId="0">
      <text/>
    </comment>
    <comment ref="C1351" authorId="1" shapeId="0">
      <text>
        <r>
          <rPr>
            <sz val="11"/>
            <color theme="1"/>
            <rFont val="Calibri"/>
            <family val="2"/>
            <scheme val="minor"/>
          </rPr>
          <t>Introduzca la fecha prevista de adjudicación, en formato dd-mm-aaaa</t>
        </r>
      </text>
    </comment>
    <comment ref="F1351" authorId="1" shapeId="0">
      <text/>
    </comment>
    <comment ref="F1352" authorId="1" shapeId="0">
      <text/>
    </comment>
    <comment ref="A1354" authorId="1" shapeId="0">
      <text>
        <r>
          <rPr>
            <sz val="11"/>
            <color theme="1"/>
            <rFont val="Calibri"/>
            <family val="2"/>
            <scheme val="minor"/>
          </rPr>
          <t>Introduzca un codigo UNSPSC</t>
        </r>
      </text>
    </comment>
    <comment ref="B1354" authorId="1" shapeId="0">
      <text>
        <r>
          <rPr>
            <sz val="11"/>
            <color theme="1"/>
            <rFont val="Calibri"/>
            <family val="2"/>
            <scheme val="minor"/>
          </rPr>
          <t>Descripción calculada automáticamente a partir de código del artículo</t>
        </r>
      </text>
    </comment>
    <comment ref="C1354" authorId="1" shapeId="0">
      <text>
        <r>
          <rPr>
            <sz val="11"/>
            <color theme="1"/>
            <rFont val="Calibri"/>
            <family val="2"/>
            <scheme val="minor"/>
          </rPr>
          <t>Seleccione un valor de la lista</t>
        </r>
      </text>
    </comment>
    <comment ref="D1354" authorId="1" shapeId="0">
      <text>
        <r>
          <rPr>
            <sz val="11"/>
            <color theme="1"/>
            <rFont val="Calibri"/>
            <family val="2"/>
            <scheme val="minor"/>
          </rPr>
          <t>Introduzca un número con dos decimales como máximo. Debe ser igual o mayor a la "Cantidad Real Consumida"</t>
        </r>
      </text>
    </comment>
    <comment ref="E1354" authorId="1" shapeId="0">
      <text>
        <r>
          <rPr>
            <sz val="11"/>
            <color theme="1"/>
            <rFont val="Calibri"/>
            <family val="2"/>
            <scheme val="minor"/>
          </rPr>
          <t>Introduzca un número con dos decimales como máximo</t>
        </r>
      </text>
    </comment>
    <comment ref="F1354" authorId="1" shapeId="0">
      <text>
        <r>
          <rPr>
            <sz val="11"/>
            <color theme="1"/>
            <rFont val="Calibri"/>
            <family val="2"/>
            <scheme val="minor"/>
          </rPr>
          <t>Monto calculado automáticamente por el sistema</t>
        </r>
      </text>
    </comment>
    <comment ref="A1359" authorId="1" shapeId="0">
      <text>
        <r>
          <rPr>
            <sz val="11"/>
            <color theme="1"/>
            <rFont val="Calibri"/>
            <family val="2"/>
            <scheme val="minor"/>
          </rPr>
          <t>Introducir un texto con el nombre o referencia de la contratación</t>
        </r>
      </text>
    </comment>
    <comment ref="B1359" authorId="1" shapeId="0">
      <text>
        <r>
          <rPr>
            <sz val="11"/>
            <color theme="1"/>
            <rFont val="Calibri"/>
            <family val="2"/>
            <scheme val="minor"/>
          </rPr>
          <t>Introduzca un texto con la finalidad de la contratación</t>
        </r>
      </text>
    </comment>
    <comment ref="C1359" authorId="1" shapeId="0">
      <text>
        <r>
          <rPr>
            <sz val="11"/>
            <color theme="1"/>
            <rFont val="Calibri"/>
            <family val="2"/>
            <scheme val="minor"/>
          </rPr>
          <t>Seleccionar un valor del listado</t>
        </r>
      </text>
    </comment>
    <comment ref="D1359" authorId="1" shapeId="0">
      <text>
        <r>
          <rPr>
            <sz val="11"/>
            <color theme="1"/>
            <rFont val="Calibri"/>
            <family val="2"/>
            <scheme val="minor"/>
          </rPr>
          <t>Seleccione el tipo de procedimiento</t>
        </r>
      </text>
    </comment>
    <comment ref="E1359" authorId="1" shapeId="0">
      <text>
        <r>
          <rPr>
            <sz val="11"/>
            <color theme="1"/>
            <rFont val="Calibri"/>
            <family val="2"/>
            <scheme val="minor"/>
          </rPr>
          <t>Seleccione un valor de la lista</t>
        </r>
      </text>
    </comment>
    <comment ref="F1359" authorId="1" shapeId="0">
      <text>
        <r>
          <rPr>
            <sz val="11"/>
            <color theme="1"/>
            <rFont val="Calibri"/>
            <family val="2"/>
            <scheme val="minor"/>
          </rPr>
          <t>Introduzca el código SNIP</t>
        </r>
      </text>
    </comment>
    <comment ref="C1360" authorId="1" shapeId="0">
      <text>
        <r>
          <rPr>
            <sz val="11"/>
            <color theme="1"/>
            <rFont val="Calibri"/>
            <family val="2"/>
            <scheme val="minor"/>
          </rPr>
          <t>Introduzca la fecha de inicio del proceso, en formato dd-mm-aaaa</t>
        </r>
      </text>
    </comment>
    <comment ref="F13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1" authorId="1" shapeId="0">
      <text/>
    </comment>
    <comment ref="C1362" authorId="1" shapeId="0">
      <text>
        <r>
          <rPr>
            <sz val="11"/>
            <color theme="1"/>
            <rFont val="Calibri"/>
            <family val="2"/>
            <scheme val="minor"/>
          </rPr>
          <t>Introduzca la fecha prevista de adjudicación, en formato dd-mm-aaaa</t>
        </r>
      </text>
    </comment>
    <comment ref="F1362" authorId="1" shapeId="0">
      <text/>
    </comment>
    <comment ref="F1363" authorId="1" shapeId="0">
      <text/>
    </comment>
    <comment ref="A1365" authorId="1" shapeId="0">
      <text>
        <r>
          <rPr>
            <sz val="11"/>
            <color theme="1"/>
            <rFont val="Calibri"/>
            <family val="2"/>
            <scheme val="minor"/>
          </rPr>
          <t>Introduzca un codigo UNSPSC</t>
        </r>
      </text>
    </comment>
    <comment ref="B1365" authorId="1" shapeId="0">
      <text>
        <r>
          <rPr>
            <sz val="11"/>
            <color theme="1"/>
            <rFont val="Calibri"/>
            <family val="2"/>
            <scheme val="minor"/>
          </rPr>
          <t>Descripción calculada automáticamente a partir de código del artículo</t>
        </r>
      </text>
    </comment>
    <comment ref="C1365" authorId="1" shapeId="0">
      <text>
        <r>
          <rPr>
            <sz val="11"/>
            <color theme="1"/>
            <rFont val="Calibri"/>
            <family val="2"/>
            <scheme val="minor"/>
          </rPr>
          <t>Seleccione un valor de la lista</t>
        </r>
      </text>
    </comment>
    <comment ref="D1365" authorId="1" shapeId="0">
      <text>
        <r>
          <rPr>
            <sz val="11"/>
            <color theme="1"/>
            <rFont val="Calibri"/>
            <family val="2"/>
            <scheme val="minor"/>
          </rPr>
          <t>Introduzca un número con dos decimales como máximo. Debe ser igual o mayor a la "Cantidad Real Consumida"</t>
        </r>
      </text>
    </comment>
    <comment ref="E1365" authorId="1" shapeId="0">
      <text>
        <r>
          <rPr>
            <sz val="11"/>
            <color theme="1"/>
            <rFont val="Calibri"/>
            <family val="2"/>
            <scheme val="minor"/>
          </rPr>
          <t>Introduzca un número con dos decimales como máximo</t>
        </r>
      </text>
    </comment>
    <comment ref="F1365" authorId="1" shapeId="0">
      <text>
        <r>
          <rPr>
            <sz val="11"/>
            <color theme="1"/>
            <rFont val="Calibri"/>
            <family val="2"/>
            <scheme val="minor"/>
          </rPr>
          <t>Monto calculado automáticamente por el sistema</t>
        </r>
      </text>
    </comment>
    <comment ref="A1370" authorId="1" shapeId="0">
      <text>
        <r>
          <rPr>
            <sz val="11"/>
            <color theme="1"/>
            <rFont val="Calibri"/>
            <family val="2"/>
            <scheme val="minor"/>
          </rPr>
          <t>Introducir un texto con el nombre o referencia de la contratación</t>
        </r>
      </text>
    </comment>
    <comment ref="B1370" authorId="1" shapeId="0">
      <text>
        <r>
          <rPr>
            <sz val="11"/>
            <color theme="1"/>
            <rFont val="Calibri"/>
            <family val="2"/>
            <scheme val="minor"/>
          </rPr>
          <t>Introduzca un texto con la finalidad de la contratación</t>
        </r>
      </text>
    </comment>
    <comment ref="C1370" authorId="1" shapeId="0">
      <text>
        <r>
          <rPr>
            <sz val="11"/>
            <color theme="1"/>
            <rFont val="Calibri"/>
            <family val="2"/>
            <scheme val="minor"/>
          </rPr>
          <t>Seleccionar un valor del listado</t>
        </r>
      </text>
    </comment>
    <comment ref="D1370" authorId="1" shapeId="0">
      <text>
        <r>
          <rPr>
            <sz val="11"/>
            <color theme="1"/>
            <rFont val="Calibri"/>
            <family val="2"/>
            <scheme val="minor"/>
          </rPr>
          <t>Seleccione el tipo de procedimiento</t>
        </r>
      </text>
    </comment>
    <comment ref="E1370" authorId="1" shapeId="0">
      <text>
        <r>
          <rPr>
            <sz val="11"/>
            <color theme="1"/>
            <rFont val="Calibri"/>
            <family val="2"/>
            <scheme val="minor"/>
          </rPr>
          <t>Seleccione un valor de la lista</t>
        </r>
      </text>
    </comment>
    <comment ref="F1370" authorId="1" shapeId="0">
      <text>
        <r>
          <rPr>
            <sz val="11"/>
            <color theme="1"/>
            <rFont val="Calibri"/>
            <family val="2"/>
            <scheme val="minor"/>
          </rPr>
          <t>Introduzca el código SNIP</t>
        </r>
      </text>
    </comment>
    <comment ref="C1371" authorId="1" shapeId="0">
      <text>
        <r>
          <rPr>
            <sz val="11"/>
            <color theme="1"/>
            <rFont val="Calibri"/>
            <family val="2"/>
            <scheme val="minor"/>
          </rPr>
          <t>Introduzca la fecha de inicio del proceso, en formato dd-mm-aaaa</t>
        </r>
      </text>
    </comment>
    <comment ref="F13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1" shapeId="0">
      <text/>
    </comment>
    <comment ref="C1373" authorId="1" shapeId="0">
      <text>
        <r>
          <rPr>
            <sz val="11"/>
            <color theme="1"/>
            <rFont val="Calibri"/>
            <family val="2"/>
            <scheme val="minor"/>
          </rPr>
          <t>Introduzca la fecha prevista de adjudicación, en formato dd-mm-aaaa</t>
        </r>
      </text>
    </comment>
    <comment ref="F1373" authorId="1" shapeId="0">
      <text/>
    </comment>
    <comment ref="F1374" authorId="1" shapeId="0">
      <text/>
    </comment>
    <comment ref="A1376" authorId="1" shapeId="0">
      <text>
        <r>
          <rPr>
            <sz val="11"/>
            <color theme="1"/>
            <rFont val="Calibri"/>
            <family val="2"/>
            <scheme val="minor"/>
          </rPr>
          <t>Introduzca un codigo UNSPSC</t>
        </r>
      </text>
    </comment>
    <comment ref="B1376" authorId="1" shapeId="0">
      <text>
        <r>
          <rPr>
            <sz val="11"/>
            <color theme="1"/>
            <rFont val="Calibri"/>
            <family val="2"/>
            <scheme val="minor"/>
          </rPr>
          <t>Descripción calculada automáticamente a partir de código del artículo</t>
        </r>
      </text>
    </comment>
    <comment ref="C1376" authorId="1" shapeId="0">
      <text>
        <r>
          <rPr>
            <sz val="11"/>
            <color theme="1"/>
            <rFont val="Calibri"/>
            <family val="2"/>
            <scheme val="minor"/>
          </rPr>
          <t>Seleccione un valor de la lista</t>
        </r>
      </text>
    </comment>
    <comment ref="D1376" authorId="1" shapeId="0">
      <text>
        <r>
          <rPr>
            <sz val="11"/>
            <color theme="1"/>
            <rFont val="Calibri"/>
            <family val="2"/>
            <scheme val="minor"/>
          </rPr>
          <t>Introduzca un número con dos decimales como máximo. Debe ser igual o mayor a la "Cantidad Real Consumida"</t>
        </r>
      </text>
    </comment>
    <comment ref="E1376" authorId="1" shapeId="0">
      <text>
        <r>
          <rPr>
            <sz val="11"/>
            <color theme="1"/>
            <rFont val="Calibri"/>
            <family val="2"/>
            <scheme val="minor"/>
          </rPr>
          <t>Introduzca un número con dos decimales como máximo</t>
        </r>
      </text>
    </comment>
    <comment ref="F1376" authorId="1" shapeId="0">
      <text>
        <r>
          <rPr>
            <sz val="11"/>
            <color theme="1"/>
            <rFont val="Calibri"/>
            <family val="2"/>
            <scheme val="minor"/>
          </rPr>
          <t>Monto calculado automáticamente por el sistema</t>
        </r>
      </text>
    </comment>
    <comment ref="A1381" authorId="1" shapeId="0">
      <text>
        <r>
          <rPr>
            <sz val="11"/>
            <color theme="1"/>
            <rFont val="Calibri"/>
            <family val="2"/>
            <scheme val="minor"/>
          </rPr>
          <t>Introducir un texto con el nombre o referencia de la contratación</t>
        </r>
      </text>
    </comment>
    <comment ref="B1381" authorId="1" shapeId="0">
      <text>
        <r>
          <rPr>
            <sz val="11"/>
            <color theme="1"/>
            <rFont val="Calibri"/>
            <family val="2"/>
            <scheme val="minor"/>
          </rPr>
          <t>Introduzca un texto con la finalidad de la contratación</t>
        </r>
      </text>
    </comment>
    <comment ref="C1381" authorId="1" shapeId="0">
      <text>
        <r>
          <rPr>
            <sz val="11"/>
            <color theme="1"/>
            <rFont val="Calibri"/>
            <family val="2"/>
            <scheme val="minor"/>
          </rPr>
          <t>Seleccionar un valor del listado</t>
        </r>
      </text>
    </comment>
    <comment ref="D1381" authorId="1" shapeId="0">
      <text>
        <r>
          <rPr>
            <sz val="11"/>
            <color theme="1"/>
            <rFont val="Calibri"/>
            <family val="2"/>
            <scheme val="minor"/>
          </rPr>
          <t>Seleccione el tipo de procedimiento</t>
        </r>
      </text>
    </comment>
    <comment ref="E1381" authorId="1" shapeId="0">
      <text>
        <r>
          <rPr>
            <sz val="11"/>
            <color theme="1"/>
            <rFont val="Calibri"/>
            <family val="2"/>
            <scheme val="minor"/>
          </rPr>
          <t>Seleccione un valor de la lista</t>
        </r>
      </text>
    </comment>
    <comment ref="F1381" authorId="1" shapeId="0">
      <text>
        <r>
          <rPr>
            <sz val="11"/>
            <color theme="1"/>
            <rFont val="Calibri"/>
            <family val="2"/>
            <scheme val="minor"/>
          </rPr>
          <t>Introduzca el código SNIP</t>
        </r>
      </text>
    </comment>
    <comment ref="C1382" authorId="1" shapeId="0">
      <text>
        <r>
          <rPr>
            <sz val="11"/>
            <color theme="1"/>
            <rFont val="Calibri"/>
            <family val="2"/>
            <scheme val="minor"/>
          </rPr>
          <t>Introduzca la fecha de inicio del proceso, en formato dd-mm-aaaa</t>
        </r>
      </text>
    </comment>
    <comment ref="F13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3" authorId="1" shapeId="0">
      <text/>
    </comment>
    <comment ref="C1384" authorId="1" shapeId="0">
      <text>
        <r>
          <rPr>
            <sz val="11"/>
            <color theme="1"/>
            <rFont val="Calibri"/>
            <family val="2"/>
            <scheme val="minor"/>
          </rPr>
          <t>Introduzca la fecha prevista de adjudicación, en formato dd-mm-aaaa</t>
        </r>
      </text>
    </comment>
    <comment ref="F1384" authorId="1" shapeId="0">
      <text/>
    </comment>
    <comment ref="F1385" authorId="1" shapeId="0">
      <text/>
    </comment>
    <comment ref="A1387" authorId="1" shapeId="0">
      <text>
        <r>
          <rPr>
            <sz val="11"/>
            <color theme="1"/>
            <rFont val="Calibri"/>
            <family val="2"/>
            <scheme val="minor"/>
          </rPr>
          <t>Introduzca un codigo UNSPSC</t>
        </r>
      </text>
    </comment>
    <comment ref="B1387" authorId="1" shapeId="0">
      <text>
        <r>
          <rPr>
            <sz val="11"/>
            <color theme="1"/>
            <rFont val="Calibri"/>
            <family val="2"/>
            <scheme val="minor"/>
          </rPr>
          <t>Descripción calculada automáticamente a partir de código del artículo</t>
        </r>
      </text>
    </comment>
    <comment ref="C1387" authorId="1" shapeId="0">
      <text>
        <r>
          <rPr>
            <sz val="11"/>
            <color theme="1"/>
            <rFont val="Calibri"/>
            <family val="2"/>
            <scheme val="minor"/>
          </rPr>
          <t>Seleccione un valor de la lista</t>
        </r>
      </text>
    </comment>
    <comment ref="D1387" authorId="1" shapeId="0">
      <text>
        <r>
          <rPr>
            <sz val="11"/>
            <color theme="1"/>
            <rFont val="Calibri"/>
            <family val="2"/>
            <scheme val="minor"/>
          </rPr>
          <t>Introduzca un número con dos decimales como máximo. Debe ser igual o mayor a la "Cantidad Real Consumida"</t>
        </r>
      </text>
    </comment>
    <comment ref="E1387" authorId="1" shapeId="0">
      <text>
        <r>
          <rPr>
            <sz val="11"/>
            <color theme="1"/>
            <rFont val="Calibri"/>
            <family val="2"/>
            <scheme val="minor"/>
          </rPr>
          <t>Introduzca un número con dos decimales como máximo</t>
        </r>
      </text>
    </comment>
    <comment ref="F1387" authorId="1" shapeId="0">
      <text>
        <r>
          <rPr>
            <sz val="11"/>
            <color theme="1"/>
            <rFont val="Calibri"/>
            <family val="2"/>
            <scheme val="minor"/>
          </rPr>
          <t>Monto calculado automáticamente por el sistema</t>
        </r>
      </text>
    </comment>
    <comment ref="A1392" authorId="1" shapeId="0">
      <text>
        <r>
          <rPr>
            <sz val="11"/>
            <color theme="1"/>
            <rFont val="Calibri"/>
            <family val="2"/>
            <scheme val="minor"/>
          </rPr>
          <t>Introducir un texto con el nombre o referencia de la contratación</t>
        </r>
      </text>
    </comment>
    <comment ref="B1392" authorId="1" shapeId="0">
      <text>
        <r>
          <rPr>
            <sz val="11"/>
            <color theme="1"/>
            <rFont val="Calibri"/>
            <family val="2"/>
            <scheme val="minor"/>
          </rPr>
          <t>Introduzca un texto con la finalidad de la contratación</t>
        </r>
      </text>
    </comment>
    <comment ref="C1392" authorId="1" shapeId="0">
      <text>
        <r>
          <rPr>
            <sz val="11"/>
            <color theme="1"/>
            <rFont val="Calibri"/>
            <family val="2"/>
            <scheme val="minor"/>
          </rPr>
          <t>Seleccionar un valor del listado</t>
        </r>
      </text>
    </comment>
    <comment ref="D1392" authorId="1" shapeId="0">
      <text>
        <r>
          <rPr>
            <sz val="11"/>
            <color theme="1"/>
            <rFont val="Calibri"/>
            <family val="2"/>
            <scheme val="minor"/>
          </rPr>
          <t>Seleccione el tipo de procedimiento</t>
        </r>
      </text>
    </comment>
    <comment ref="E1392" authorId="1" shapeId="0">
      <text>
        <r>
          <rPr>
            <sz val="11"/>
            <color theme="1"/>
            <rFont val="Calibri"/>
            <family val="2"/>
            <scheme val="minor"/>
          </rPr>
          <t>Seleccione un valor de la lista</t>
        </r>
      </text>
    </comment>
    <comment ref="F1392" authorId="1" shapeId="0">
      <text>
        <r>
          <rPr>
            <sz val="11"/>
            <color theme="1"/>
            <rFont val="Calibri"/>
            <family val="2"/>
            <scheme val="minor"/>
          </rPr>
          <t>Introduzca el código SNIP</t>
        </r>
      </text>
    </comment>
    <comment ref="C1393" authorId="1" shapeId="0">
      <text>
        <r>
          <rPr>
            <sz val="11"/>
            <color theme="1"/>
            <rFont val="Calibri"/>
            <family val="2"/>
            <scheme val="minor"/>
          </rPr>
          <t>Introduzca la fecha de inicio del proceso, en formato dd-mm-aaaa</t>
        </r>
      </text>
    </comment>
    <comment ref="F13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1" shapeId="0">
      <text/>
    </comment>
    <comment ref="C1395" authorId="1" shapeId="0">
      <text>
        <r>
          <rPr>
            <sz val="11"/>
            <color theme="1"/>
            <rFont val="Calibri"/>
            <family val="2"/>
            <scheme val="minor"/>
          </rPr>
          <t>Introduzca la fecha prevista de adjudicación, en formato dd-mm-aaaa</t>
        </r>
      </text>
    </comment>
    <comment ref="F1395" authorId="1" shapeId="0">
      <text/>
    </comment>
    <comment ref="F1396" authorId="1" shapeId="0">
      <text/>
    </comment>
    <comment ref="A1398" authorId="1" shapeId="0">
      <text>
        <r>
          <rPr>
            <sz val="11"/>
            <color theme="1"/>
            <rFont val="Calibri"/>
            <family val="2"/>
            <scheme val="minor"/>
          </rPr>
          <t>Introduzca un codigo UNSPSC</t>
        </r>
      </text>
    </comment>
    <comment ref="B1398" authorId="1" shapeId="0">
      <text>
        <r>
          <rPr>
            <sz val="11"/>
            <color theme="1"/>
            <rFont val="Calibri"/>
            <family val="2"/>
            <scheme val="minor"/>
          </rPr>
          <t>Descripción calculada automáticamente a partir de código del artículo</t>
        </r>
      </text>
    </comment>
    <comment ref="C1398" authorId="1" shapeId="0">
      <text>
        <r>
          <rPr>
            <sz val="11"/>
            <color theme="1"/>
            <rFont val="Calibri"/>
            <family val="2"/>
            <scheme val="minor"/>
          </rPr>
          <t>Seleccione un valor de la lista</t>
        </r>
      </text>
    </comment>
    <comment ref="D1398" authorId="1" shapeId="0">
      <text>
        <r>
          <rPr>
            <sz val="11"/>
            <color theme="1"/>
            <rFont val="Calibri"/>
            <family val="2"/>
            <scheme val="minor"/>
          </rPr>
          <t>Introduzca un número con dos decimales como máximo. Debe ser igual o mayor a la "Cantidad Real Consumida"</t>
        </r>
      </text>
    </comment>
    <comment ref="E1398" authorId="1" shapeId="0">
      <text>
        <r>
          <rPr>
            <sz val="11"/>
            <color theme="1"/>
            <rFont val="Calibri"/>
            <family val="2"/>
            <scheme val="minor"/>
          </rPr>
          <t>Introduzca un número con dos decimales como máximo</t>
        </r>
      </text>
    </comment>
    <comment ref="F1398" authorId="1" shapeId="0">
      <text>
        <r>
          <rPr>
            <sz val="11"/>
            <color theme="1"/>
            <rFont val="Calibri"/>
            <family val="2"/>
            <scheme val="minor"/>
          </rPr>
          <t>Monto calculado automáticamente por el sistema</t>
        </r>
      </text>
    </comment>
    <comment ref="A1403" authorId="1" shapeId="0">
      <text>
        <r>
          <rPr>
            <sz val="11"/>
            <color theme="1"/>
            <rFont val="Calibri"/>
            <family val="2"/>
            <scheme val="minor"/>
          </rPr>
          <t>Introducir un texto con el nombre o referencia de la contratación</t>
        </r>
      </text>
    </comment>
    <comment ref="B1403" authorId="1" shapeId="0">
      <text>
        <r>
          <rPr>
            <sz val="11"/>
            <color theme="1"/>
            <rFont val="Calibri"/>
            <family val="2"/>
            <scheme val="minor"/>
          </rPr>
          <t>Introduzca un texto con la finalidad de la contratación</t>
        </r>
      </text>
    </comment>
    <comment ref="C1403" authorId="1" shapeId="0">
      <text>
        <r>
          <rPr>
            <sz val="11"/>
            <color theme="1"/>
            <rFont val="Calibri"/>
            <family val="2"/>
            <scheme val="minor"/>
          </rPr>
          <t>Seleccionar un valor del listado</t>
        </r>
      </text>
    </comment>
    <comment ref="D1403" authorId="1" shapeId="0">
      <text>
        <r>
          <rPr>
            <sz val="11"/>
            <color theme="1"/>
            <rFont val="Calibri"/>
            <family val="2"/>
            <scheme val="minor"/>
          </rPr>
          <t>Seleccione el tipo de procedimiento</t>
        </r>
      </text>
    </comment>
    <comment ref="E1403" authorId="1" shapeId="0">
      <text>
        <r>
          <rPr>
            <sz val="11"/>
            <color theme="1"/>
            <rFont val="Calibri"/>
            <family val="2"/>
            <scheme val="minor"/>
          </rPr>
          <t>Seleccione un valor de la lista</t>
        </r>
      </text>
    </comment>
    <comment ref="F1403" authorId="1" shapeId="0">
      <text>
        <r>
          <rPr>
            <sz val="11"/>
            <color theme="1"/>
            <rFont val="Calibri"/>
            <family val="2"/>
            <scheme val="minor"/>
          </rPr>
          <t>Introduzca el código SNIP</t>
        </r>
      </text>
    </comment>
    <comment ref="C1404" authorId="1" shapeId="0">
      <text>
        <r>
          <rPr>
            <sz val="11"/>
            <color theme="1"/>
            <rFont val="Calibri"/>
            <family val="2"/>
            <scheme val="minor"/>
          </rPr>
          <t>Introduzca la fecha de inicio del proceso, en formato dd-mm-aaaa</t>
        </r>
      </text>
    </comment>
    <comment ref="F14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text/>
    </comment>
    <comment ref="C1406" authorId="1" shapeId="0">
      <text>
        <r>
          <rPr>
            <sz val="11"/>
            <color theme="1"/>
            <rFont val="Calibri"/>
            <family val="2"/>
            <scheme val="minor"/>
          </rPr>
          <t>Introduzca la fecha prevista de adjudicación, en formato dd-mm-aaaa</t>
        </r>
      </text>
    </comment>
    <comment ref="F1406" authorId="1" shapeId="0">
      <text/>
    </comment>
    <comment ref="F1407" authorId="1" shapeId="0">
      <text/>
    </comment>
    <comment ref="A1409" authorId="1" shapeId="0">
      <text>
        <r>
          <rPr>
            <sz val="11"/>
            <color theme="1"/>
            <rFont val="Calibri"/>
            <family val="2"/>
            <scheme val="minor"/>
          </rPr>
          <t>Introduzca un codigo UNSPSC</t>
        </r>
      </text>
    </comment>
    <comment ref="B1409" authorId="1" shapeId="0">
      <text>
        <r>
          <rPr>
            <sz val="11"/>
            <color theme="1"/>
            <rFont val="Calibri"/>
            <family val="2"/>
            <scheme val="minor"/>
          </rPr>
          <t>Descripción calculada automáticamente a partir de código del artículo</t>
        </r>
      </text>
    </comment>
    <comment ref="C1409" authorId="1" shapeId="0">
      <text>
        <r>
          <rPr>
            <sz val="11"/>
            <color theme="1"/>
            <rFont val="Calibri"/>
            <family val="2"/>
            <scheme val="minor"/>
          </rPr>
          <t>Seleccione un valor de la lista</t>
        </r>
      </text>
    </comment>
    <comment ref="D1409" authorId="1" shapeId="0">
      <text>
        <r>
          <rPr>
            <sz val="11"/>
            <color theme="1"/>
            <rFont val="Calibri"/>
            <family val="2"/>
            <scheme val="minor"/>
          </rPr>
          <t>Introduzca un número con dos decimales como máximo. Debe ser igual o mayor a la "Cantidad Real Consumida"</t>
        </r>
      </text>
    </comment>
    <comment ref="E1409" authorId="1" shapeId="0">
      <text>
        <r>
          <rPr>
            <sz val="11"/>
            <color theme="1"/>
            <rFont val="Calibri"/>
            <family val="2"/>
            <scheme val="minor"/>
          </rPr>
          <t>Introduzca un número con dos decimales como máximo</t>
        </r>
      </text>
    </comment>
    <comment ref="F1409" authorId="1" shapeId="0">
      <text>
        <r>
          <rPr>
            <sz val="11"/>
            <color theme="1"/>
            <rFont val="Calibri"/>
            <family val="2"/>
            <scheme val="minor"/>
          </rPr>
          <t>Monto calculado automáticamente por el sistema</t>
        </r>
      </text>
    </comment>
    <comment ref="A1414" authorId="1" shapeId="0">
      <text>
        <r>
          <rPr>
            <sz val="11"/>
            <color theme="1"/>
            <rFont val="Calibri"/>
            <family val="2"/>
            <scheme val="minor"/>
          </rPr>
          <t>Introducir un texto con el nombre o referencia de la contratación</t>
        </r>
      </text>
    </comment>
    <comment ref="B1414" authorId="1" shapeId="0">
      <text>
        <r>
          <rPr>
            <sz val="11"/>
            <color theme="1"/>
            <rFont val="Calibri"/>
            <family val="2"/>
            <scheme val="minor"/>
          </rPr>
          <t>Introduzca un texto con la finalidad de la contratación</t>
        </r>
      </text>
    </comment>
    <comment ref="C1414" authorId="1" shapeId="0">
      <text>
        <r>
          <rPr>
            <sz val="11"/>
            <color theme="1"/>
            <rFont val="Calibri"/>
            <family val="2"/>
            <scheme val="minor"/>
          </rPr>
          <t>Seleccionar un valor del listado</t>
        </r>
      </text>
    </comment>
    <comment ref="D1414" authorId="1" shapeId="0">
      <text>
        <r>
          <rPr>
            <sz val="11"/>
            <color theme="1"/>
            <rFont val="Calibri"/>
            <family val="2"/>
            <scheme val="minor"/>
          </rPr>
          <t>Seleccione el tipo de procedimiento</t>
        </r>
      </text>
    </comment>
    <comment ref="E1414" authorId="1" shapeId="0">
      <text>
        <r>
          <rPr>
            <sz val="11"/>
            <color theme="1"/>
            <rFont val="Calibri"/>
            <family val="2"/>
            <scheme val="minor"/>
          </rPr>
          <t>Seleccione un valor de la lista</t>
        </r>
      </text>
    </comment>
    <comment ref="F1414" authorId="1" shapeId="0">
      <text>
        <r>
          <rPr>
            <sz val="11"/>
            <color theme="1"/>
            <rFont val="Calibri"/>
            <family val="2"/>
            <scheme val="minor"/>
          </rPr>
          <t>Introduzca el código SNIP</t>
        </r>
      </text>
    </comment>
    <comment ref="C1415" authorId="1" shapeId="0">
      <text>
        <r>
          <rPr>
            <sz val="11"/>
            <color theme="1"/>
            <rFont val="Calibri"/>
            <family val="2"/>
            <scheme val="minor"/>
          </rPr>
          <t>Introduzca la fecha de inicio del proceso, en formato dd-mm-aaaa</t>
        </r>
      </text>
    </comment>
    <comment ref="F14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6" authorId="1" shapeId="0">
      <text/>
    </comment>
    <comment ref="C1417" authorId="1" shapeId="0">
      <text>
        <r>
          <rPr>
            <sz val="11"/>
            <color theme="1"/>
            <rFont val="Calibri"/>
            <family val="2"/>
            <scheme val="minor"/>
          </rPr>
          <t>Introduzca la fecha prevista de adjudicación, en formato dd-mm-aaaa</t>
        </r>
      </text>
    </comment>
    <comment ref="F1417" authorId="1" shapeId="0">
      <text/>
    </comment>
    <comment ref="F1418" authorId="1" shapeId="0">
      <text/>
    </comment>
    <comment ref="A1420" authorId="1" shapeId="0">
      <text>
        <r>
          <rPr>
            <sz val="11"/>
            <color theme="1"/>
            <rFont val="Calibri"/>
            <family val="2"/>
            <scheme val="minor"/>
          </rPr>
          <t>Introduzca un codigo UNSPSC</t>
        </r>
      </text>
    </comment>
    <comment ref="B1420" authorId="1" shapeId="0">
      <text>
        <r>
          <rPr>
            <sz val="11"/>
            <color theme="1"/>
            <rFont val="Calibri"/>
            <family val="2"/>
            <scheme val="minor"/>
          </rPr>
          <t>Descripción calculada automáticamente a partir de código del artículo</t>
        </r>
      </text>
    </comment>
    <comment ref="C1420" authorId="1" shapeId="0">
      <text>
        <r>
          <rPr>
            <sz val="11"/>
            <color theme="1"/>
            <rFont val="Calibri"/>
            <family val="2"/>
            <scheme val="minor"/>
          </rPr>
          <t>Seleccione un valor de la lista</t>
        </r>
      </text>
    </comment>
    <comment ref="D1420" authorId="1" shapeId="0">
      <text>
        <r>
          <rPr>
            <sz val="11"/>
            <color theme="1"/>
            <rFont val="Calibri"/>
            <family val="2"/>
            <scheme val="minor"/>
          </rPr>
          <t>Introduzca un número con dos decimales como máximo. Debe ser igual o mayor a la "Cantidad Real Consumida"</t>
        </r>
      </text>
    </comment>
    <comment ref="E1420" authorId="1" shapeId="0">
      <text>
        <r>
          <rPr>
            <sz val="11"/>
            <color theme="1"/>
            <rFont val="Calibri"/>
            <family val="2"/>
            <scheme val="minor"/>
          </rPr>
          <t>Introduzca un número con dos decimales como máximo</t>
        </r>
      </text>
    </comment>
    <comment ref="F1420" authorId="1" shapeId="0">
      <text>
        <r>
          <rPr>
            <sz val="11"/>
            <color theme="1"/>
            <rFont val="Calibri"/>
            <family val="2"/>
            <scheme val="minor"/>
          </rPr>
          <t>Monto calculado automáticamente por el sistema</t>
        </r>
      </text>
    </comment>
    <comment ref="A1425" authorId="1" shapeId="0">
      <text>
        <r>
          <rPr>
            <sz val="11"/>
            <color theme="1"/>
            <rFont val="Calibri"/>
            <family val="2"/>
            <scheme val="minor"/>
          </rPr>
          <t>Introducir un texto con el nombre o referencia de la contratación</t>
        </r>
      </text>
    </comment>
    <comment ref="B1425" authorId="1" shapeId="0">
      <text>
        <r>
          <rPr>
            <sz val="11"/>
            <color theme="1"/>
            <rFont val="Calibri"/>
            <family val="2"/>
            <scheme val="minor"/>
          </rPr>
          <t>Introduzca un texto con la finalidad de la contratación</t>
        </r>
      </text>
    </comment>
    <comment ref="C1425" authorId="1" shapeId="0">
      <text>
        <r>
          <rPr>
            <sz val="11"/>
            <color theme="1"/>
            <rFont val="Calibri"/>
            <family val="2"/>
            <scheme val="minor"/>
          </rPr>
          <t>Seleccionar un valor del listado</t>
        </r>
      </text>
    </comment>
    <comment ref="D1425" authorId="1" shapeId="0">
      <text>
        <r>
          <rPr>
            <sz val="11"/>
            <color theme="1"/>
            <rFont val="Calibri"/>
            <family val="2"/>
            <scheme val="minor"/>
          </rPr>
          <t>Seleccione el tipo de procedimiento</t>
        </r>
      </text>
    </comment>
    <comment ref="E1425" authorId="1" shapeId="0">
      <text>
        <r>
          <rPr>
            <sz val="11"/>
            <color theme="1"/>
            <rFont val="Calibri"/>
            <family val="2"/>
            <scheme val="minor"/>
          </rPr>
          <t>Seleccione un valor de la lista</t>
        </r>
      </text>
    </comment>
    <comment ref="F1425" authorId="1" shapeId="0">
      <text>
        <r>
          <rPr>
            <sz val="11"/>
            <color theme="1"/>
            <rFont val="Calibri"/>
            <family val="2"/>
            <scheme val="minor"/>
          </rPr>
          <t>Introduzca el código SNIP</t>
        </r>
      </text>
    </comment>
    <comment ref="C1426" authorId="1" shapeId="0">
      <text>
        <r>
          <rPr>
            <sz val="11"/>
            <color theme="1"/>
            <rFont val="Calibri"/>
            <family val="2"/>
            <scheme val="minor"/>
          </rPr>
          <t>Introduzca la fecha de inicio del proceso, en formato dd-mm-aaaa</t>
        </r>
      </text>
    </comment>
    <comment ref="F14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shapeId="0">
      <text/>
    </comment>
    <comment ref="C1428" authorId="1" shapeId="0">
      <text>
        <r>
          <rPr>
            <sz val="11"/>
            <color theme="1"/>
            <rFont val="Calibri"/>
            <family val="2"/>
            <scheme val="minor"/>
          </rPr>
          <t>Introduzca la fecha prevista de adjudicación, en formato dd-mm-aaaa</t>
        </r>
      </text>
    </comment>
    <comment ref="F1428" authorId="1" shapeId="0">
      <text/>
    </comment>
    <comment ref="F1429" authorId="1" shapeId="0">
      <text/>
    </comment>
    <comment ref="A1431" authorId="1" shapeId="0">
      <text>
        <r>
          <rPr>
            <sz val="11"/>
            <color theme="1"/>
            <rFont val="Calibri"/>
            <family val="2"/>
            <scheme val="minor"/>
          </rPr>
          <t>Introduzca un codigo UNSPSC</t>
        </r>
      </text>
    </comment>
    <comment ref="B1431" authorId="1" shapeId="0">
      <text>
        <r>
          <rPr>
            <sz val="11"/>
            <color theme="1"/>
            <rFont val="Calibri"/>
            <family val="2"/>
            <scheme val="minor"/>
          </rPr>
          <t>Descripción calculada automáticamente a partir de código del artículo</t>
        </r>
      </text>
    </comment>
    <comment ref="C1431" authorId="1" shapeId="0">
      <text>
        <r>
          <rPr>
            <sz val="11"/>
            <color theme="1"/>
            <rFont val="Calibri"/>
            <family val="2"/>
            <scheme val="minor"/>
          </rPr>
          <t>Seleccione un valor de la lista</t>
        </r>
      </text>
    </comment>
    <comment ref="D1431" authorId="1" shapeId="0">
      <text>
        <r>
          <rPr>
            <sz val="11"/>
            <color theme="1"/>
            <rFont val="Calibri"/>
            <family val="2"/>
            <scheme val="minor"/>
          </rPr>
          <t>Introduzca un número con dos decimales como máximo. Debe ser igual o mayor a la "Cantidad Real Consumida"</t>
        </r>
      </text>
    </comment>
    <comment ref="E1431" authorId="1" shapeId="0">
      <text>
        <r>
          <rPr>
            <sz val="11"/>
            <color theme="1"/>
            <rFont val="Calibri"/>
            <family val="2"/>
            <scheme val="minor"/>
          </rPr>
          <t>Introduzca un número con dos decimales como máximo</t>
        </r>
      </text>
    </comment>
    <comment ref="F1431" authorId="1" shapeId="0">
      <text>
        <r>
          <rPr>
            <sz val="11"/>
            <color theme="1"/>
            <rFont val="Calibri"/>
            <family val="2"/>
            <scheme val="minor"/>
          </rPr>
          <t>Monto calculado automáticamente por el sistema</t>
        </r>
      </text>
    </comment>
    <comment ref="A1436" authorId="1" shapeId="0">
      <text>
        <r>
          <rPr>
            <sz val="11"/>
            <color theme="1"/>
            <rFont val="Calibri"/>
            <family val="2"/>
            <scheme val="minor"/>
          </rPr>
          <t>Introducir un texto con el nombre o referencia de la contratación</t>
        </r>
      </text>
    </comment>
    <comment ref="B1436" authorId="1" shapeId="0">
      <text>
        <r>
          <rPr>
            <sz val="11"/>
            <color theme="1"/>
            <rFont val="Calibri"/>
            <family val="2"/>
            <scheme val="minor"/>
          </rPr>
          <t>Introduzca un texto con la finalidad de la contratación</t>
        </r>
      </text>
    </comment>
    <comment ref="C1436" authorId="1" shapeId="0">
      <text>
        <r>
          <rPr>
            <sz val="11"/>
            <color theme="1"/>
            <rFont val="Calibri"/>
            <family val="2"/>
            <scheme val="minor"/>
          </rPr>
          <t>Seleccionar un valor del listado</t>
        </r>
      </text>
    </comment>
    <comment ref="D1436" authorId="1" shapeId="0">
      <text>
        <r>
          <rPr>
            <sz val="11"/>
            <color theme="1"/>
            <rFont val="Calibri"/>
            <family val="2"/>
            <scheme val="minor"/>
          </rPr>
          <t>Seleccione el tipo de procedimiento</t>
        </r>
      </text>
    </comment>
    <comment ref="E1436" authorId="1" shapeId="0">
      <text>
        <r>
          <rPr>
            <sz val="11"/>
            <color theme="1"/>
            <rFont val="Calibri"/>
            <family val="2"/>
            <scheme val="minor"/>
          </rPr>
          <t>Seleccione un valor de la lista</t>
        </r>
      </text>
    </comment>
    <comment ref="F1436" authorId="1" shapeId="0">
      <text>
        <r>
          <rPr>
            <sz val="11"/>
            <color theme="1"/>
            <rFont val="Calibri"/>
            <family val="2"/>
            <scheme val="minor"/>
          </rPr>
          <t>Introduzca el código SNIP</t>
        </r>
      </text>
    </comment>
    <comment ref="C1437" authorId="1" shapeId="0">
      <text>
        <r>
          <rPr>
            <sz val="11"/>
            <color theme="1"/>
            <rFont val="Calibri"/>
            <family val="2"/>
            <scheme val="minor"/>
          </rPr>
          <t>Introduzca la fecha de inicio del proceso, en formato dd-mm-aaaa</t>
        </r>
      </text>
    </comment>
    <comment ref="F14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8" authorId="1" shapeId="0">
      <text/>
    </comment>
    <comment ref="C1439" authorId="1" shapeId="0">
      <text>
        <r>
          <rPr>
            <sz val="11"/>
            <color theme="1"/>
            <rFont val="Calibri"/>
            <family val="2"/>
            <scheme val="minor"/>
          </rPr>
          <t>Introduzca la fecha prevista de adjudicación, en formato dd-mm-aaaa</t>
        </r>
      </text>
    </comment>
    <comment ref="F1439" authorId="1" shapeId="0">
      <text/>
    </comment>
    <comment ref="F1440" authorId="1" shapeId="0">
      <text/>
    </comment>
    <comment ref="A1442" authorId="1" shapeId="0">
      <text>
        <r>
          <rPr>
            <sz val="11"/>
            <color theme="1"/>
            <rFont val="Calibri"/>
            <family val="2"/>
            <scheme val="minor"/>
          </rPr>
          <t>Introduzca un codigo UNSPSC</t>
        </r>
      </text>
    </comment>
    <comment ref="B1442" authorId="1" shapeId="0">
      <text>
        <r>
          <rPr>
            <sz val="11"/>
            <color theme="1"/>
            <rFont val="Calibri"/>
            <family val="2"/>
            <scheme val="minor"/>
          </rPr>
          <t>Descripción calculada automáticamente a partir de código del artículo</t>
        </r>
      </text>
    </comment>
    <comment ref="C1442" authorId="1" shapeId="0">
      <text>
        <r>
          <rPr>
            <sz val="11"/>
            <color theme="1"/>
            <rFont val="Calibri"/>
            <family val="2"/>
            <scheme val="minor"/>
          </rPr>
          <t>Seleccione un valor de la lista</t>
        </r>
      </text>
    </comment>
    <comment ref="D1442" authorId="1" shapeId="0">
      <text>
        <r>
          <rPr>
            <sz val="11"/>
            <color theme="1"/>
            <rFont val="Calibri"/>
            <family val="2"/>
            <scheme val="minor"/>
          </rPr>
          <t>Introduzca un número con dos decimales como máximo. Debe ser igual o mayor a la "Cantidad Real Consumida"</t>
        </r>
      </text>
    </comment>
    <comment ref="E1442" authorId="1" shapeId="0">
      <text>
        <r>
          <rPr>
            <sz val="11"/>
            <color theme="1"/>
            <rFont val="Calibri"/>
            <family val="2"/>
            <scheme val="minor"/>
          </rPr>
          <t>Introduzca un número con dos decimales como máximo</t>
        </r>
      </text>
    </comment>
    <comment ref="F1442" authorId="1" shapeId="0">
      <text>
        <r>
          <rPr>
            <sz val="11"/>
            <color theme="1"/>
            <rFont val="Calibri"/>
            <family val="2"/>
            <scheme val="minor"/>
          </rPr>
          <t>Monto calculado automáticamente por el sistema</t>
        </r>
      </text>
    </comment>
    <comment ref="A1447" authorId="1" shapeId="0">
      <text>
        <r>
          <rPr>
            <sz val="11"/>
            <color theme="1"/>
            <rFont val="Calibri"/>
            <family val="2"/>
            <scheme val="minor"/>
          </rPr>
          <t>Introducir un texto con el nombre o referencia de la contratación</t>
        </r>
      </text>
    </comment>
    <comment ref="B1447" authorId="1" shapeId="0">
      <text>
        <r>
          <rPr>
            <sz val="11"/>
            <color theme="1"/>
            <rFont val="Calibri"/>
            <family val="2"/>
            <scheme val="minor"/>
          </rPr>
          <t>Introduzca un texto con la finalidad de la contratación</t>
        </r>
      </text>
    </comment>
    <comment ref="C1447" authorId="1" shapeId="0">
      <text>
        <r>
          <rPr>
            <sz val="11"/>
            <color theme="1"/>
            <rFont val="Calibri"/>
            <family val="2"/>
            <scheme val="minor"/>
          </rPr>
          <t>Seleccionar un valor del listado</t>
        </r>
      </text>
    </comment>
    <comment ref="D1447" authorId="1" shapeId="0">
      <text>
        <r>
          <rPr>
            <sz val="11"/>
            <color theme="1"/>
            <rFont val="Calibri"/>
            <family val="2"/>
            <scheme val="minor"/>
          </rPr>
          <t>Seleccione el tipo de procedimiento</t>
        </r>
      </text>
    </comment>
    <comment ref="E1447" authorId="1" shapeId="0">
      <text>
        <r>
          <rPr>
            <sz val="11"/>
            <color theme="1"/>
            <rFont val="Calibri"/>
            <family val="2"/>
            <scheme val="minor"/>
          </rPr>
          <t>Seleccione un valor de la lista</t>
        </r>
      </text>
    </comment>
    <comment ref="F1447" authorId="1" shapeId="0">
      <text>
        <r>
          <rPr>
            <sz val="11"/>
            <color theme="1"/>
            <rFont val="Calibri"/>
            <family val="2"/>
            <scheme val="minor"/>
          </rPr>
          <t>Introduzca el código SNIP</t>
        </r>
      </text>
    </comment>
    <comment ref="C1448" authorId="1" shapeId="0">
      <text>
        <r>
          <rPr>
            <sz val="11"/>
            <color theme="1"/>
            <rFont val="Calibri"/>
            <family val="2"/>
            <scheme val="minor"/>
          </rPr>
          <t>Introduzca la fecha de inicio del proceso, en formato dd-mm-aaaa</t>
        </r>
      </text>
    </comment>
    <comment ref="F14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text/>
    </comment>
    <comment ref="C1450" authorId="1" shapeId="0">
      <text>
        <r>
          <rPr>
            <sz val="11"/>
            <color theme="1"/>
            <rFont val="Calibri"/>
            <family val="2"/>
            <scheme val="minor"/>
          </rPr>
          <t>Introduzca la fecha prevista de adjudicación, en formato dd-mm-aaaa</t>
        </r>
      </text>
    </comment>
    <comment ref="F1450" authorId="1" shapeId="0">
      <text/>
    </comment>
    <comment ref="F1451" authorId="1" shapeId="0">
      <text/>
    </comment>
    <comment ref="A1453" authorId="1" shapeId="0">
      <text>
        <r>
          <rPr>
            <sz val="11"/>
            <color theme="1"/>
            <rFont val="Calibri"/>
            <family val="2"/>
            <scheme val="minor"/>
          </rPr>
          <t>Introduzca un codigo UNSPSC</t>
        </r>
      </text>
    </comment>
    <comment ref="B1453" authorId="1" shapeId="0">
      <text>
        <r>
          <rPr>
            <sz val="11"/>
            <color theme="1"/>
            <rFont val="Calibri"/>
            <family val="2"/>
            <scheme val="minor"/>
          </rPr>
          <t>Descripción calculada automáticamente a partir de código del artículo</t>
        </r>
      </text>
    </comment>
    <comment ref="C1453" authorId="1" shapeId="0">
      <text>
        <r>
          <rPr>
            <sz val="11"/>
            <color theme="1"/>
            <rFont val="Calibri"/>
            <family val="2"/>
            <scheme val="minor"/>
          </rPr>
          <t>Seleccione un valor de la lista</t>
        </r>
      </text>
    </comment>
    <comment ref="D1453" authorId="1" shapeId="0">
      <text>
        <r>
          <rPr>
            <sz val="11"/>
            <color theme="1"/>
            <rFont val="Calibri"/>
            <family val="2"/>
            <scheme val="minor"/>
          </rPr>
          <t>Introduzca un número con dos decimales como máximo. Debe ser igual o mayor a la "Cantidad Real Consumida"</t>
        </r>
      </text>
    </comment>
    <comment ref="E1453" authorId="1" shapeId="0">
      <text>
        <r>
          <rPr>
            <sz val="11"/>
            <color theme="1"/>
            <rFont val="Calibri"/>
            <family val="2"/>
            <scheme val="minor"/>
          </rPr>
          <t>Introduzca un número con dos decimales como máximo</t>
        </r>
      </text>
    </comment>
    <comment ref="F1453" authorId="1" shapeId="0">
      <text>
        <r>
          <rPr>
            <sz val="11"/>
            <color theme="1"/>
            <rFont val="Calibri"/>
            <family val="2"/>
            <scheme val="minor"/>
          </rPr>
          <t>Monto calculado automáticamente por el sistema</t>
        </r>
      </text>
    </comment>
    <comment ref="A1458" authorId="1" shapeId="0">
      <text>
        <r>
          <rPr>
            <sz val="11"/>
            <color theme="1"/>
            <rFont val="Calibri"/>
            <family val="2"/>
            <scheme val="minor"/>
          </rPr>
          <t>Introducir un texto con el nombre o referencia de la contratación</t>
        </r>
      </text>
    </comment>
    <comment ref="B1458" authorId="1" shapeId="0">
      <text>
        <r>
          <rPr>
            <sz val="11"/>
            <color theme="1"/>
            <rFont val="Calibri"/>
            <family val="2"/>
            <scheme val="minor"/>
          </rPr>
          <t>Introduzca un texto con la finalidad de la contratación</t>
        </r>
      </text>
    </comment>
    <comment ref="C1458" authorId="1" shapeId="0">
      <text>
        <r>
          <rPr>
            <sz val="11"/>
            <color theme="1"/>
            <rFont val="Calibri"/>
            <family val="2"/>
            <scheme val="minor"/>
          </rPr>
          <t>Seleccionar un valor del listado</t>
        </r>
      </text>
    </comment>
    <comment ref="D1458" authorId="1" shapeId="0">
      <text>
        <r>
          <rPr>
            <sz val="11"/>
            <color theme="1"/>
            <rFont val="Calibri"/>
            <family val="2"/>
            <scheme val="minor"/>
          </rPr>
          <t>Seleccione el tipo de procedimiento</t>
        </r>
      </text>
    </comment>
    <comment ref="E1458" authorId="1" shapeId="0">
      <text>
        <r>
          <rPr>
            <sz val="11"/>
            <color theme="1"/>
            <rFont val="Calibri"/>
            <family val="2"/>
            <scheme val="minor"/>
          </rPr>
          <t>Seleccione un valor de la lista</t>
        </r>
      </text>
    </comment>
    <comment ref="F1458" authorId="1" shapeId="0">
      <text>
        <r>
          <rPr>
            <sz val="11"/>
            <color theme="1"/>
            <rFont val="Calibri"/>
            <family val="2"/>
            <scheme val="minor"/>
          </rPr>
          <t>Introduzca el código SNIP</t>
        </r>
      </text>
    </comment>
    <comment ref="C1459" authorId="1" shapeId="0">
      <text>
        <r>
          <rPr>
            <sz val="11"/>
            <color theme="1"/>
            <rFont val="Calibri"/>
            <family val="2"/>
            <scheme val="minor"/>
          </rPr>
          <t>Introduzca la fecha de inicio del proceso, en formato dd-mm-aaaa</t>
        </r>
      </text>
    </comment>
    <comment ref="F14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1" shapeId="0">
      <text/>
    </comment>
    <comment ref="C1461" authorId="1" shapeId="0">
      <text>
        <r>
          <rPr>
            <sz val="11"/>
            <color theme="1"/>
            <rFont val="Calibri"/>
            <family val="2"/>
            <scheme val="minor"/>
          </rPr>
          <t>Introduzca la fecha prevista de adjudicación, en formato dd-mm-aaaa</t>
        </r>
      </text>
    </comment>
    <comment ref="F1461" authorId="1" shapeId="0">
      <text/>
    </comment>
    <comment ref="F1462" authorId="1" shapeId="0">
      <text/>
    </comment>
    <comment ref="A1464" authorId="1" shapeId="0">
      <text>
        <r>
          <rPr>
            <sz val="11"/>
            <color theme="1"/>
            <rFont val="Calibri"/>
            <family val="2"/>
            <scheme val="minor"/>
          </rPr>
          <t>Introduzca un codigo UNSPSC</t>
        </r>
      </text>
    </comment>
    <comment ref="B1464" authorId="1" shapeId="0">
      <text>
        <r>
          <rPr>
            <sz val="11"/>
            <color theme="1"/>
            <rFont val="Calibri"/>
            <family val="2"/>
            <scheme val="minor"/>
          </rPr>
          <t>Descripción calculada automáticamente a partir de código del artículo</t>
        </r>
      </text>
    </comment>
    <comment ref="C1464" authorId="1" shapeId="0">
      <text>
        <r>
          <rPr>
            <sz val="11"/>
            <color theme="1"/>
            <rFont val="Calibri"/>
            <family val="2"/>
            <scheme val="minor"/>
          </rPr>
          <t>Seleccione un valor de la lista</t>
        </r>
      </text>
    </comment>
    <comment ref="D1464" authorId="1" shapeId="0">
      <text>
        <r>
          <rPr>
            <sz val="11"/>
            <color theme="1"/>
            <rFont val="Calibri"/>
            <family val="2"/>
            <scheme val="minor"/>
          </rPr>
          <t>Introduzca un número con dos decimales como máximo. Debe ser igual o mayor a la "Cantidad Real Consumida"</t>
        </r>
      </text>
    </comment>
    <comment ref="E1464" authorId="1" shapeId="0">
      <text>
        <r>
          <rPr>
            <sz val="11"/>
            <color theme="1"/>
            <rFont val="Calibri"/>
            <family val="2"/>
            <scheme val="minor"/>
          </rPr>
          <t>Introduzca un número con dos decimales como máximo</t>
        </r>
      </text>
    </comment>
    <comment ref="F1464" authorId="1" shapeId="0">
      <text>
        <r>
          <rPr>
            <sz val="11"/>
            <color theme="1"/>
            <rFont val="Calibri"/>
            <family val="2"/>
            <scheme val="minor"/>
          </rPr>
          <t>Monto calculado automáticamente por el sistema</t>
        </r>
      </text>
    </comment>
    <comment ref="A1469" authorId="1" shapeId="0">
      <text>
        <r>
          <rPr>
            <sz val="11"/>
            <color theme="1"/>
            <rFont val="Calibri"/>
            <family val="2"/>
            <scheme val="minor"/>
          </rPr>
          <t>Introducir un texto con el nombre o referencia de la contratación</t>
        </r>
      </text>
    </comment>
    <comment ref="B1469" authorId="1" shapeId="0">
      <text>
        <r>
          <rPr>
            <sz val="11"/>
            <color theme="1"/>
            <rFont val="Calibri"/>
            <family val="2"/>
            <scheme val="minor"/>
          </rPr>
          <t>Introduzca un texto con la finalidad de la contratación</t>
        </r>
      </text>
    </comment>
    <comment ref="C1469" authorId="1" shapeId="0">
      <text>
        <r>
          <rPr>
            <sz val="11"/>
            <color theme="1"/>
            <rFont val="Calibri"/>
            <family val="2"/>
            <scheme val="minor"/>
          </rPr>
          <t>Seleccionar un valor del listado</t>
        </r>
      </text>
    </comment>
    <comment ref="D1469" authorId="1" shapeId="0">
      <text>
        <r>
          <rPr>
            <sz val="11"/>
            <color theme="1"/>
            <rFont val="Calibri"/>
            <family val="2"/>
            <scheme val="minor"/>
          </rPr>
          <t>Seleccione el tipo de procedimiento</t>
        </r>
      </text>
    </comment>
    <comment ref="E1469" authorId="1" shapeId="0">
      <text>
        <r>
          <rPr>
            <sz val="11"/>
            <color theme="1"/>
            <rFont val="Calibri"/>
            <family val="2"/>
            <scheme val="minor"/>
          </rPr>
          <t>Seleccione un valor de la lista</t>
        </r>
      </text>
    </comment>
    <comment ref="F1469" authorId="1" shapeId="0">
      <text>
        <r>
          <rPr>
            <sz val="11"/>
            <color theme="1"/>
            <rFont val="Calibri"/>
            <family val="2"/>
            <scheme val="minor"/>
          </rPr>
          <t>Introduzca el código SNIP</t>
        </r>
      </text>
    </comment>
    <comment ref="C1470" authorId="1" shapeId="0">
      <text>
        <r>
          <rPr>
            <sz val="11"/>
            <color theme="1"/>
            <rFont val="Calibri"/>
            <family val="2"/>
            <scheme val="minor"/>
          </rPr>
          <t>Introduzca la fecha de inicio del proceso, en formato dd-mm-aaaa</t>
        </r>
      </text>
    </comment>
    <comment ref="F14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1" authorId="1" shapeId="0">
      <text/>
    </comment>
    <comment ref="C1472" authorId="1" shapeId="0">
      <text>
        <r>
          <rPr>
            <sz val="11"/>
            <color theme="1"/>
            <rFont val="Calibri"/>
            <family val="2"/>
            <scheme val="minor"/>
          </rPr>
          <t>Introduzca la fecha prevista de adjudicación, en formato dd-mm-aaaa</t>
        </r>
      </text>
    </comment>
    <comment ref="F1472" authorId="1" shapeId="0">
      <text/>
    </comment>
    <comment ref="F1473" authorId="1" shapeId="0">
      <text/>
    </comment>
    <comment ref="A1475" authorId="1" shapeId="0">
      <text>
        <r>
          <rPr>
            <sz val="11"/>
            <color theme="1"/>
            <rFont val="Calibri"/>
            <family val="2"/>
            <scheme val="minor"/>
          </rPr>
          <t>Introduzca un codigo UNSPSC</t>
        </r>
      </text>
    </comment>
    <comment ref="B1475" authorId="1" shapeId="0">
      <text>
        <r>
          <rPr>
            <sz val="11"/>
            <color theme="1"/>
            <rFont val="Calibri"/>
            <family val="2"/>
            <scheme val="minor"/>
          </rPr>
          <t>Descripción calculada automáticamente a partir de código del artículo</t>
        </r>
      </text>
    </comment>
    <comment ref="C1475" authorId="1" shapeId="0">
      <text>
        <r>
          <rPr>
            <sz val="11"/>
            <color theme="1"/>
            <rFont val="Calibri"/>
            <family val="2"/>
            <scheme val="minor"/>
          </rPr>
          <t>Seleccione un valor de la lista</t>
        </r>
      </text>
    </comment>
    <comment ref="D1475" authorId="1" shapeId="0">
      <text>
        <r>
          <rPr>
            <sz val="11"/>
            <color theme="1"/>
            <rFont val="Calibri"/>
            <family val="2"/>
            <scheme val="minor"/>
          </rPr>
          <t>Introduzca un número con dos decimales como máximo. Debe ser igual o mayor a la "Cantidad Real Consumida"</t>
        </r>
      </text>
    </comment>
    <comment ref="E1475" authorId="1" shapeId="0">
      <text>
        <r>
          <rPr>
            <sz val="11"/>
            <color theme="1"/>
            <rFont val="Calibri"/>
            <family val="2"/>
            <scheme val="minor"/>
          </rPr>
          <t>Introduzca un número con dos decimales como máximo</t>
        </r>
      </text>
    </comment>
    <comment ref="F1475" authorId="1" shapeId="0">
      <text>
        <r>
          <rPr>
            <sz val="11"/>
            <color theme="1"/>
            <rFont val="Calibri"/>
            <family val="2"/>
            <scheme val="minor"/>
          </rPr>
          <t>Monto calculado automáticamente por el sistema</t>
        </r>
      </text>
    </comment>
    <comment ref="A1480" authorId="1" shapeId="0">
      <text>
        <r>
          <rPr>
            <sz val="11"/>
            <color theme="1"/>
            <rFont val="Calibri"/>
            <family val="2"/>
            <scheme val="minor"/>
          </rPr>
          <t>Introducir un texto con el nombre o referencia de la contratación</t>
        </r>
      </text>
    </comment>
    <comment ref="B1480" authorId="1" shapeId="0">
      <text>
        <r>
          <rPr>
            <sz val="11"/>
            <color theme="1"/>
            <rFont val="Calibri"/>
            <family val="2"/>
            <scheme val="minor"/>
          </rPr>
          <t>Introduzca un texto con la finalidad de la contratación</t>
        </r>
      </text>
    </comment>
    <comment ref="C1480" authorId="1" shapeId="0">
      <text>
        <r>
          <rPr>
            <sz val="11"/>
            <color theme="1"/>
            <rFont val="Calibri"/>
            <family val="2"/>
            <scheme val="minor"/>
          </rPr>
          <t>Seleccionar un valor del listado</t>
        </r>
      </text>
    </comment>
    <comment ref="D1480" authorId="1" shapeId="0">
      <text>
        <r>
          <rPr>
            <sz val="11"/>
            <color theme="1"/>
            <rFont val="Calibri"/>
            <family val="2"/>
            <scheme val="minor"/>
          </rPr>
          <t>Seleccione el tipo de procedimiento</t>
        </r>
      </text>
    </comment>
    <comment ref="E1480" authorId="1" shapeId="0">
      <text>
        <r>
          <rPr>
            <sz val="11"/>
            <color theme="1"/>
            <rFont val="Calibri"/>
            <family val="2"/>
            <scheme val="minor"/>
          </rPr>
          <t>Seleccione un valor de la lista</t>
        </r>
      </text>
    </comment>
    <comment ref="F1480" authorId="1" shapeId="0">
      <text>
        <r>
          <rPr>
            <sz val="11"/>
            <color theme="1"/>
            <rFont val="Calibri"/>
            <family val="2"/>
            <scheme val="minor"/>
          </rPr>
          <t>Introduzca el código SNIP</t>
        </r>
      </text>
    </comment>
    <comment ref="C1481" authorId="1" shapeId="0">
      <text>
        <r>
          <rPr>
            <sz val="11"/>
            <color theme="1"/>
            <rFont val="Calibri"/>
            <family val="2"/>
            <scheme val="minor"/>
          </rPr>
          <t>Introduzca la fecha de inicio del proceso, en formato dd-mm-aaaa</t>
        </r>
      </text>
    </comment>
    <comment ref="F14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text/>
    </comment>
    <comment ref="C1483" authorId="1" shapeId="0">
      <text>
        <r>
          <rPr>
            <sz val="11"/>
            <color theme="1"/>
            <rFont val="Calibri"/>
            <family val="2"/>
            <scheme val="minor"/>
          </rPr>
          <t>Introduzca la fecha prevista de adjudicación, en formato dd-mm-aaaa</t>
        </r>
      </text>
    </comment>
    <comment ref="F1483" authorId="1" shapeId="0">
      <text/>
    </comment>
    <comment ref="F1484" authorId="1" shapeId="0">
      <text/>
    </comment>
    <comment ref="A1486" authorId="1" shapeId="0">
      <text>
        <r>
          <rPr>
            <sz val="11"/>
            <color theme="1"/>
            <rFont val="Calibri"/>
            <family val="2"/>
            <scheme val="minor"/>
          </rPr>
          <t>Introduzca un codigo UNSPSC</t>
        </r>
      </text>
    </comment>
    <comment ref="B1486" authorId="1" shapeId="0">
      <text>
        <r>
          <rPr>
            <sz val="11"/>
            <color theme="1"/>
            <rFont val="Calibri"/>
            <family val="2"/>
            <scheme val="minor"/>
          </rPr>
          <t>Descripción calculada automáticamente a partir de código del artículo</t>
        </r>
      </text>
    </comment>
    <comment ref="C1486" authorId="1" shapeId="0">
      <text>
        <r>
          <rPr>
            <sz val="11"/>
            <color theme="1"/>
            <rFont val="Calibri"/>
            <family val="2"/>
            <scheme val="minor"/>
          </rPr>
          <t>Seleccione un valor de la lista</t>
        </r>
      </text>
    </comment>
    <comment ref="D1486" authorId="1" shapeId="0">
      <text>
        <r>
          <rPr>
            <sz val="11"/>
            <color theme="1"/>
            <rFont val="Calibri"/>
            <family val="2"/>
            <scheme val="minor"/>
          </rPr>
          <t>Introduzca un número con dos decimales como máximo. Debe ser igual o mayor a la "Cantidad Real Consumida"</t>
        </r>
      </text>
    </comment>
    <comment ref="E1486" authorId="1" shapeId="0">
      <text>
        <r>
          <rPr>
            <sz val="11"/>
            <color theme="1"/>
            <rFont val="Calibri"/>
            <family val="2"/>
            <scheme val="minor"/>
          </rPr>
          <t>Introduzca un número con dos decimales como máximo</t>
        </r>
      </text>
    </comment>
    <comment ref="F1486" authorId="1" shapeId="0">
      <text>
        <r>
          <rPr>
            <sz val="11"/>
            <color theme="1"/>
            <rFont val="Calibri"/>
            <family val="2"/>
            <scheme val="minor"/>
          </rPr>
          <t>Monto calculado automáticamente por el sistema</t>
        </r>
      </text>
    </comment>
    <comment ref="A1491" authorId="1" shapeId="0">
      <text>
        <r>
          <rPr>
            <sz val="11"/>
            <color theme="1"/>
            <rFont val="Calibri"/>
            <family val="2"/>
            <scheme val="minor"/>
          </rPr>
          <t>Introducir un texto con el nombre o referencia de la contratación</t>
        </r>
      </text>
    </comment>
    <comment ref="B1491" authorId="1" shapeId="0">
      <text>
        <r>
          <rPr>
            <sz val="11"/>
            <color theme="1"/>
            <rFont val="Calibri"/>
            <family val="2"/>
            <scheme val="minor"/>
          </rPr>
          <t>Introduzca un texto con la finalidad de la contratación</t>
        </r>
      </text>
    </comment>
    <comment ref="C1491" authorId="1" shapeId="0">
      <text>
        <r>
          <rPr>
            <sz val="11"/>
            <color theme="1"/>
            <rFont val="Calibri"/>
            <family val="2"/>
            <scheme val="minor"/>
          </rPr>
          <t>Seleccionar un valor del listado</t>
        </r>
      </text>
    </comment>
    <comment ref="D1491" authorId="1" shapeId="0">
      <text>
        <r>
          <rPr>
            <sz val="11"/>
            <color theme="1"/>
            <rFont val="Calibri"/>
            <family val="2"/>
            <scheme val="minor"/>
          </rPr>
          <t>Seleccione el tipo de procedimiento</t>
        </r>
      </text>
    </comment>
    <comment ref="E1491" authorId="1" shapeId="0">
      <text>
        <r>
          <rPr>
            <sz val="11"/>
            <color theme="1"/>
            <rFont val="Calibri"/>
            <family val="2"/>
            <scheme val="minor"/>
          </rPr>
          <t>Seleccione un valor de la lista</t>
        </r>
      </text>
    </comment>
    <comment ref="F1491" authorId="1" shapeId="0">
      <text>
        <r>
          <rPr>
            <sz val="11"/>
            <color theme="1"/>
            <rFont val="Calibri"/>
            <family val="2"/>
            <scheme val="minor"/>
          </rPr>
          <t>Introduzca el código SNIP</t>
        </r>
      </text>
    </comment>
    <comment ref="C1492" authorId="1" shapeId="0">
      <text>
        <r>
          <rPr>
            <sz val="11"/>
            <color theme="1"/>
            <rFont val="Calibri"/>
            <family val="2"/>
            <scheme val="minor"/>
          </rPr>
          <t>Introduzca la fecha de inicio del proceso, en formato dd-mm-aaaa</t>
        </r>
      </text>
    </comment>
    <comment ref="F14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1" shapeId="0">
      <text/>
    </comment>
    <comment ref="C1494" authorId="1" shapeId="0">
      <text>
        <r>
          <rPr>
            <sz val="11"/>
            <color theme="1"/>
            <rFont val="Calibri"/>
            <family val="2"/>
            <scheme val="minor"/>
          </rPr>
          <t>Introduzca la fecha prevista de adjudicación, en formato dd-mm-aaaa</t>
        </r>
      </text>
    </comment>
    <comment ref="F1494" authorId="1" shapeId="0">
      <text/>
    </comment>
    <comment ref="F1495" authorId="1" shapeId="0">
      <text/>
    </comment>
    <comment ref="A1497" authorId="1" shapeId="0">
      <text>
        <r>
          <rPr>
            <sz val="11"/>
            <color theme="1"/>
            <rFont val="Calibri"/>
            <family val="2"/>
            <scheme val="minor"/>
          </rPr>
          <t>Introduzca un codigo UNSPSC</t>
        </r>
      </text>
    </comment>
    <comment ref="B1497" authorId="1" shapeId="0">
      <text>
        <r>
          <rPr>
            <sz val="11"/>
            <color theme="1"/>
            <rFont val="Calibri"/>
            <family val="2"/>
            <scheme val="minor"/>
          </rPr>
          <t>Descripción calculada automáticamente a partir de código del artículo</t>
        </r>
      </text>
    </comment>
    <comment ref="C1497" authorId="1" shapeId="0">
      <text>
        <r>
          <rPr>
            <sz val="11"/>
            <color theme="1"/>
            <rFont val="Calibri"/>
            <family val="2"/>
            <scheme val="minor"/>
          </rPr>
          <t>Seleccione un valor de la lista</t>
        </r>
      </text>
    </comment>
    <comment ref="D1497" authorId="1" shapeId="0">
      <text>
        <r>
          <rPr>
            <sz val="11"/>
            <color theme="1"/>
            <rFont val="Calibri"/>
            <family val="2"/>
            <scheme val="minor"/>
          </rPr>
          <t>Introduzca un número con dos decimales como máximo. Debe ser igual o mayor a la "Cantidad Real Consumida"</t>
        </r>
      </text>
    </comment>
    <comment ref="E1497" authorId="1" shapeId="0">
      <text>
        <r>
          <rPr>
            <sz val="11"/>
            <color theme="1"/>
            <rFont val="Calibri"/>
            <family val="2"/>
            <scheme val="minor"/>
          </rPr>
          <t>Introduzca un número con dos decimales como máximo</t>
        </r>
      </text>
    </comment>
    <comment ref="F1497" authorId="1" shapeId="0">
      <text>
        <r>
          <rPr>
            <sz val="11"/>
            <color theme="1"/>
            <rFont val="Calibri"/>
            <family val="2"/>
            <scheme val="minor"/>
          </rPr>
          <t>Monto calculado automáticamente por el sistema</t>
        </r>
      </text>
    </comment>
    <comment ref="A1502" authorId="1" shapeId="0">
      <text>
        <r>
          <rPr>
            <sz val="11"/>
            <color theme="1"/>
            <rFont val="Calibri"/>
            <family val="2"/>
            <scheme val="minor"/>
          </rPr>
          <t>Introducir un texto con el nombre o referencia de la contratación</t>
        </r>
      </text>
    </comment>
    <comment ref="B1502" authorId="1" shapeId="0">
      <text>
        <r>
          <rPr>
            <sz val="11"/>
            <color theme="1"/>
            <rFont val="Calibri"/>
            <family val="2"/>
            <scheme val="minor"/>
          </rPr>
          <t>Introduzca un texto con la finalidad de la contratación</t>
        </r>
      </text>
    </comment>
    <comment ref="C1502" authorId="1" shapeId="0">
      <text>
        <r>
          <rPr>
            <sz val="11"/>
            <color theme="1"/>
            <rFont val="Calibri"/>
            <family val="2"/>
            <scheme val="minor"/>
          </rPr>
          <t>Seleccionar un valor del listado</t>
        </r>
      </text>
    </comment>
    <comment ref="D1502" authorId="1" shapeId="0">
      <text>
        <r>
          <rPr>
            <sz val="11"/>
            <color theme="1"/>
            <rFont val="Calibri"/>
            <family val="2"/>
            <scheme val="minor"/>
          </rPr>
          <t>Seleccione el tipo de procedimiento</t>
        </r>
      </text>
    </comment>
    <comment ref="E1502" authorId="1" shapeId="0">
      <text>
        <r>
          <rPr>
            <sz val="11"/>
            <color theme="1"/>
            <rFont val="Calibri"/>
            <family val="2"/>
            <scheme val="minor"/>
          </rPr>
          <t>Seleccione un valor de la lista</t>
        </r>
      </text>
    </comment>
    <comment ref="F1502" authorId="1" shapeId="0">
      <text>
        <r>
          <rPr>
            <sz val="11"/>
            <color theme="1"/>
            <rFont val="Calibri"/>
            <family val="2"/>
            <scheme val="minor"/>
          </rPr>
          <t>Introduzca el código SNIP</t>
        </r>
      </text>
    </comment>
    <comment ref="C1503" authorId="1" shapeId="0">
      <text>
        <r>
          <rPr>
            <sz val="11"/>
            <color theme="1"/>
            <rFont val="Calibri"/>
            <family val="2"/>
            <scheme val="minor"/>
          </rPr>
          <t>Introduzca la fecha de inicio del proceso, en formato dd-mm-aaaa</t>
        </r>
      </text>
    </comment>
    <comment ref="F15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text/>
    </comment>
    <comment ref="C1505" authorId="1" shapeId="0">
      <text>
        <r>
          <rPr>
            <sz val="11"/>
            <color theme="1"/>
            <rFont val="Calibri"/>
            <family val="2"/>
            <scheme val="minor"/>
          </rPr>
          <t>Introduzca la fecha prevista de adjudicación, en formato dd-mm-aaaa</t>
        </r>
      </text>
    </comment>
    <comment ref="F1505" authorId="1" shapeId="0">
      <text/>
    </comment>
    <comment ref="F1506" authorId="1" shapeId="0">
      <text/>
    </comment>
    <comment ref="A1508" authorId="1" shapeId="0">
      <text>
        <r>
          <rPr>
            <sz val="11"/>
            <color theme="1"/>
            <rFont val="Calibri"/>
            <family val="2"/>
            <scheme val="minor"/>
          </rPr>
          <t>Introduzca un codigo UNSPSC</t>
        </r>
      </text>
    </comment>
    <comment ref="B1508" authorId="1" shapeId="0">
      <text>
        <r>
          <rPr>
            <sz val="11"/>
            <color theme="1"/>
            <rFont val="Calibri"/>
            <family val="2"/>
            <scheme val="minor"/>
          </rPr>
          <t>Descripción calculada automáticamente a partir de código del artículo</t>
        </r>
      </text>
    </comment>
    <comment ref="C1508" authorId="1" shapeId="0">
      <text>
        <r>
          <rPr>
            <sz val="11"/>
            <color theme="1"/>
            <rFont val="Calibri"/>
            <family val="2"/>
            <scheme val="minor"/>
          </rPr>
          <t>Seleccione un valor de la lista</t>
        </r>
      </text>
    </comment>
    <comment ref="D1508" authorId="1" shapeId="0">
      <text>
        <r>
          <rPr>
            <sz val="11"/>
            <color theme="1"/>
            <rFont val="Calibri"/>
            <family val="2"/>
            <scheme val="minor"/>
          </rPr>
          <t>Introduzca un número con dos decimales como máximo. Debe ser igual o mayor a la "Cantidad Real Consumida"</t>
        </r>
      </text>
    </comment>
    <comment ref="E1508" authorId="1" shapeId="0">
      <text>
        <r>
          <rPr>
            <sz val="11"/>
            <color theme="1"/>
            <rFont val="Calibri"/>
            <family val="2"/>
            <scheme val="minor"/>
          </rPr>
          <t>Introduzca un número con dos decimales como máximo</t>
        </r>
      </text>
    </comment>
    <comment ref="F1508" authorId="1" shapeId="0">
      <text>
        <r>
          <rPr>
            <sz val="11"/>
            <color theme="1"/>
            <rFont val="Calibri"/>
            <family val="2"/>
            <scheme val="minor"/>
          </rPr>
          <t>Monto calculado automáticamente por el sistema</t>
        </r>
      </text>
    </comment>
    <comment ref="A1513" authorId="1" shapeId="0">
      <text>
        <r>
          <rPr>
            <sz val="11"/>
            <color theme="1"/>
            <rFont val="Calibri"/>
            <family val="2"/>
            <scheme val="minor"/>
          </rPr>
          <t>Introducir un texto con el nombre o referencia de la contratación</t>
        </r>
      </text>
    </comment>
    <comment ref="B1513" authorId="1" shapeId="0">
      <text>
        <r>
          <rPr>
            <sz val="11"/>
            <color theme="1"/>
            <rFont val="Calibri"/>
            <family val="2"/>
            <scheme val="minor"/>
          </rPr>
          <t>Introduzca un texto con la finalidad de la contratación</t>
        </r>
      </text>
    </comment>
    <comment ref="C1513" authorId="1" shapeId="0">
      <text>
        <r>
          <rPr>
            <sz val="11"/>
            <color theme="1"/>
            <rFont val="Calibri"/>
            <family val="2"/>
            <scheme val="minor"/>
          </rPr>
          <t>Seleccionar un valor del listado</t>
        </r>
      </text>
    </comment>
    <comment ref="D1513" authorId="1" shapeId="0">
      <text>
        <r>
          <rPr>
            <sz val="11"/>
            <color theme="1"/>
            <rFont val="Calibri"/>
            <family val="2"/>
            <scheme val="minor"/>
          </rPr>
          <t>Seleccione el tipo de procedimiento</t>
        </r>
      </text>
    </comment>
    <comment ref="E1513" authorId="1" shapeId="0">
      <text>
        <r>
          <rPr>
            <sz val="11"/>
            <color theme="1"/>
            <rFont val="Calibri"/>
            <family val="2"/>
            <scheme val="minor"/>
          </rPr>
          <t>Seleccione un valor de la lista</t>
        </r>
      </text>
    </comment>
    <comment ref="F1513" authorId="1" shapeId="0">
      <text>
        <r>
          <rPr>
            <sz val="11"/>
            <color theme="1"/>
            <rFont val="Calibri"/>
            <family val="2"/>
            <scheme val="minor"/>
          </rPr>
          <t>Introduzca el código SNIP</t>
        </r>
      </text>
    </comment>
    <comment ref="C1514" authorId="1" shapeId="0">
      <text>
        <r>
          <rPr>
            <sz val="11"/>
            <color theme="1"/>
            <rFont val="Calibri"/>
            <family val="2"/>
            <scheme val="minor"/>
          </rPr>
          <t>Introduzca la fecha de inicio del proceso, en formato dd-mm-aaaa</t>
        </r>
      </text>
    </comment>
    <comment ref="F1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text/>
    </comment>
    <comment ref="C1516" authorId="1" shapeId="0">
      <text>
        <r>
          <rPr>
            <sz val="11"/>
            <color theme="1"/>
            <rFont val="Calibri"/>
            <family val="2"/>
            <scheme val="minor"/>
          </rPr>
          <t>Introduzca la fecha prevista de adjudicación, en formato dd-mm-aaaa</t>
        </r>
      </text>
    </comment>
    <comment ref="F1516" authorId="1" shapeId="0">
      <text/>
    </comment>
    <comment ref="F1517" authorId="1" shapeId="0">
      <text/>
    </comment>
    <comment ref="A1519" authorId="1" shapeId="0">
      <text>
        <r>
          <rPr>
            <sz val="11"/>
            <color theme="1"/>
            <rFont val="Calibri"/>
            <family val="2"/>
            <scheme val="minor"/>
          </rPr>
          <t>Introduzca un codigo UNSPSC</t>
        </r>
      </text>
    </comment>
    <comment ref="B1519" authorId="1" shapeId="0">
      <text>
        <r>
          <rPr>
            <sz val="11"/>
            <color theme="1"/>
            <rFont val="Calibri"/>
            <family val="2"/>
            <scheme val="minor"/>
          </rPr>
          <t>Descripción calculada automáticamente a partir de código del artículo</t>
        </r>
      </text>
    </comment>
    <comment ref="C1519" authorId="1" shapeId="0">
      <text>
        <r>
          <rPr>
            <sz val="11"/>
            <color theme="1"/>
            <rFont val="Calibri"/>
            <family val="2"/>
            <scheme val="minor"/>
          </rPr>
          <t>Seleccione un valor de la lista</t>
        </r>
      </text>
    </comment>
    <comment ref="D1519" authorId="1" shapeId="0">
      <text>
        <r>
          <rPr>
            <sz val="11"/>
            <color theme="1"/>
            <rFont val="Calibri"/>
            <family val="2"/>
            <scheme val="minor"/>
          </rPr>
          <t>Introduzca un número con dos decimales como máximo. Debe ser igual o mayor a la "Cantidad Real Consumida"</t>
        </r>
      </text>
    </comment>
    <comment ref="E1519" authorId="1" shapeId="0">
      <text>
        <r>
          <rPr>
            <sz val="11"/>
            <color theme="1"/>
            <rFont val="Calibri"/>
            <family val="2"/>
            <scheme val="minor"/>
          </rPr>
          <t>Introduzca un número con dos decimales como máximo</t>
        </r>
      </text>
    </comment>
    <comment ref="F1519" authorId="1" shapeId="0">
      <text>
        <r>
          <rPr>
            <sz val="11"/>
            <color theme="1"/>
            <rFont val="Calibri"/>
            <family val="2"/>
            <scheme val="minor"/>
          </rPr>
          <t>Monto calculado automáticamente por el sistema</t>
        </r>
      </text>
    </comment>
    <comment ref="A1525" authorId="1" shapeId="0">
      <text>
        <r>
          <rPr>
            <sz val="11"/>
            <color theme="1"/>
            <rFont val="Calibri"/>
            <family val="2"/>
            <scheme val="minor"/>
          </rPr>
          <t>Introducir un texto con el nombre o referencia de la contratación</t>
        </r>
      </text>
    </comment>
    <comment ref="B1525" authorId="1" shapeId="0">
      <text>
        <r>
          <rPr>
            <sz val="11"/>
            <color theme="1"/>
            <rFont val="Calibri"/>
            <family val="2"/>
            <scheme val="minor"/>
          </rPr>
          <t>Introduzca un texto con la finalidad de la contratación</t>
        </r>
      </text>
    </comment>
    <comment ref="C1525" authorId="1" shapeId="0">
      <text>
        <r>
          <rPr>
            <sz val="11"/>
            <color theme="1"/>
            <rFont val="Calibri"/>
            <family val="2"/>
            <scheme val="minor"/>
          </rPr>
          <t>Seleccionar un valor del listado</t>
        </r>
      </text>
    </comment>
    <comment ref="D1525" authorId="1" shapeId="0">
      <text>
        <r>
          <rPr>
            <sz val="11"/>
            <color theme="1"/>
            <rFont val="Calibri"/>
            <family val="2"/>
            <scheme val="minor"/>
          </rPr>
          <t>Seleccione el tipo de procedimiento</t>
        </r>
      </text>
    </comment>
    <comment ref="E1525" authorId="1" shapeId="0">
      <text>
        <r>
          <rPr>
            <sz val="11"/>
            <color theme="1"/>
            <rFont val="Calibri"/>
            <family val="2"/>
            <scheme val="minor"/>
          </rPr>
          <t>Seleccione un valor de la lista</t>
        </r>
      </text>
    </comment>
    <comment ref="F1525" authorId="1" shapeId="0">
      <text>
        <r>
          <rPr>
            <sz val="11"/>
            <color theme="1"/>
            <rFont val="Calibri"/>
            <family val="2"/>
            <scheme val="minor"/>
          </rPr>
          <t>Introduzca el código SNIP</t>
        </r>
      </text>
    </comment>
    <comment ref="C1526" authorId="1" shapeId="0">
      <text>
        <r>
          <rPr>
            <sz val="11"/>
            <color theme="1"/>
            <rFont val="Calibri"/>
            <family val="2"/>
            <scheme val="minor"/>
          </rPr>
          <t>Introduzca la fecha de inicio del proceso, en formato dd-mm-aaaa</t>
        </r>
      </text>
    </comment>
    <comment ref="F1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text/>
    </comment>
    <comment ref="C1528" authorId="1" shapeId="0">
      <text>
        <r>
          <rPr>
            <sz val="11"/>
            <color theme="1"/>
            <rFont val="Calibri"/>
            <family val="2"/>
            <scheme val="minor"/>
          </rPr>
          <t>Introduzca la fecha prevista de adjudicación, en formato dd-mm-aaaa</t>
        </r>
      </text>
    </comment>
    <comment ref="F1528" authorId="1" shapeId="0">
      <text/>
    </comment>
    <comment ref="F1529" authorId="1" shapeId="0">
      <text/>
    </comment>
    <comment ref="A1531" authorId="1" shapeId="0">
      <text>
        <r>
          <rPr>
            <sz val="11"/>
            <color theme="1"/>
            <rFont val="Calibri"/>
            <family val="2"/>
            <scheme val="minor"/>
          </rPr>
          <t>Introduzca un codigo UNSPSC</t>
        </r>
      </text>
    </comment>
    <comment ref="B1531" authorId="1" shapeId="0">
      <text>
        <r>
          <rPr>
            <sz val="11"/>
            <color theme="1"/>
            <rFont val="Calibri"/>
            <family val="2"/>
            <scheme val="minor"/>
          </rPr>
          <t>Descripción calculada automáticamente a partir de código del artículo</t>
        </r>
      </text>
    </comment>
    <comment ref="C1531" authorId="1" shapeId="0">
      <text>
        <r>
          <rPr>
            <sz val="11"/>
            <color theme="1"/>
            <rFont val="Calibri"/>
            <family val="2"/>
            <scheme val="minor"/>
          </rPr>
          <t>Seleccione un valor de la lista</t>
        </r>
      </text>
    </comment>
    <comment ref="D1531" authorId="1" shapeId="0">
      <text>
        <r>
          <rPr>
            <sz val="11"/>
            <color theme="1"/>
            <rFont val="Calibri"/>
            <family val="2"/>
            <scheme val="minor"/>
          </rPr>
          <t>Introduzca un número con dos decimales como máximo. Debe ser igual o mayor a la "Cantidad Real Consumida"</t>
        </r>
      </text>
    </comment>
    <comment ref="E1531" authorId="1" shapeId="0">
      <text>
        <r>
          <rPr>
            <sz val="11"/>
            <color theme="1"/>
            <rFont val="Calibri"/>
            <family val="2"/>
            <scheme val="minor"/>
          </rPr>
          <t>Introduzca un número con dos decimales como máximo</t>
        </r>
      </text>
    </comment>
    <comment ref="F1531" authorId="1" shapeId="0">
      <text>
        <r>
          <rPr>
            <sz val="11"/>
            <color theme="1"/>
            <rFont val="Calibri"/>
            <family val="2"/>
            <scheme val="minor"/>
          </rPr>
          <t>Monto calculado automáticamente por el sistema</t>
        </r>
      </text>
    </comment>
    <comment ref="A1537" authorId="1" shapeId="0">
      <text>
        <r>
          <rPr>
            <sz val="11"/>
            <color theme="1"/>
            <rFont val="Calibri"/>
            <family val="2"/>
            <scheme val="minor"/>
          </rPr>
          <t>Introducir un texto con el nombre o referencia de la contratación</t>
        </r>
      </text>
    </comment>
    <comment ref="B1537" authorId="1" shapeId="0">
      <text>
        <r>
          <rPr>
            <sz val="11"/>
            <color theme="1"/>
            <rFont val="Calibri"/>
            <family val="2"/>
            <scheme val="minor"/>
          </rPr>
          <t>Introduzca un texto con la finalidad de la contratación</t>
        </r>
      </text>
    </comment>
    <comment ref="C1537" authorId="1" shapeId="0">
      <text>
        <r>
          <rPr>
            <sz val="11"/>
            <color theme="1"/>
            <rFont val="Calibri"/>
            <family val="2"/>
            <scheme val="minor"/>
          </rPr>
          <t>Seleccionar un valor del listado</t>
        </r>
      </text>
    </comment>
    <comment ref="D1537" authorId="1" shapeId="0">
      <text>
        <r>
          <rPr>
            <sz val="11"/>
            <color theme="1"/>
            <rFont val="Calibri"/>
            <family val="2"/>
            <scheme val="minor"/>
          </rPr>
          <t>Seleccione el tipo de procedimiento</t>
        </r>
      </text>
    </comment>
    <comment ref="E1537" authorId="1" shapeId="0">
      <text>
        <r>
          <rPr>
            <sz val="11"/>
            <color theme="1"/>
            <rFont val="Calibri"/>
            <family val="2"/>
            <scheme val="minor"/>
          </rPr>
          <t>Seleccione un valor de la lista</t>
        </r>
      </text>
    </comment>
    <comment ref="F1537" authorId="1" shapeId="0">
      <text>
        <r>
          <rPr>
            <sz val="11"/>
            <color theme="1"/>
            <rFont val="Calibri"/>
            <family val="2"/>
            <scheme val="minor"/>
          </rPr>
          <t>Introduzca el código SNIP</t>
        </r>
      </text>
    </comment>
    <comment ref="C1538" authorId="1" shapeId="0">
      <text>
        <r>
          <rPr>
            <sz val="11"/>
            <color theme="1"/>
            <rFont val="Calibri"/>
            <family val="2"/>
            <scheme val="minor"/>
          </rPr>
          <t>Introduzca la fecha de inicio del proceso, en formato dd-mm-aaaa</t>
        </r>
      </text>
    </comment>
    <comment ref="F15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text/>
    </comment>
    <comment ref="C1540" authorId="1" shapeId="0">
      <text>
        <r>
          <rPr>
            <sz val="11"/>
            <color theme="1"/>
            <rFont val="Calibri"/>
            <family val="2"/>
            <scheme val="minor"/>
          </rPr>
          <t>Introduzca la fecha prevista de adjudicación, en formato dd-mm-aaaa</t>
        </r>
      </text>
    </comment>
    <comment ref="F1540" authorId="1" shapeId="0">
      <text/>
    </comment>
    <comment ref="F1541" authorId="1" shapeId="0">
      <text/>
    </comment>
    <comment ref="A1543" authorId="1" shapeId="0">
      <text>
        <r>
          <rPr>
            <sz val="11"/>
            <color theme="1"/>
            <rFont val="Calibri"/>
            <family val="2"/>
            <scheme val="minor"/>
          </rPr>
          <t>Introduzca un codigo UNSPSC</t>
        </r>
      </text>
    </comment>
    <comment ref="B1543" authorId="1" shapeId="0">
      <text>
        <r>
          <rPr>
            <sz val="11"/>
            <color theme="1"/>
            <rFont val="Calibri"/>
            <family val="2"/>
            <scheme val="minor"/>
          </rPr>
          <t>Descripción calculada automáticamente a partir de código del artículo</t>
        </r>
      </text>
    </comment>
    <comment ref="C1543" authorId="1" shapeId="0">
      <text>
        <r>
          <rPr>
            <sz val="11"/>
            <color theme="1"/>
            <rFont val="Calibri"/>
            <family val="2"/>
            <scheme val="minor"/>
          </rPr>
          <t>Seleccione un valor de la lista</t>
        </r>
      </text>
    </comment>
    <comment ref="D1543" authorId="1" shapeId="0">
      <text>
        <r>
          <rPr>
            <sz val="11"/>
            <color theme="1"/>
            <rFont val="Calibri"/>
            <family val="2"/>
            <scheme val="minor"/>
          </rPr>
          <t>Introduzca un número con dos decimales como máximo. Debe ser igual o mayor a la "Cantidad Real Consumida"</t>
        </r>
      </text>
    </comment>
    <comment ref="E1543" authorId="1" shapeId="0">
      <text>
        <r>
          <rPr>
            <sz val="11"/>
            <color theme="1"/>
            <rFont val="Calibri"/>
            <family val="2"/>
            <scheme val="minor"/>
          </rPr>
          <t>Introduzca un número con dos decimales como máximo</t>
        </r>
      </text>
    </comment>
    <comment ref="F1543" authorId="1" shapeId="0">
      <text>
        <r>
          <rPr>
            <sz val="11"/>
            <color theme="1"/>
            <rFont val="Calibri"/>
            <family val="2"/>
            <scheme val="minor"/>
          </rPr>
          <t>Monto calculado automáticamente por el sistema</t>
        </r>
      </text>
    </comment>
    <comment ref="A1549" authorId="1" shapeId="0">
      <text>
        <r>
          <rPr>
            <sz val="11"/>
            <color theme="1"/>
            <rFont val="Calibri"/>
            <family val="2"/>
            <scheme val="minor"/>
          </rPr>
          <t>Introducir un texto con el nombre o referencia de la contratación</t>
        </r>
      </text>
    </comment>
    <comment ref="B1549" authorId="1" shapeId="0">
      <text>
        <r>
          <rPr>
            <sz val="11"/>
            <color theme="1"/>
            <rFont val="Calibri"/>
            <family val="2"/>
            <scheme val="minor"/>
          </rPr>
          <t>Introduzca un texto con la finalidad de la contratación</t>
        </r>
      </text>
    </comment>
    <comment ref="C1549" authorId="1" shapeId="0">
      <text>
        <r>
          <rPr>
            <sz val="11"/>
            <color theme="1"/>
            <rFont val="Calibri"/>
            <family val="2"/>
            <scheme val="minor"/>
          </rPr>
          <t>Seleccionar un valor del listado</t>
        </r>
      </text>
    </comment>
    <comment ref="D1549" authorId="1" shapeId="0">
      <text>
        <r>
          <rPr>
            <sz val="11"/>
            <color theme="1"/>
            <rFont val="Calibri"/>
            <family val="2"/>
            <scheme val="minor"/>
          </rPr>
          <t>Seleccione el tipo de procedimiento</t>
        </r>
      </text>
    </comment>
    <comment ref="E1549" authorId="1" shapeId="0">
      <text>
        <r>
          <rPr>
            <sz val="11"/>
            <color theme="1"/>
            <rFont val="Calibri"/>
            <family val="2"/>
            <scheme val="minor"/>
          </rPr>
          <t>Seleccione un valor de la lista</t>
        </r>
      </text>
    </comment>
    <comment ref="F1549" authorId="1" shapeId="0">
      <text>
        <r>
          <rPr>
            <sz val="11"/>
            <color theme="1"/>
            <rFont val="Calibri"/>
            <family val="2"/>
            <scheme val="minor"/>
          </rPr>
          <t>Introduzca el código SNIP</t>
        </r>
      </text>
    </comment>
    <comment ref="C1550" authorId="1" shapeId="0">
      <text>
        <r>
          <rPr>
            <sz val="11"/>
            <color theme="1"/>
            <rFont val="Calibri"/>
            <family val="2"/>
            <scheme val="minor"/>
          </rPr>
          <t>Introduzca la fecha de inicio del proceso, en formato dd-mm-aaaa</t>
        </r>
      </text>
    </comment>
    <comment ref="F15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1" authorId="1" shapeId="0">
      <text/>
    </comment>
    <comment ref="C1552" authorId="1" shapeId="0">
      <text>
        <r>
          <rPr>
            <sz val="11"/>
            <color theme="1"/>
            <rFont val="Calibri"/>
            <family val="2"/>
            <scheme val="minor"/>
          </rPr>
          <t>Introduzca la fecha prevista de adjudicación, en formato dd-mm-aaaa</t>
        </r>
      </text>
    </comment>
    <comment ref="F1552" authorId="1" shapeId="0">
      <text/>
    </comment>
    <comment ref="F1553" authorId="1" shapeId="0">
      <text/>
    </comment>
    <comment ref="A1555" authorId="1" shapeId="0">
      <text>
        <r>
          <rPr>
            <sz val="11"/>
            <color theme="1"/>
            <rFont val="Calibri"/>
            <family val="2"/>
            <scheme val="minor"/>
          </rPr>
          <t>Introduzca un codigo UNSPSC</t>
        </r>
      </text>
    </comment>
    <comment ref="B1555" authorId="1" shapeId="0">
      <text>
        <r>
          <rPr>
            <sz val="11"/>
            <color theme="1"/>
            <rFont val="Calibri"/>
            <family val="2"/>
            <scheme val="minor"/>
          </rPr>
          <t>Descripción calculada automáticamente a partir de código del artículo</t>
        </r>
      </text>
    </comment>
    <comment ref="C1555" authorId="1" shapeId="0">
      <text>
        <r>
          <rPr>
            <sz val="11"/>
            <color theme="1"/>
            <rFont val="Calibri"/>
            <family val="2"/>
            <scheme val="minor"/>
          </rPr>
          <t>Seleccione un valor de la lista</t>
        </r>
      </text>
    </comment>
    <comment ref="D1555" authorId="1" shapeId="0">
      <text>
        <r>
          <rPr>
            <sz val="11"/>
            <color theme="1"/>
            <rFont val="Calibri"/>
            <family val="2"/>
            <scheme val="minor"/>
          </rPr>
          <t>Introduzca un número con dos decimales como máximo. Debe ser igual o mayor a la "Cantidad Real Consumida"</t>
        </r>
      </text>
    </comment>
    <comment ref="E1555" authorId="1" shapeId="0">
      <text>
        <r>
          <rPr>
            <sz val="11"/>
            <color theme="1"/>
            <rFont val="Calibri"/>
            <family val="2"/>
            <scheme val="minor"/>
          </rPr>
          <t>Introduzca un número con dos decimales como máximo</t>
        </r>
      </text>
    </comment>
    <comment ref="F1555" authorId="1" shapeId="0">
      <text>
        <r>
          <rPr>
            <sz val="11"/>
            <color theme="1"/>
            <rFont val="Calibri"/>
            <family val="2"/>
            <scheme val="minor"/>
          </rPr>
          <t>Monto calculado automáticamente por el sistema</t>
        </r>
      </text>
    </comment>
    <comment ref="A1561" authorId="1" shapeId="0">
      <text>
        <r>
          <rPr>
            <sz val="11"/>
            <color theme="1"/>
            <rFont val="Calibri"/>
            <family val="2"/>
            <scheme val="minor"/>
          </rPr>
          <t>Introducir un texto con el nombre o referencia de la contratación</t>
        </r>
      </text>
    </comment>
    <comment ref="B1561" authorId="1" shapeId="0">
      <text>
        <r>
          <rPr>
            <sz val="11"/>
            <color theme="1"/>
            <rFont val="Calibri"/>
            <family val="2"/>
            <scheme val="minor"/>
          </rPr>
          <t>Introducir un texto con el nombre o referencia de la contratación</t>
        </r>
      </text>
    </comment>
    <comment ref="C1561" authorId="1" shapeId="0">
      <text>
        <r>
          <rPr>
            <sz val="11"/>
            <color theme="1"/>
            <rFont val="Calibri"/>
            <family val="2"/>
            <scheme val="minor"/>
          </rPr>
          <t>Seleccionar un valor del listado</t>
        </r>
      </text>
    </comment>
    <comment ref="D1561" authorId="1" shapeId="0">
      <text>
        <r>
          <rPr>
            <sz val="11"/>
            <color theme="1"/>
            <rFont val="Calibri"/>
            <family val="2"/>
            <scheme val="minor"/>
          </rPr>
          <t>Seleccione el tipo de procedimiento</t>
        </r>
      </text>
    </comment>
    <comment ref="E1561" authorId="1" shapeId="0">
      <text>
        <r>
          <rPr>
            <sz val="11"/>
            <color theme="1"/>
            <rFont val="Calibri"/>
            <family val="2"/>
            <scheme val="minor"/>
          </rPr>
          <t>Seleccione un valor de la lista</t>
        </r>
      </text>
    </comment>
    <comment ref="F1561" authorId="1" shapeId="0">
      <text>
        <r>
          <rPr>
            <sz val="11"/>
            <color theme="1"/>
            <rFont val="Calibri"/>
            <family val="2"/>
            <scheme val="minor"/>
          </rPr>
          <t>Introduzca el código SNIP</t>
        </r>
      </text>
    </comment>
    <comment ref="C1562" authorId="1" shapeId="0">
      <text>
        <r>
          <rPr>
            <sz val="11"/>
            <color theme="1"/>
            <rFont val="Calibri"/>
            <family val="2"/>
            <scheme val="minor"/>
          </rPr>
          <t>Introduzca la fecha de inicio del proceso, en formato dd-mm-aaaa</t>
        </r>
      </text>
    </comment>
    <comment ref="F1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3" authorId="1" shapeId="0">
      <text/>
    </comment>
    <comment ref="C1564" authorId="1" shapeId="0">
      <text>
        <r>
          <rPr>
            <sz val="11"/>
            <color theme="1"/>
            <rFont val="Calibri"/>
            <family val="2"/>
            <scheme val="minor"/>
          </rPr>
          <t>Introduzca la fecha prevista de adjudicación, en formato dd-mm-aaaa</t>
        </r>
      </text>
    </comment>
    <comment ref="F1564" authorId="1" shapeId="0">
      <text/>
    </comment>
    <comment ref="F1565" authorId="1" shapeId="0">
      <text/>
    </comment>
    <comment ref="A1567" authorId="1" shapeId="0">
      <text>
        <r>
          <rPr>
            <sz val="11"/>
            <color theme="1"/>
            <rFont val="Calibri"/>
            <family val="2"/>
            <scheme val="minor"/>
          </rPr>
          <t>Introduzca un codigo UNSPSC</t>
        </r>
      </text>
    </comment>
    <comment ref="B1567" authorId="1" shapeId="0">
      <text>
        <r>
          <rPr>
            <sz val="11"/>
            <color theme="1"/>
            <rFont val="Calibri"/>
            <family val="2"/>
            <scheme val="minor"/>
          </rPr>
          <t>Descripción calculada automáticamente a partir de código del artículo</t>
        </r>
      </text>
    </comment>
    <comment ref="C1567" authorId="1" shapeId="0">
      <text>
        <r>
          <rPr>
            <sz val="11"/>
            <color theme="1"/>
            <rFont val="Calibri"/>
            <family val="2"/>
            <scheme val="minor"/>
          </rPr>
          <t>Seleccione un valor de la lista</t>
        </r>
      </text>
    </comment>
    <comment ref="D1567" authorId="1" shapeId="0">
      <text>
        <r>
          <rPr>
            <sz val="11"/>
            <color theme="1"/>
            <rFont val="Calibri"/>
            <family val="2"/>
            <scheme val="minor"/>
          </rPr>
          <t>Introduzca un número con dos decimales como máximo. Debe ser igual o mayor a la "Cantidad Real Consumida"</t>
        </r>
      </text>
    </comment>
    <comment ref="E1567" authorId="1" shapeId="0">
      <text>
        <r>
          <rPr>
            <sz val="11"/>
            <color theme="1"/>
            <rFont val="Calibri"/>
            <family val="2"/>
            <scheme val="minor"/>
          </rPr>
          <t>Introduzca un número con dos decimales como máximo</t>
        </r>
      </text>
    </comment>
    <comment ref="F1567" authorId="1" shapeId="0">
      <text>
        <r>
          <rPr>
            <sz val="11"/>
            <color theme="1"/>
            <rFont val="Calibri"/>
            <family val="2"/>
            <scheme val="minor"/>
          </rPr>
          <t>Monto calculado automáticamente por el sistema</t>
        </r>
      </text>
    </comment>
    <comment ref="A1578" authorId="1" shapeId="0">
      <text>
        <r>
          <rPr>
            <sz val="11"/>
            <color theme="1"/>
            <rFont val="Calibri"/>
            <family val="2"/>
            <scheme val="minor"/>
          </rPr>
          <t>Introducir un texto con el nombre o referencia de la contratación</t>
        </r>
      </text>
    </comment>
    <comment ref="B1578" authorId="1" shapeId="0">
      <text>
        <r>
          <rPr>
            <sz val="11"/>
            <color theme="1"/>
            <rFont val="Calibri"/>
            <family val="2"/>
            <scheme val="minor"/>
          </rPr>
          <t>Introducir un texto con el nombre o referencia de la contratación</t>
        </r>
      </text>
    </comment>
    <comment ref="C1578" authorId="1" shapeId="0">
      <text>
        <r>
          <rPr>
            <sz val="11"/>
            <color theme="1"/>
            <rFont val="Calibri"/>
            <family val="2"/>
            <scheme val="minor"/>
          </rPr>
          <t>Seleccionar un valor del listado</t>
        </r>
      </text>
    </comment>
    <comment ref="D1578" authorId="1" shapeId="0">
      <text>
        <r>
          <rPr>
            <sz val="11"/>
            <color theme="1"/>
            <rFont val="Calibri"/>
            <family val="2"/>
            <scheme val="minor"/>
          </rPr>
          <t>Seleccione el tipo de procedimiento</t>
        </r>
      </text>
    </comment>
    <comment ref="E1578" authorId="1" shapeId="0">
      <text>
        <r>
          <rPr>
            <sz val="11"/>
            <color theme="1"/>
            <rFont val="Calibri"/>
            <family val="2"/>
            <scheme val="minor"/>
          </rPr>
          <t>Seleccione un valor de la lista</t>
        </r>
      </text>
    </comment>
    <comment ref="F1578" authorId="1" shapeId="0">
      <text>
        <r>
          <rPr>
            <sz val="11"/>
            <color theme="1"/>
            <rFont val="Calibri"/>
            <family val="2"/>
            <scheme val="minor"/>
          </rPr>
          <t>Introduzca el código SNIP</t>
        </r>
      </text>
    </comment>
    <comment ref="C1579" authorId="1" shapeId="0">
      <text>
        <r>
          <rPr>
            <sz val="11"/>
            <color theme="1"/>
            <rFont val="Calibri"/>
            <family val="2"/>
            <scheme val="minor"/>
          </rPr>
          <t>Introduzca la fecha de inicio del proceso, en formato dd-mm-aaaa</t>
        </r>
      </text>
    </comment>
    <comment ref="F1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text/>
    </comment>
    <comment ref="C1581" authorId="1" shapeId="0">
      <text>
        <r>
          <rPr>
            <sz val="11"/>
            <color theme="1"/>
            <rFont val="Calibri"/>
            <family val="2"/>
            <scheme val="minor"/>
          </rPr>
          <t>Introduzca la fecha prevista de adjudicación, en formato dd-mm-aaaa</t>
        </r>
      </text>
    </comment>
    <comment ref="F1581" authorId="1" shapeId="0">
      <text/>
    </comment>
    <comment ref="F1582" authorId="1" shapeId="0">
      <text/>
    </comment>
    <comment ref="A1584" authorId="1" shapeId="0">
      <text>
        <r>
          <rPr>
            <sz val="11"/>
            <color theme="1"/>
            <rFont val="Calibri"/>
            <family val="2"/>
            <scheme val="minor"/>
          </rPr>
          <t>Introduzca un codigo UNSPSC</t>
        </r>
      </text>
    </comment>
    <comment ref="B1584" authorId="1" shapeId="0">
      <text>
        <r>
          <rPr>
            <sz val="11"/>
            <color theme="1"/>
            <rFont val="Calibri"/>
            <family val="2"/>
            <scheme val="minor"/>
          </rPr>
          <t>Descripción calculada automáticamente a partir de código del artículo</t>
        </r>
      </text>
    </comment>
    <comment ref="C1584" authorId="1" shapeId="0">
      <text>
        <r>
          <rPr>
            <sz val="11"/>
            <color theme="1"/>
            <rFont val="Calibri"/>
            <family val="2"/>
            <scheme val="minor"/>
          </rPr>
          <t>Seleccione un valor de la lista</t>
        </r>
      </text>
    </comment>
    <comment ref="D1584" authorId="1" shapeId="0">
      <text>
        <r>
          <rPr>
            <sz val="11"/>
            <color theme="1"/>
            <rFont val="Calibri"/>
            <family val="2"/>
            <scheme val="minor"/>
          </rPr>
          <t>Introduzca un número con dos decimales como máximo. Debe ser igual o mayor a la "Cantidad Real Consumida"</t>
        </r>
      </text>
    </comment>
    <comment ref="E1584" authorId="1" shapeId="0">
      <text>
        <r>
          <rPr>
            <sz val="11"/>
            <color theme="1"/>
            <rFont val="Calibri"/>
            <family val="2"/>
            <scheme val="minor"/>
          </rPr>
          <t>Introduzca un número con dos decimales como máximo</t>
        </r>
      </text>
    </comment>
    <comment ref="F1584" authorId="1" shapeId="0">
      <text>
        <r>
          <rPr>
            <sz val="11"/>
            <color theme="1"/>
            <rFont val="Calibri"/>
            <family val="2"/>
            <scheme val="minor"/>
          </rPr>
          <t>Monto calculado automáticamente por el sistema</t>
        </r>
      </text>
    </comment>
    <comment ref="A1595" authorId="1" shapeId="0">
      <text>
        <r>
          <rPr>
            <sz val="11"/>
            <color theme="1"/>
            <rFont val="Calibri"/>
            <family val="2"/>
            <scheme val="minor"/>
          </rPr>
          <t>Introducir un texto con el nombre o referencia de la contratación</t>
        </r>
      </text>
    </comment>
    <comment ref="B1595" authorId="1" shapeId="0">
      <text>
        <r>
          <rPr>
            <sz val="11"/>
            <color theme="1"/>
            <rFont val="Calibri"/>
            <family val="2"/>
            <scheme val="minor"/>
          </rPr>
          <t>Introducir un texto con el nombre o referencia de la contratación</t>
        </r>
      </text>
    </comment>
    <comment ref="C1595" authorId="1" shapeId="0">
      <text>
        <r>
          <rPr>
            <sz val="11"/>
            <color theme="1"/>
            <rFont val="Calibri"/>
            <family val="2"/>
            <scheme val="minor"/>
          </rPr>
          <t>Seleccionar un valor del listado</t>
        </r>
      </text>
    </comment>
    <comment ref="D1595" authorId="1" shapeId="0">
      <text>
        <r>
          <rPr>
            <sz val="11"/>
            <color theme="1"/>
            <rFont val="Calibri"/>
            <family val="2"/>
            <scheme val="minor"/>
          </rPr>
          <t>Seleccione el tipo de procedimiento</t>
        </r>
      </text>
    </comment>
    <comment ref="E1595" authorId="1" shapeId="0">
      <text>
        <r>
          <rPr>
            <sz val="11"/>
            <color theme="1"/>
            <rFont val="Calibri"/>
            <family val="2"/>
            <scheme val="minor"/>
          </rPr>
          <t>Seleccione un valor de la lista</t>
        </r>
      </text>
    </comment>
    <comment ref="F1595" authorId="1" shapeId="0">
      <text>
        <r>
          <rPr>
            <sz val="11"/>
            <color theme="1"/>
            <rFont val="Calibri"/>
            <family val="2"/>
            <scheme val="minor"/>
          </rPr>
          <t>Introduzca el código SNIP</t>
        </r>
      </text>
    </comment>
    <comment ref="C1596" authorId="1" shapeId="0">
      <text>
        <r>
          <rPr>
            <sz val="11"/>
            <color theme="1"/>
            <rFont val="Calibri"/>
            <family val="2"/>
            <scheme val="minor"/>
          </rPr>
          <t>Introduzca la fecha de inicio del proceso, en formato dd-mm-aaaa</t>
        </r>
      </text>
    </comment>
    <comment ref="F1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1" shapeId="0">
      <text/>
    </comment>
    <comment ref="C1598" authorId="1" shapeId="0">
      <text>
        <r>
          <rPr>
            <sz val="11"/>
            <color theme="1"/>
            <rFont val="Calibri"/>
            <family val="2"/>
            <scheme val="minor"/>
          </rPr>
          <t>Introduzca la fecha prevista de adjudicación, en formato dd-mm-aaaa</t>
        </r>
      </text>
    </comment>
    <comment ref="F1598" authorId="1" shapeId="0">
      <text/>
    </comment>
    <comment ref="F1599" authorId="1" shapeId="0">
      <text/>
    </comment>
    <comment ref="A1601" authorId="1" shapeId="0">
      <text>
        <r>
          <rPr>
            <sz val="11"/>
            <color theme="1"/>
            <rFont val="Calibri"/>
            <family val="2"/>
            <scheme val="minor"/>
          </rPr>
          <t>Introduzca un codigo UNSPSC</t>
        </r>
      </text>
    </comment>
    <comment ref="B1601" authorId="1" shapeId="0">
      <text>
        <r>
          <rPr>
            <sz val="11"/>
            <color theme="1"/>
            <rFont val="Calibri"/>
            <family val="2"/>
            <scheme val="minor"/>
          </rPr>
          <t>Descripción calculada automáticamente a partir de código del artículo</t>
        </r>
      </text>
    </comment>
    <comment ref="C1601" authorId="1" shapeId="0">
      <text>
        <r>
          <rPr>
            <sz val="11"/>
            <color theme="1"/>
            <rFont val="Calibri"/>
            <family val="2"/>
            <scheme val="minor"/>
          </rPr>
          <t>Seleccione un valor de la lista</t>
        </r>
      </text>
    </comment>
    <comment ref="D1601" authorId="1" shapeId="0">
      <text>
        <r>
          <rPr>
            <sz val="11"/>
            <color theme="1"/>
            <rFont val="Calibri"/>
            <family val="2"/>
            <scheme val="minor"/>
          </rPr>
          <t>Introduzca un número con dos decimales como máximo. Debe ser igual o mayor a la "Cantidad Real Consumida"</t>
        </r>
      </text>
    </comment>
    <comment ref="E1601" authorId="1" shapeId="0">
      <text>
        <r>
          <rPr>
            <sz val="11"/>
            <color theme="1"/>
            <rFont val="Calibri"/>
            <family val="2"/>
            <scheme val="minor"/>
          </rPr>
          <t>Introduzca un número con dos decimales como máximo</t>
        </r>
      </text>
    </comment>
    <comment ref="F1601" authorId="1" shapeId="0">
      <text>
        <r>
          <rPr>
            <sz val="11"/>
            <color theme="1"/>
            <rFont val="Calibri"/>
            <family val="2"/>
            <scheme val="minor"/>
          </rPr>
          <t>Monto calculado automáticamente por el sistema</t>
        </r>
      </text>
    </comment>
    <comment ref="A1612" authorId="1" shapeId="0">
      <text>
        <r>
          <rPr>
            <sz val="11"/>
            <color theme="1"/>
            <rFont val="Calibri"/>
            <family val="2"/>
            <scheme val="minor"/>
          </rPr>
          <t>Introducir un texto con el nombre o referencia de la contratación</t>
        </r>
      </text>
    </comment>
    <comment ref="B1612" authorId="1" shapeId="0">
      <text>
        <r>
          <rPr>
            <sz val="11"/>
            <color theme="1"/>
            <rFont val="Calibri"/>
            <family val="2"/>
            <scheme val="minor"/>
          </rPr>
          <t>Introducir un texto con el nombre o referencia de la contratación</t>
        </r>
      </text>
    </comment>
    <comment ref="C1612" authorId="1" shapeId="0">
      <text>
        <r>
          <rPr>
            <sz val="11"/>
            <color theme="1"/>
            <rFont val="Calibri"/>
            <family val="2"/>
            <scheme val="minor"/>
          </rPr>
          <t>Seleccionar un valor del listado</t>
        </r>
      </text>
    </comment>
    <comment ref="D1612" authorId="1" shapeId="0">
      <text>
        <r>
          <rPr>
            <sz val="11"/>
            <color theme="1"/>
            <rFont val="Calibri"/>
            <family val="2"/>
            <scheme val="minor"/>
          </rPr>
          <t>Seleccione el tipo de procedimiento</t>
        </r>
      </text>
    </comment>
    <comment ref="E1612" authorId="1" shapeId="0">
      <text>
        <r>
          <rPr>
            <sz val="11"/>
            <color theme="1"/>
            <rFont val="Calibri"/>
            <family val="2"/>
            <scheme val="minor"/>
          </rPr>
          <t>Seleccione un valor de la lista</t>
        </r>
      </text>
    </comment>
    <comment ref="F1612" authorId="1" shapeId="0">
      <text>
        <r>
          <rPr>
            <sz val="11"/>
            <color theme="1"/>
            <rFont val="Calibri"/>
            <family val="2"/>
            <scheme val="minor"/>
          </rPr>
          <t>Introduzca el código SNIP</t>
        </r>
      </text>
    </comment>
    <comment ref="C1613" authorId="1" shapeId="0">
      <text>
        <r>
          <rPr>
            <sz val="11"/>
            <color theme="1"/>
            <rFont val="Calibri"/>
            <family val="2"/>
            <scheme val="minor"/>
          </rPr>
          <t>Introduzca la fecha de inicio del proceso, en formato dd-mm-aaaa</t>
        </r>
      </text>
    </comment>
    <comment ref="F16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1" shapeId="0">
      <text/>
    </comment>
    <comment ref="C1615" authorId="1" shapeId="0">
      <text>
        <r>
          <rPr>
            <sz val="11"/>
            <color theme="1"/>
            <rFont val="Calibri"/>
            <family val="2"/>
            <scheme val="minor"/>
          </rPr>
          <t>Introduzca la fecha prevista de adjudicación, en formato dd-mm-aaaa</t>
        </r>
      </text>
    </comment>
    <comment ref="F1615" authorId="1" shapeId="0">
      <text/>
    </comment>
    <comment ref="F1616" authorId="1" shapeId="0">
      <text/>
    </comment>
    <comment ref="A1618" authorId="1" shapeId="0">
      <text>
        <r>
          <rPr>
            <sz val="11"/>
            <color theme="1"/>
            <rFont val="Calibri"/>
            <family val="2"/>
            <scheme val="minor"/>
          </rPr>
          <t>Introduzca un codigo UNSPSC</t>
        </r>
      </text>
    </comment>
    <comment ref="B1618" authorId="1" shapeId="0">
      <text>
        <r>
          <rPr>
            <sz val="11"/>
            <color theme="1"/>
            <rFont val="Calibri"/>
            <family val="2"/>
            <scheme val="minor"/>
          </rPr>
          <t>Descripción calculada automáticamente a partir de código del artículo</t>
        </r>
      </text>
    </comment>
    <comment ref="C1618" authorId="1" shapeId="0">
      <text>
        <r>
          <rPr>
            <sz val="11"/>
            <color theme="1"/>
            <rFont val="Calibri"/>
            <family val="2"/>
            <scheme val="minor"/>
          </rPr>
          <t>Seleccione un valor de la lista</t>
        </r>
      </text>
    </comment>
    <comment ref="D1618" authorId="1" shapeId="0">
      <text>
        <r>
          <rPr>
            <sz val="11"/>
            <color theme="1"/>
            <rFont val="Calibri"/>
            <family val="2"/>
            <scheme val="minor"/>
          </rPr>
          <t>Introduzca un número con dos decimales como máximo. Debe ser igual o mayor a la "Cantidad Real Consumida"</t>
        </r>
      </text>
    </comment>
    <comment ref="E1618" authorId="1" shapeId="0">
      <text>
        <r>
          <rPr>
            <sz val="11"/>
            <color theme="1"/>
            <rFont val="Calibri"/>
            <family val="2"/>
            <scheme val="minor"/>
          </rPr>
          <t>Introduzca un número con dos decimales como máximo</t>
        </r>
      </text>
    </comment>
    <comment ref="F1618" authorId="1" shapeId="0">
      <text>
        <r>
          <rPr>
            <sz val="11"/>
            <color theme="1"/>
            <rFont val="Calibri"/>
            <family val="2"/>
            <scheme val="minor"/>
          </rPr>
          <t>Monto calculado automáticamente por el sistema</t>
        </r>
      </text>
    </comment>
    <comment ref="A1628" authorId="1" shapeId="0">
      <text>
        <r>
          <rPr>
            <sz val="11"/>
            <color theme="1"/>
            <rFont val="Calibri"/>
            <family val="2"/>
            <scheme val="minor"/>
          </rPr>
          <t>Introducir un texto con el nombre o referencia de la contratación</t>
        </r>
      </text>
    </comment>
    <comment ref="B1628" authorId="1" shapeId="0">
      <text>
        <r>
          <rPr>
            <sz val="11"/>
            <color theme="1"/>
            <rFont val="Calibri"/>
            <family val="2"/>
            <scheme val="minor"/>
          </rPr>
          <t>Introduzca un texto con la finalidad de la contratación</t>
        </r>
      </text>
    </comment>
    <comment ref="C1628" authorId="1" shapeId="0">
      <text>
        <r>
          <rPr>
            <sz val="11"/>
            <color theme="1"/>
            <rFont val="Calibri"/>
            <family val="2"/>
            <scheme val="minor"/>
          </rPr>
          <t>Seleccionar un valor del listado</t>
        </r>
      </text>
    </comment>
    <comment ref="D1628" authorId="1" shapeId="0">
      <text>
        <r>
          <rPr>
            <sz val="11"/>
            <color theme="1"/>
            <rFont val="Calibri"/>
            <family val="2"/>
            <scheme val="minor"/>
          </rPr>
          <t>Seleccione el tipo de procedimiento</t>
        </r>
      </text>
    </comment>
    <comment ref="E1628" authorId="1" shapeId="0">
      <text>
        <r>
          <rPr>
            <sz val="11"/>
            <color theme="1"/>
            <rFont val="Calibri"/>
            <family val="2"/>
            <scheme val="minor"/>
          </rPr>
          <t>Seleccione un valor de la lista</t>
        </r>
      </text>
    </comment>
    <comment ref="F1628" authorId="1" shapeId="0">
      <text>
        <r>
          <rPr>
            <sz val="11"/>
            <color theme="1"/>
            <rFont val="Calibri"/>
            <family val="2"/>
            <scheme val="minor"/>
          </rPr>
          <t>Introduzca el código SNIP</t>
        </r>
      </text>
    </comment>
    <comment ref="C1629" authorId="1" shapeId="0">
      <text>
        <r>
          <rPr>
            <sz val="11"/>
            <color theme="1"/>
            <rFont val="Calibri"/>
            <family val="2"/>
            <scheme val="minor"/>
          </rPr>
          <t>Introduzca la fecha de inicio del proceso, en formato dd-mm-aaaa</t>
        </r>
      </text>
    </comment>
    <comment ref="F16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text/>
    </comment>
    <comment ref="C1631" authorId="1" shapeId="0">
      <text>
        <r>
          <rPr>
            <sz val="11"/>
            <color theme="1"/>
            <rFont val="Calibri"/>
            <family val="2"/>
            <scheme val="minor"/>
          </rPr>
          <t>Introduzca la fecha prevista de adjudicación, en formato dd-mm-aaaa</t>
        </r>
      </text>
    </comment>
    <comment ref="F1631" authorId="1" shapeId="0">
      <text/>
    </comment>
    <comment ref="F1632" authorId="1" shapeId="0">
      <text/>
    </comment>
    <comment ref="A1634" authorId="1" shapeId="0">
      <text>
        <r>
          <rPr>
            <sz val="11"/>
            <color theme="1"/>
            <rFont val="Calibri"/>
            <family val="2"/>
            <scheme val="minor"/>
          </rPr>
          <t>Introduzca un codigo UNSPSC</t>
        </r>
      </text>
    </comment>
    <comment ref="B1634" authorId="1" shapeId="0">
      <text>
        <r>
          <rPr>
            <sz val="11"/>
            <color theme="1"/>
            <rFont val="Calibri"/>
            <family val="2"/>
            <scheme val="minor"/>
          </rPr>
          <t>Descripción calculada automáticamente a partir de código del artículo</t>
        </r>
      </text>
    </comment>
    <comment ref="C1634" authorId="1" shapeId="0">
      <text>
        <r>
          <rPr>
            <sz val="11"/>
            <color theme="1"/>
            <rFont val="Calibri"/>
            <family val="2"/>
            <scheme val="minor"/>
          </rPr>
          <t>Seleccione un valor de la lista</t>
        </r>
      </text>
    </comment>
    <comment ref="D1634" authorId="1" shapeId="0">
      <text>
        <r>
          <rPr>
            <sz val="11"/>
            <color theme="1"/>
            <rFont val="Calibri"/>
            <family val="2"/>
            <scheme val="minor"/>
          </rPr>
          <t>Introduzca un número con dos decimales como máximo. Debe ser igual o mayor a la "Cantidad Real Consumida"</t>
        </r>
      </text>
    </comment>
    <comment ref="E1634" authorId="1" shapeId="0">
      <text>
        <r>
          <rPr>
            <sz val="11"/>
            <color theme="1"/>
            <rFont val="Calibri"/>
            <family val="2"/>
            <scheme val="minor"/>
          </rPr>
          <t>Introduzca un número con dos decimales como máximo</t>
        </r>
      </text>
    </comment>
    <comment ref="F1634" authorId="1" shapeId="0">
      <text>
        <r>
          <rPr>
            <sz val="11"/>
            <color theme="1"/>
            <rFont val="Calibri"/>
            <family val="2"/>
            <scheme val="minor"/>
          </rPr>
          <t>Monto calculado automáticamente por el sistema</t>
        </r>
      </text>
    </comment>
    <comment ref="A1639" authorId="1" shapeId="0">
      <text>
        <r>
          <rPr>
            <sz val="11"/>
            <color theme="1"/>
            <rFont val="Calibri"/>
            <family val="2"/>
            <scheme val="minor"/>
          </rPr>
          <t>Introducir un texto con el nombre o referencia de la contratación</t>
        </r>
      </text>
    </comment>
    <comment ref="B1639" authorId="1" shapeId="0">
      <text>
        <r>
          <rPr>
            <sz val="11"/>
            <color theme="1"/>
            <rFont val="Calibri"/>
            <family val="2"/>
            <scheme val="minor"/>
          </rPr>
          <t>Introduzca un texto con la finalidad de la contratación</t>
        </r>
      </text>
    </comment>
    <comment ref="C1639" authorId="1" shapeId="0">
      <text>
        <r>
          <rPr>
            <sz val="11"/>
            <color theme="1"/>
            <rFont val="Calibri"/>
            <family val="2"/>
            <scheme val="minor"/>
          </rPr>
          <t>Seleccionar un valor del listado</t>
        </r>
      </text>
    </comment>
    <comment ref="D1639" authorId="1" shapeId="0">
      <text>
        <r>
          <rPr>
            <sz val="11"/>
            <color theme="1"/>
            <rFont val="Calibri"/>
            <family val="2"/>
            <scheme val="minor"/>
          </rPr>
          <t>Seleccione el tipo de procedimiento</t>
        </r>
      </text>
    </comment>
    <comment ref="E1639" authorId="1" shapeId="0">
      <text>
        <r>
          <rPr>
            <sz val="11"/>
            <color theme="1"/>
            <rFont val="Calibri"/>
            <family val="2"/>
            <scheme val="minor"/>
          </rPr>
          <t>Seleccione un valor de la lista</t>
        </r>
      </text>
    </comment>
    <comment ref="F1639" authorId="1" shapeId="0">
      <text>
        <r>
          <rPr>
            <sz val="11"/>
            <color theme="1"/>
            <rFont val="Calibri"/>
            <family val="2"/>
            <scheme val="minor"/>
          </rPr>
          <t>Introduzca el código SNIP</t>
        </r>
      </text>
    </comment>
    <comment ref="C1640" authorId="1" shapeId="0">
      <text>
        <r>
          <rPr>
            <sz val="11"/>
            <color theme="1"/>
            <rFont val="Calibri"/>
            <family val="2"/>
            <scheme val="minor"/>
          </rPr>
          <t>Introduzca la fecha de inicio del proceso, en formato dd-mm-aaaa</t>
        </r>
      </text>
    </comment>
    <comment ref="F16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1" shapeId="0">
      <text/>
    </comment>
    <comment ref="C1642" authorId="1" shapeId="0">
      <text>
        <r>
          <rPr>
            <sz val="11"/>
            <color theme="1"/>
            <rFont val="Calibri"/>
            <family val="2"/>
            <scheme val="minor"/>
          </rPr>
          <t>Introduzca la fecha prevista de adjudicación, en formato dd-mm-aaaa</t>
        </r>
      </text>
    </comment>
    <comment ref="F1642" authorId="1" shapeId="0">
      <text/>
    </comment>
    <comment ref="F1643" authorId="1" shapeId="0">
      <text/>
    </comment>
    <comment ref="A1645" authorId="1" shapeId="0">
      <text>
        <r>
          <rPr>
            <sz val="11"/>
            <color theme="1"/>
            <rFont val="Calibri"/>
            <family val="2"/>
            <scheme val="minor"/>
          </rPr>
          <t>Introduzca un codigo UNSPSC</t>
        </r>
      </text>
    </comment>
    <comment ref="B1645" authorId="1" shapeId="0">
      <text>
        <r>
          <rPr>
            <sz val="11"/>
            <color theme="1"/>
            <rFont val="Calibri"/>
            <family val="2"/>
            <scheme val="minor"/>
          </rPr>
          <t>Descripción calculada automáticamente a partir de código del artículo</t>
        </r>
      </text>
    </comment>
    <comment ref="C1645" authorId="1" shapeId="0">
      <text>
        <r>
          <rPr>
            <sz val="11"/>
            <color theme="1"/>
            <rFont val="Calibri"/>
            <family val="2"/>
            <scheme val="minor"/>
          </rPr>
          <t>Seleccione un valor de la lista</t>
        </r>
      </text>
    </comment>
    <comment ref="D1645" authorId="1" shapeId="0">
      <text>
        <r>
          <rPr>
            <sz val="11"/>
            <color theme="1"/>
            <rFont val="Calibri"/>
            <family val="2"/>
            <scheme val="minor"/>
          </rPr>
          <t>Introduzca un número con dos decimales como máximo. Debe ser igual o mayor a la "Cantidad Real Consumida"</t>
        </r>
      </text>
    </comment>
    <comment ref="E1645" authorId="1" shapeId="0">
      <text>
        <r>
          <rPr>
            <sz val="11"/>
            <color theme="1"/>
            <rFont val="Calibri"/>
            <family val="2"/>
            <scheme val="minor"/>
          </rPr>
          <t>Introduzca un número con dos decimales como máximo</t>
        </r>
      </text>
    </comment>
    <comment ref="F1645" authorId="1" shapeId="0">
      <text>
        <r>
          <rPr>
            <sz val="11"/>
            <color theme="1"/>
            <rFont val="Calibri"/>
            <family val="2"/>
            <scheme val="minor"/>
          </rPr>
          <t>Monto calculado automáticamente por el sistema</t>
        </r>
      </text>
    </comment>
    <comment ref="A1650" authorId="1" shapeId="0">
      <text>
        <r>
          <rPr>
            <sz val="11"/>
            <color theme="1"/>
            <rFont val="Calibri"/>
            <family val="2"/>
            <scheme val="minor"/>
          </rPr>
          <t>Introducir un texto con el nombre o referencia de la contratación</t>
        </r>
      </text>
    </comment>
    <comment ref="B1650" authorId="1" shapeId="0">
      <text>
        <r>
          <rPr>
            <sz val="11"/>
            <color theme="1"/>
            <rFont val="Calibri"/>
            <family val="2"/>
            <scheme val="minor"/>
          </rPr>
          <t>Introduzca un texto con la finalidad de la contratación</t>
        </r>
      </text>
    </comment>
    <comment ref="C1650" authorId="1" shapeId="0">
      <text>
        <r>
          <rPr>
            <sz val="11"/>
            <color theme="1"/>
            <rFont val="Calibri"/>
            <family val="2"/>
            <scheme val="minor"/>
          </rPr>
          <t>Seleccionar un valor del listado</t>
        </r>
      </text>
    </comment>
    <comment ref="D1650" authorId="1" shapeId="0">
      <text>
        <r>
          <rPr>
            <sz val="11"/>
            <color theme="1"/>
            <rFont val="Calibri"/>
            <family val="2"/>
            <scheme val="minor"/>
          </rPr>
          <t>Seleccione el tipo de procedimiento</t>
        </r>
      </text>
    </comment>
    <comment ref="E1650" authorId="1" shapeId="0">
      <text>
        <r>
          <rPr>
            <sz val="11"/>
            <color theme="1"/>
            <rFont val="Calibri"/>
            <family val="2"/>
            <scheme val="minor"/>
          </rPr>
          <t>Seleccione un valor de la lista</t>
        </r>
      </text>
    </comment>
    <comment ref="F1650" authorId="1" shapeId="0">
      <text>
        <r>
          <rPr>
            <sz val="11"/>
            <color theme="1"/>
            <rFont val="Calibri"/>
            <family val="2"/>
            <scheme val="minor"/>
          </rPr>
          <t>Introduzca el código SNIP</t>
        </r>
      </text>
    </comment>
    <comment ref="C1651" authorId="1" shapeId="0">
      <text>
        <r>
          <rPr>
            <sz val="11"/>
            <color theme="1"/>
            <rFont val="Calibri"/>
            <family val="2"/>
            <scheme val="minor"/>
          </rPr>
          <t>Introduzca la fecha de inicio del proceso, en formato dd-mm-aaaa</t>
        </r>
      </text>
    </comment>
    <comment ref="F16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1" shapeId="0">
      <text/>
    </comment>
    <comment ref="C1653" authorId="1" shapeId="0">
      <text>
        <r>
          <rPr>
            <sz val="11"/>
            <color theme="1"/>
            <rFont val="Calibri"/>
            <family val="2"/>
            <scheme val="minor"/>
          </rPr>
          <t>Introduzca la fecha prevista de adjudicación, en formato dd-mm-aaaa</t>
        </r>
      </text>
    </comment>
    <comment ref="F1653" authorId="1" shapeId="0">
      <text/>
    </comment>
    <comment ref="F1654" authorId="1" shapeId="0">
      <text/>
    </comment>
    <comment ref="A1656" authorId="1" shapeId="0">
      <text>
        <r>
          <rPr>
            <sz val="11"/>
            <color theme="1"/>
            <rFont val="Calibri"/>
            <family val="2"/>
            <scheme val="minor"/>
          </rPr>
          <t>Introduzca un codigo UNSPSC</t>
        </r>
      </text>
    </comment>
    <comment ref="B1656" authorId="1" shapeId="0">
      <text>
        <r>
          <rPr>
            <sz val="11"/>
            <color theme="1"/>
            <rFont val="Calibri"/>
            <family val="2"/>
            <scheme val="minor"/>
          </rPr>
          <t>Descripción calculada automáticamente a partir de código del artículo</t>
        </r>
      </text>
    </comment>
    <comment ref="C1656" authorId="1" shapeId="0">
      <text>
        <r>
          <rPr>
            <sz val="11"/>
            <color theme="1"/>
            <rFont val="Calibri"/>
            <family val="2"/>
            <scheme val="minor"/>
          </rPr>
          <t>Seleccione un valor de la lista</t>
        </r>
      </text>
    </comment>
    <comment ref="D1656" authorId="1" shapeId="0">
      <text>
        <r>
          <rPr>
            <sz val="11"/>
            <color theme="1"/>
            <rFont val="Calibri"/>
            <family val="2"/>
            <scheme val="minor"/>
          </rPr>
          <t>Introduzca un número con dos decimales como máximo. Debe ser igual o mayor a la "Cantidad Real Consumida"</t>
        </r>
      </text>
    </comment>
    <comment ref="E1656" authorId="1" shapeId="0">
      <text>
        <r>
          <rPr>
            <sz val="11"/>
            <color theme="1"/>
            <rFont val="Calibri"/>
            <family val="2"/>
            <scheme val="minor"/>
          </rPr>
          <t>Introduzca un número con dos decimales como máximo</t>
        </r>
      </text>
    </comment>
    <comment ref="F1656" authorId="1" shapeId="0">
      <text>
        <r>
          <rPr>
            <sz val="11"/>
            <color theme="1"/>
            <rFont val="Calibri"/>
            <family val="2"/>
            <scheme val="minor"/>
          </rPr>
          <t>Monto calculado automáticamente por el sistema</t>
        </r>
      </text>
    </comment>
    <comment ref="A1661" authorId="1" shapeId="0">
      <text>
        <r>
          <rPr>
            <sz val="11"/>
            <color theme="1"/>
            <rFont val="Calibri"/>
            <family val="2"/>
            <scheme val="minor"/>
          </rPr>
          <t>Introducir un texto con el nombre o referencia de la contratación</t>
        </r>
      </text>
    </comment>
    <comment ref="B1661" authorId="1" shapeId="0">
      <text>
        <r>
          <rPr>
            <sz val="11"/>
            <color theme="1"/>
            <rFont val="Calibri"/>
            <family val="2"/>
            <scheme val="minor"/>
          </rPr>
          <t>Introduzca un texto con la finalidad de la contratación</t>
        </r>
      </text>
    </comment>
    <comment ref="C1661" authorId="1" shapeId="0">
      <text>
        <r>
          <rPr>
            <sz val="11"/>
            <color theme="1"/>
            <rFont val="Calibri"/>
            <family val="2"/>
            <scheme val="minor"/>
          </rPr>
          <t>Seleccionar un valor del listado</t>
        </r>
      </text>
    </comment>
    <comment ref="D1661" authorId="1" shapeId="0">
      <text>
        <r>
          <rPr>
            <sz val="11"/>
            <color theme="1"/>
            <rFont val="Calibri"/>
            <family val="2"/>
            <scheme val="minor"/>
          </rPr>
          <t>Seleccione el tipo de procedimiento</t>
        </r>
      </text>
    </comment>
    <comment ref="E1661" authorId="1" shapeId="0">
      <text>
        <r>
          <rPr>
            <sz val="11"/>
            <color theme="1"/>
            <rFont val="Calibri"/>
            <family val="2"/>
            <scheme val="minor"/>
          </rPr>
          <t>Seleccione un valor de la lista</t>
        </r>
      </text>
    </comment>
    <comment ref="F1661" authorId="1" shapeId="0">
      <text>
        <r>
          <rPr>
            <sz val="11"/>
            <color theme="1"/>
            <rFont val="Calibri"/>
            <family val="2"/>
            <scheme val="minor"/>
          </rPr>
          <t>Introduzca el código SNIP</t>
        </r>
      </text>
    </comment>
    <comment ref="C1662" authorId="1" shapeId="0">
      <text>
        <r>
          <rPr>
            <sz val="11"/>
            <color theme="1"/>
            <rFont val="Calibri"/>
            <family val="2"/>
            <scheme val="minor"/>
          </rPr>
          <t>Introduzca la fecha de inicio del proceso, en formato dd-mm-aaaa</t>
        </r>
      </text>
    </comment>
    <comment ref="F16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3" authorId="1" shapeId="0">
      <text/>
    </comment>
    <comment ref="C1664" authorId="1" shapeId="0">
      <text>
        <r>
          <rPr>
            <sz val="11"/>
            <color theme="1"/>
            <rFont val="Calibri"/>
            <family val="2"/>
            <scheme val="minor"/>
          </rPr>
          <t>Introduzca la fecha prevista de adjudicación, en formato dd-mm-aaaa</t>
        </r>
      </text>
    </comment>
    <comment ref="F1664" authorId="1" shapeId="0">
      <text/>
    </comment>
    <comment ref="F1665" authorId="1" shapeId="0">
      <text/>
    </comment>
    <comment ref="A1667" authorId="1" shapeId="0">
      <text>
        <r>
          <rPr>
            <sz val="11"/>
            <color theme="1"/>
            <rFont val="Calibri"/>
            <family val="2"/>
            <scheme val="minor"/>
          </rPr>
          <t>Introduzca un codigo UNSPSC</t>
        </r>
      </text>
    </comment>
    <comment ref="B1667" authorId="1" shapeId="0">
      <text>
        <r>
          <rPr>
            <sz val="11"/>
            <color theme="1"/>
            <rFont val="Calibri"/>
            <family val="2"/>
            <scheme val="minor"/>
          </rPr>
          <t>Descripción calculada automáticamente a partir de código del artículo</t>
        </r>
      </text>
    </comment>
    <comment ref="C1667" authorId="1" shapeId="0">
      <text>
        <r>
          <rPr>
            <sz val="11"/>
            <color theme="1"/>
            <rFont val="Calibri"/>
            <family val="2"/>
            <scheme val="minor"/>
          </rPr>
          <t>Seleccione un valor de la lista</t>
        </r>
      </text>
    </comment>
    <comment ref="D1667" authorId="1" shapeId="0">
      <text>
        <r>
          <rPr>
            <sz val="11"/>
            <color theme="1"/>
            <rFont val="Calibri"/>
            <family val="2"/>
            <scheme val="minor"/>
          </rPr>
          <t>Introduzca un número con dos decimales como máximo. Debe ser igual o mayor a la "Cantidad Real Consumida"</t>
        </r>
      </text>
    </comment>
    <comment ref="E1667" authorId="1" shapeId="0">
      <text>
        <r>
          <rPr>
            <sz val="11"/>
            <color theme="1"/>
            <rFont val="Calibri"/>
            <family val="2"/>
            <scheme val="minor"/>
          </rPr>
          <t>Introduzca un número con dos decimales como máximo</t>
        </r>
      </text>
    </comment>
    <comment ref="F1667" authorId="1" shapeId="0">
      <text>
        <r>
          <rPr>
            <sz val="11"/>
            <color theme="1"/>
            <rFont val="Calibri"/>
            <family val="2"/>
            <scheme val="minor"/>
          </rPr>
          <t>Monto calculado automáticamente por el sistema</t>
        </r>
      </text>
    </comment>
    <comment ref="A1677" authorId="1" shapeId="0">
      <text>
        <r>
          <rPr>
            <sz val="11"/>
            <color theme="1"/>
            <rFont val="Calibri"/>
            <family val="2"/>
            <scheme val="minor"/>
          </rPr>
          <t>Introducir un texto con el nombre o referencia de la contratación</t>
        </r>
      </text>
    </comment>
    <comment ref="B1677" authorId="1" shapeId="0">
      <text>
        <r>
          <rPr>
            <sz val="11"/>
            <color theme="1"/>
            <rFont val="Calibri"/>
            <family val="2"/>
            <scheme val="minor"/>
          </rPr>
          <t>Introduzca un texto con la finalidad de la contratación</t>
        </r>
      </text>
    </comment>
    <comment ref="C1677" authorId="1" shapeId="0">
      <text>
        <r>
          <rPr>
            <sz val="11"/>
            <color theme="1"/>
            <rFont val="Calibri"/>
            <family val="2"/>
            <scheme val="minor"/>
          </rPr>
          <t>Seleccionar un valor del listado</t>
        </r>
      </text>
    </comment>
    <comment ref="D1677" authorId="1" shapeId="0">
      <text>
        <r>
          <rPr>
            <sz val="11"/>
            <color theme="1"/>
            <rFont val="Calibri"/>
            <family val="2"/>
            <scheme val="minor"/>
          </rPr>
          <t>Seleccione el tipo de procedimiento</t>
        </r>
      </text>
    </comment>
    <comment ref="E1677" authorId="1" shapeId="0">
      <text>
        <r>
          <rPr>
            <sz val="11"/>
            <color theme="1"/>
            <rFont val="Calibri"/>
            <family val="2"/>
            <scheme val="minor"/>
          </rPr>
          <t>Seleccione un valor de la lista</t>
        </r>
      </text>
    </comment>
    <comment ref="F1677" authorId="1" shapeId="0">
      <text>
        <r>
          <rPr>
            <sz val="11"/>
            <color theme="1"/>
            <rFont val="Calibri"/>
            <family val="2"/>
            <scheme val="minor"/>
          </rPr>
          <t>Introduzca el código SNIP</t>
        </r>
      </text>
    </comment>
    <comment ref="C1678" authorId="1" shapeId="0">
      <text>
        <r>
          <rPr>
            <sz val="11"/>
            <color theme="1"/>
            <rFont val="Calibri"/>
            <family val="2"/>
            <scheme val="minor"/>
          </rPr>
          <t>Introduzca la fecha de inicio del proceso, en formato dd-mm-aaaa</t>
        </r>
      </text>
    </comment>
    <comment ref="F1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text/>
    </comment>
    <comment ref="C1680" authorId="1" shapeId="0">
      <text>
        <r>
          <rPr>
            <sz val="11"/>
            <color theme="1"/>
            <rFont val="Calibri"/>
            <family val="2"/>
            <scheme val="minor"/>
          </rPr>
          <t>Introduzca la fecha prevista de adjudicación, en formato dd-mm-aaaa</t>
        </r>
      </text>
    </comment>
    <comment ref="F1680" authorId="1" shapeId="0">
      <text/>
    </comment>
    <comment ref="F1681" authorId="1" shapeId="0">
      <text/>
    </comment>
    <comment ref="A1683" authorId="1" shapeId="0">
      <text>
        <r>
          <rPr>
            <sz val="11"/>
            <color theme="1"/>
            <rFont val="Calibri"/>
            <family val="2"/>
            <scheme val="minor"/>
          </rPr>
          <t>Introduzca un codigo UNSPSC</t>
        </r>
      </text>
    </comment>
    <comment ref="B1683" authorId="1" shapeId="0">
      <text>
        <r>
          <rPr>
            <sz val="11"/>
            <color theme="1"/>
            <rFont val="Calibri"/>
            <family val="2"/>
            <scheme val="minor"/>
          </rPr>
          <t>Descripción calculada automáticamente a partir de código del artículo</t>
        </r>
      </text>
    </comment>
    <comment ref="C1683" authorId="1" shapeId="0">
      <text>
        <r>
          <rPr>
            <sz val="11"/>
            <color theme="1"/>
            <rFont val="Calibri"/>
            <family val="2"/>
            <scheme val="minor"/>
          </rPr>
          <t>Seleccione un valor de la lista</t>
        </r>
      </text>
    </comment>
    <comment ref="D1683" authorId="1" shapeId="0">
      <text>
        <r>
          <rPr>
            <sz val="11"/>
            <color theme="1"/>
            <rFont val="Calibri"/>
            <family val="2"/>
            <scheme val="minor"/>
          </rPr>
          <t>Introduzca un número con dos decimales como máximo. Debe ser igual o mayor a la "Cantidad Real Consumida"</t>
        </r>
      </text>
    </comment>
    <comment ref="E1683" authorId="1" shapeId="0">
      <text>
        <r>
          <rPr>
            <sz val="11"/>
            <color theme="1"/>
            <rFont val="Calibri"/>
            <family val="2"/>
            <scheme val="minor"/>
          </rPr>
          <t>Introduzca un número con dos decimales como máximo</t>
        </r>
      </text>
    </comment>
    <comment ref="F1683" authorId="1" shapeId="0">
      <text>
        <r>
          <rPr>
            <sz val="11"/>
            <color theme="1"/>
            <rFont val="Calibri"/>
            <family val="2"/>
            <scheme val="minor"/>
          </rPr>
          <t>Monto calculado automáticamente por el sistema</t>
        </r>
      </text>
    </comment>
    <comment ref="A1693" authorId="1" shapeId="0">
      <text>
        <r>
          <rPr>
            <sz val="11"/>
            <color theme="1"/>
            <rFont val="Calibri"/>
            <family val="2"/>
            <scheme val="minor"/>
          </rPr>
          <t>Introducir un texto con el nombre o referencia de la contratación</t>
        </r>
      </text>
    </comment>
    <comment ref="B1693" authorId="1" shapeId="0">
      <text>
        <r>
          <rPr>
            <sz val="11"/>
            <color theme="1"/>
            <rFont val="Calibri"/>
            <family val="2"/>
            <scheme val="minor"/>
          </rPr>
          <t>Introduzca un texto con la finalidad de la contratación</t>
        </r>
      </text>
    </comment>
    <comment ref="C1693" authorId="1" shapeId="0">
      <text>
        <r>
          <rPr>
            <sz val="11"/>
            <color theme="1"/>
            <rFont val="Calibri"/>
            <family val="2"/>
            <scheme val="minor"/>
          </rPr>
          <t>Seleccionar un valor del listado</t>
        </r>
      </text>
    </comment>
    <comment ref="D1693" authorId="1" shapeId="0">
      <text>
        <r>
          <rPr>
            <sz val="11"/>
            <color theme="1"/>
            <rFont val="Calibri"/>
            <family val="2"/>
            <scheme val="minor"/>
          </rPr>
          <t>Seleccione el tipo de procedimiento</t>
        </r>
      </text>
    </comment>
    <comment ref="E1693" authorId="1" shapeId="0">
      <text>
        <r>
          <rPr>
            <sz val="11"/>
            <color theme="1"/>
            <rFont val="Calibri"/>
            <family val="2"/>
            <scheme val="minor"/>
          </rPr>
          <t>Seleccione un valor de la lista</t>
        </r>
      </text>
    </comment>
    <comment ref="F1693" authorId="1" shapeId="0">
      <text>
        <r>
          <rPr>
            <sz val="11"/>
            <color theme="1"/>
            <rFont val="Calibri"/>
            <family val="2"/>
            <scheme val="minor"/>
          </rPr>
          <t>Introduzca el código SNIP</t>
        </r>
      </text>
    </comment>
    <comment ref="C1694" authorId="1" shapeId="0">
      <text>
        <r>
          <rPr>
            <sz val="11"/>
            <color theme="1"/>
            <rFont val="Calibri"/>
            <family val="2"/>
            <scheme val="minor"/>
          </rPr>
          <t>Introduzca la fecha de inicio del proceso, en formato dd-mm-aaaa</t>
        </r>
      </text>
    </comment>
    <comment ref="F16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text/>
    </comment>
    <comment ref="C1696" authorId="1" shapeId="0">
      <text>
        <r>
          <rPr>
            <sz val="11"/>
            <color theme="1"/>
            <rFont val="Calibri"/>
            <family val="2"/>
            <scheme val="minor"/>
          </rPr>
          <t>Introduzca la fecha prevista de adjudicación, en formato dd-mm-aaaa</t>
        </r>
      </text>
    </comment>
    <comment ref="F1696" authorId="1" shapeId="0">
      <text/>
    </comment>
    <comment ref="F1697" authorId="1" shapeId="0">
      <text/>
    </comment>
    <comment ref="A1699" authorId="1" shapeId="0">
      <text>
        <r>
          <rPr>
            <sz val="11"/>
            <color theme="1"/>
            <rFont val="Calibri"/>
            <family val="2"/>
            <scheme val="minor"/>
          </rPr>
          <t>Introduzca un codigo UNSPSC</t>
        </r>
      </text>
    </comment>
    <comment ref="B1699" authorId="1" shapeId="0">
      <text>
        <r>
          <rPr>
            <sz val="11"/>
            <color theme="1"/>
            <rFont val="Calibri"/>
            <family val="2"/>
            <scheme val="minor"/>
          </rPr>
          <t>Descripción calculada automáticamente a partir de código del artículo</t>
        </r>
      </text>
    </comment>
    <comment ref="C1699" authorId="1" shapeId="0">
      <text>
        <r>
          <rPr>
            <sz val="11"/>
            <color theme="1"/>
            <rFont val="Calibri"/>
            <family val="2"/>
            <scheme val="minor"/>
          </rPr>
          <t>Seleccione un valor de la lista</t>
        </r>
      </text>
    </comment>
    <comment ref="D1699" authorId="1" shapeId="0">
      <text>
        <r>
          <rPr>
            <sz val="11"/>
            <color theme="1"/>
            <rFont val="Calibri"/>
            <family val="2"/>
            <scheme val="minor"/>
          </rPr>
          <t>Introduzca un número con dos decimales como máximo. Debe ser igual o mayor a la "Cantidad Real Consumida"</t>
        </r>
      </text>
    </comment>
    <comment ref="E1699" authorId="1" shapeId="0">
      <text>
        <r>
          <rPr>
            <sz val="11"/>
            <color theme="1"/>
            <rFont val="Calibri"/>
            <family val="2"/>
            <scheme val="minor"/>
          </rPr>
          <t>Introduzca un número con dos decimales como máximo</t>
        </r>
      </text>
    </comment>
    <comment ref="F1699" authorId="1" shapeId="0">
      <text>
        <r>
          <rPr>
            <sz val="11"/>
            <color theme="1"/>
            <rFont val="Calibri"/>
            <family val="2"/>
            <scheme val="minor"/>
          </rPr>
          <t>Monto calculado automáticamente por el sistema</t>
        </r>
      </text>
    </comment>
    <comment ref="A1709" authorId="1" shapeId="0">
      <text>
        <r>
          <rPr>
            <sz val="11"/>
            <color theme="1"/>
            <rFont val="Calibri"/>
            <family val="2"/>
            <scheme val="minor"/>
          </rPr>
          <t>Introducir un texto con el nombre o referencia de la contratación</t>
        </r>
      </text>
    </comment>
    <comment ref="B1709" authorId="1" shapeId="0">
      <text>
        <r>
          <rPr>
            <sz val="11"/>
            <color theme="1"/>
            <rFont val="Calibri"/>
            <family val="2"/>
            <scheme val="minor"/>
          </rPr>
          <t>Introduzca un texto con la finalidad de la contratación</t>
        </r>
      </text>
    </comment>
    <comment ref="C1709" authorId="1" shapeId="0">
      <text>
        <r>
          <rPr>
            <sz val="11"/>
            <color theme="1"/>
            <rFont val="Calibri"/>
            <family val="2"/>
            <scheme val="minor"/>
          </rPr>
          <t>Seleccionar un valor del listado</t>
        </r>
      </text>
    </comment>
    <comment ref="D1709" authorId="1" shapeId="0">
      <text>
        <r>
          <rPr>
            <sz val="11"/>
            <color theme="1"/>
            <rFont val="Calibri"/>
            <family val="2"/>
            <scheme val="minor"/>
          </rPr>
          <t>Seleccione el tipo de procedimiento</t>
        </r>
      </text>
    </comment>
    <comment ref="E1709" authorId="1" shapeId="0">
      <text>
        <r>
          <rPr>
            <sz val="11"/>
            <color theme="1"/>
            <rFont val="Calibri"/>
            <family val="2"/>
            <scheme val="minor"/>
          </rPr>
          <t>Seleccione un valor de la lista</t>
        </r>
      </text>
    </comment>
    <comment ref="F1709" authorId="1" shapeId="0">
      <text>
        <r>
          <rPr>
            <sz val="11"/>
            <color theme="1"/>
            <rFont val="Calibri"/>
            <family val="2"/>
            <scheme val="minor"/>
          </rPr>
          <t>Introduzca el código SNIP</t>
        </r>
      </text>
    </comment>
    <comment ref="C1710" authorId="1" shapeId="0">
      <text>
        <r>
          <rPr>
            <sz val="11"/>
            <color theme="1"/>
            <rFont val="Calibri"/>
            <family val="2"/>
            <scheme val="minor"/>
          </rPr>
          <t>Introduzca la fecha de inicio del proceso, en formato dd-mm-aaaa</t>
        </r>
      </text>
    </comment>
    <comment ref="F17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text/>
    </comment>
    <comment ref="C1712" authorId="1" shapeId="0">
      <text>
        <r>
          <rPr>
            <sz val="11"/>
            <color theme="1"/>
            <rFont val="Calibri"/>
            <family val="2"/>
            <scheme val="minor"/>
          </rPr>
          <t>Introduzca la fecha prevista de adjudicación, en formato dd-mm-aaaa</t>
        </r>
      </text>
    </comment>
    <comment ref="F1712" authorId="1" shapeId="0">
      <text/>
    </comment>
    <comment ref="F1713" authorId="1" shapeId="0">
      <text/>
    </comment>
    <comment ref="A1715" authorId="1" shapeId="0">
      <text>
        <r>
          <rPr>
            <sz val="11"/>
            <color theme="1"/>
            <rFont val="Calibri"/>
            <family val="2"/>
            <scheme val="minor"/>
          </rPr>
          <t>Introduzca un codigo UNSPSC</t>
        </r>
      </text>
    </comment>
    <comment ref="B1715" authorId="1" shapeId="0">
      <text>
        <r>
          <rPr>
            <sz val="11"/>
            <color theme="1"/>
            <rFont val="Calibri"/>
            <family val="2"/>
            <scheme val="minor"/>
          </rPr>
          <t>Descripción calculada automáticamente a partir de código del artículo</t>
        </r>
      </text>
    </comment>
    <comment ref="C1715" authorId="1" shapeId="0">
      <text>
        <r>
          <rPr>
            <sz val="11"/>
            <color theme="1"/>
            <rFont val="Calibri"/>
            <family val="2"/>
            <scheme val="minor"/>
          </rPr>
          <t>Seleccione un valor de la lista</t>
        </r>
      </text>
    </comment>
    <comment ref="D1715" authorId="1" shapeId="0">
      <text>
        <r>
          <rPr>
            <sz val="11"/>
            <color theme="1"/>
            <rFont val="Calibri"/>
            <family val="2"/>
            <scheme val="minor"/>
          </rPr>
          <t>Introduzca un número con dos decimales como máximo. Debe ser igual o mayor a la "Cantidad Real Consumida"</t>
        </r>
      </text>
    </comment>
    <comment ref="E1715" authorId="1" shapeId="0">
      <text>
        <r>
          <rPr>
            <sz val="11"/>
            <color theme="1"/>
            <rFont val="Calibri"/>
            <family val="2"/>
            <scheme val="minor"/>
          </rPr>
          <t>Introduzca un número con dos decimales como máximo</t>
        </r>
      </text>
    </comment>
    <comment ref="F1715" authorId="1" shapeId="0">
      <text>
        <r>
          <rPr>
            <sz val="11"/>
            <color theme="1"/>
            <rFont val="Calibri"/>
            <family val="2"/>
            <scheme val="minor"/>
          </rPr>
          <t>Monto calculado automáticamente por el sistema</t>
        </r>
      </text>
    </comment>
    <comment ref="A1725" authorId="1" shapeId="0">
      <text>
        <r>
          <rPr>
            <sz val="11"/>
            <color theme="1"/>
            <rFont val="Calibri"/>
            <family val="2"/>
            <scheme val="minor"/>
          </rPr>
          <t>Introducir un texto con el nombre o referencia de la contratación</t>
        </r>
      </text>
    </comment>
    <comment ref="B1725" authorId="1" shapeId="0">
      <text>
        <r>
          <rPr>
            <sz val="11"/>
            <color theme="1"/>
            <rFont val="Calibri"/>
            <family val="2"/>
            <scheme val="minor"/>
          </rPr>
          <t>Introduzca un texto con la finalidad de la contratación</t>
        </r>
      </text>
    </comment>
    <comment ref="C1725" authorId="1" shapeId="0">
      <text>
        <r>
          <rPr>
            <sz val="11"/>
            <color theme="1"/>
            <rFont val="Calibri"/>
            <family val="2"/>
            <scheme val="minor"/>
          </rPr>
          <t>Seleccionar un valor del listado</t>
        </r>
      </text>
    </comment>
    <comment ref="D1725" authorId="1" shapeId="0">
      <text>
        <r>
          <rPr>
            <sz val="11"/>
            <color theme="1"/>
            <rFont val="Calibri"/>
            <family val="2"/>
            <scheme val="minor"/>
          </rPr>
          <t>Seleccione el tipo de procedimiento</t>
        </r>
      </text>
    </comment>
    <comment ref="E1725" authorId="1" shapeId="0">
      <text>
        <r>
          <rPr>
            <sz val="11"/>
            <color theme="1"/>
            <rFont val="Calibri"/>
            <family val="2"/>
            <scheme val="minor"/>
          </rPr>
          <t>Seleccione un valor de la lista</t>
        </r>
      </text>
    </comment>
    <comment ref="F1725" authorId="1" shapeId="0">
      <text>
        <r>
          <rPr>
            <sz val="11"/>
            <color theme="1"/>
            <rFont val="Calibri"/>
            <family val="2"/>
            <scheme val="minor"/>
          </rPr>
          <t>Introduzca el código SNIP</t>
        </r>
      </text>
    </comment>
    <comment ref="C1726" authorId="1" shapeId="0">
      <text>
        <r>
          <rPr>
            <sz val="11"/>
            <color theme="1"/>
            <rFont val="Calibri"/>
            <family val="2"/>
            <scheme val="minor"/>
          </rPr>
          <t>Introduzca la fecha de inicio del proceso, en formato dd-mm-aaaa</t>
        </r>
      </text>
    </comment>
    <comment ref="F1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text/>
    </comment>
    <comment ref="C1728" authorId="1" shapeId="0">
      <text>
        <r>
          <rPr>
            <sz val="11"/>
            <color theme="1"/>
            <rFont val="Calibri"/>
            <family val="2"/>
            <scheme val="minor"/>
          </rPr>
          <t>Introduzca la fecha prevista de adjudicación, en formato dd-mm-aaaa</t>
        </r>
      </text>
    </comment>
    <comment ref="F1728" authorId="1" shapeId="0">
      <text/>
    </comment>
    <comment ref="F1729" authorId="1" shapeId="0">
      <text/>
    </comment>
    <comment ref="A1731" authorId="1" shapeId="0">
      <text>
        <r>
          <rPr>
            <sz val="11"/>
            <color theme="1"/>
            <rFont val="Calibri"/>
            <family val="2"/>
            <scheme val="minor"/>
          </rPr>
          <t>Introduzca un codigo UNSPSC</t>
        </r>
      </text>
    </comment>
    <comment ref="B1731" authorId="1" shapeId="0">
      <text>
        <r>
          <rPr>
            <sz val="11"/>
            <color theme="1"/>
            <rFont val="Calibri"/>
            <family val="2"/>
            <scheme val="minor"/>
          </rPr>
          <t>Descripción calculada automáticamente a partir de código del artículo</t>
        </r>
      </text>
    </comment>
    <comment ref="C1731" authorId="1" shapeId="0">
      <text>
        <r>
          <rPr>
            <sz val="11"/>
            <color theme="1"/>
            <rFont val="Calibri"/>
            <family val="2"/>
            <scheme val="minor"/>
          </rPr>
          <t>Seleccione un valor de la lista</t>
        </r>
      </text>
    </comment>
    <comment ref="D1731" authorId="1" shapeId="0">
      <text>
        <r>
          <rPr>
            <sz val="11"/>
            <color theme="1"/>
            <rFont val="Calibri"/>
            <family val="2"/>
            <scheme val="minor"/>
          </rPr>
          <t>Introduzca un número con dos decimales como máximo. Debe ser igual o mayor a la "Cantidad Real Consumida"</t>
        </r>
      </text>
    </comment>
    <comment ref="E1731" authorId="1" shapeId="0">
      <text>
        <r>
          <rPr>
            <sz val="11"/>
            <color theme="1"/>
            <rFont val="Calibri"/>
            <family val="2"/>
            <scheme val="minor"/>
          </rPr>
          <t>Introduzca un número con dos decimales como máximo</t>
        </r>
      </text>
    </comment>
    <comment ref="F1731" authorId="1" shapeId="0">
      <text>
        <r>
          <rPr>
            <sz val="11"/>
            <color theme="1"/>
            <rFont val="Calibri"/>
            <family val="2"/>
            <scheme val="minor"/>
          </rPr>
          <t>Monto calculado automáticamente por el sistema</t>
        </r>
      </text>
    </comment>
    <comment ref="A1784" authorId="1" shapeId="0">
      <text>
        <r>
          <rPr>
            <sz val="11"/>
            <color theme="1"/>
            <rFont val="Calibri"/>
            <family val="2"/>
            <scheme val="minor"/>
          </rPr>
          <t>Introducir un texto con el nombre o referencia de la contratación</t>
        </r>
      </text>
    </comment>
    <comment ref="B1784" authorId="1" shapeId="0">
      <text>
        <r>
          <rPr>
            <sz val="11"/>
            <color theme="1"/>
            <rFont val="Calibri"/>
            <family val="2"/>
            <scheme val="minor"/>
          </rPr>
          <t>Introduzca un texto con la finalidad de la contratación</t>
        </r>
      </text>
    </comment>
    <comment ref="C1784" authorId="1" shapeId="0">
      <text>
        <r>
          <rPr>
            <sz val="11"/>
            <color theme="1"/>
            <rFont val="Calibri"/>
            <family val="2"/>
            <scheme val="minor"/>
          </rPr>
          <t>Seleccionar un valor del listado</t>
        </r>
      </text>
    </comment>
    <comment ref="D1784" authorId="1" shapeId="0">
      <text>
        <r>
          <rPr>
            <sz val="11"/>
            <color theme="1"/>
            <rFont val="Calibri"/>
            <family val="2"/>
            <scheme val="minor"/>
          </rPr>
          <t>Seleccione el tipo de procedimiento</t>
        </r>
      </text>
    </comment>
    <comment ref="E1784" authorId="1" shapeId="0">
      <text>
        <r>
          <rPr>
            <sz val="11"/>
            <color theme="1"/>
            <rFont val="Calibri"/>
            <family val="2"/>
            <scheme val="minor"/>
          </rPr>
          <t>Seleccione un valor de la lista</t>
        </r>
      </text>
    </comment>
    <comment ref="F1784" authorId="1" shapeId="0">
      <text>
        <r>
          <rPr>
            <sz val="11"/>
            <color theme="1"/>
            <rFont val="Calibri"/>
            <family val="2"/>
            <scheme val="minor"/>
          </rPr>
          <t>Introduzca el código SNIP</t>
        </r>
      </text>
    </comment>
    <comment ref="C1785" authorId="1" shapeId="0">
      <text>
        <r>
          <rPr>
            <sz val="11"/>
            <color theme="1"/>
            <rFont val="Calibri"/>
            <family val="2"/>
            <scheme val="minor"/>
          </rPr>
          <t>Introduzca la fecha de inicio del proceso, en formato dd-mm-aaaa</t>
        </r>
      </text>
    </comment>
    <comment ref="F17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6" authorId="1" shapeId="0">
      <text/>
    </comment>
    <comment ref="C1787" authorId="1" shapeId="0">
      <text>
        <r>
          <rPr>
            <sz val="11"/>
            <color theme="1"/>
            <rFont val="Calibri"/>
            <family val="2"/>
            <scheme val="minor"/>
          </rPr>
          <t>Introduzca la fecha prevista de adjudicación, en formato dd-mm-aaaa</t>
        </r>
      </text>
    </comment>
    <comment ref="F1787" authorId="1" shapeId="0">
      <text/>
    </comment>
    <comment ref="F1788" authorId="1" shapeId="0">
      <text/>
    </comment>
    <comment ref="A1790" authorId="1" shapeId="0">
      <text>
        <r>
          <rPr>
            <sz val="11"/>
            <color theme="1"/>
            <rFont val="Calibri"/>
            <family val="2"/>
            <scheme val="minor"/>
          </rPr>
          <t>Introduzca un codigo UNSPSC</t>
        </r>
      </text>
    </comment>
    <comment ref="B1790" authorId="1" shapeId="0">
      <text>
        <r>
          <rPr>
            <sz val="11"/>
            <color theme="1"/>
            <rFont val="Calibri"/>
            <family val="2"/>
            <scheme val="minor"/>
          </rPr>
          <t>Descripción calculada automáticamente a partir de código del artículo</t>
        </r>
      </text>
    </comment>
    <comment ref="C1790" authorId="1" shapeId="0">
      <text>
        <r>
          <rPr>
            <sz val="11"/>
            <color theme="1"/>
            <rFont val="Calibri"/>
            <family val="2"/>
            <scheme val="minor"/>
          </rPr>
          <t>Seleccione un valor de la lista</t>
        </r>
      </text>
    </comment>
    <comment ref="D1790" authorId="1" shapeId="0">
      <text>
        <r>
          <rPr>
            <sz val="11"/>
            <color theme="1"/>
            <rFont val="Calibri"/>
            <family val="2"/>
            <scheme val="minor"/>
          </rPr>
          <t>Introduzca un número con dos decimales como máximo. Debe ser igual o mayor a la "Cantidad Real Consumida"</t>
        </r>
      </text>
    </comment>
    <comment ref="E1790" authorId="1" shapeId="0">
      <text>
        <r>
          <rPr>
            <sz val="11"/>
            <color theme="1"/>
            <rFont val="Calibri"/>
            <family val="2"/>
            <scheme val="minor"/>
          </rPr>
          <t>Introduzca un número con dos decimales como máximo</t>
        </r>
      </text>
    </comment>
    <comment ref="F1790" authorId="1" shapeId="0">
      <text>
        <r>
          <rPr>
            <sz val="11"/>
            <color theme="1"/>
            <rFont val="Calibri"/>
            <family val="2"/>
            <scheme val="minor"/>
          </rPr>
          <t>Monto calculado automáticamente por el sistema</t>
        </r>
      </text>
    </comment>
    <comment ref="A1842" authorId="1" shapeId="0">
      <text>
        <r>
          <rPr>
            <sz val="11"/>
            <color theme="1"/>
            <rFont val="Calibri"/>
            <family val="2"/>
            <scheme val="minor"/>
          </rPr>
          <t>Introducir un texto con el nombre o referencia de la contratación</t>
        </r>
      </text>
    </comment>
    <comment ref="B1842" authorId="1" shapeId="0">
      <text>
        <r>
          <rPr>
            <sz val="11"/>
            <color theme="1"/>
            <rFont val="Calibri"/>
            <family val="2"/>
            <scheme val="minor"/>
          </rPr>
          <t>Introduzca un texto con la finalidad de la contratación</t>
        </r>
      </text>
    </comment>
    <comment ref="C1842" authorId="1" shapeId="0">
      <text>
        <r>
          <rPr>
            <sz val="11"/>
            <color theme="1"/>
            <rFont val="Calibri"/>
            <family val="2"/>
            <scheme val="minor"/>
          </rPr>
          <t>Seleccionar un valor del listado</t>
        </r>
      </text>
    </comment>
    <comment ref="D1842" authorId="1" shapeId="0">
      <text>
        <r>
          <rPr>
            <sz val="11"/>
            <color theme="1"/>
            <rFont val="Calibri"/>
            <family val="2"/>
            <scheme val="minor"/>
          </rPr>
          <t>Seleccione el tipo de procedimiento</t>
        </r>
      </text>
    </comment>
    <comment ref="E1842" authorId="1" shapeId="0">
      <text>
        <r>
          <rPr>
            <sz val="11"/>
            <color theme="1"/>
            <rFont val="Calibri"/>
            <family val="2"/>
            <scheme val="minor"/>
          </rPr>
          <t>Seleccione un valor de la lista</t>
        </r>
      </text>
    </comment>
    <comment ref="F1842" authorId="1" shapeId="0">
      <text>
        <r>
          <rPr>
            <sz val="11"/>
            <color theme="1"/>
            <rFont val="Calibri"/>
            <family val="2"/>
            <scheme val="minor"/>
          </rPr>
          <t>Introduzca el código SNIP</t>
        </r>
      </text>
    </comment>
    <comment ref="C1843" authorId="1" shapeId="0">
      <text>
        <r>
          <rPr>
            <sz val="11"/>
            <color theme="1"/>
            <rFont val="Calibri"/>
            <family val="2"/>
            <scheme val="minor"/>
          </rPr>
          <t>Introduzca la fecha de inicio del proceso, en formato dd-mm-aaaa</t>
        </r>
      </text>
    </comment>
    <comment ref="F18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text/>
    </comment>
    <comment ref="C1845" authorId="1" shapeId="0">
      <text>
        <r>
          <rPr>
            <sz val="11"/>
            <color theme="1"/>
            <rFont val="Calibri"/>
            <family val="2"/>
            <scheme val="minor"/>
          </rPr>
          <t>Introduzca la fecha prevista de adjudicación, en formato dd-mm-aaaa</t>
        </r>
      </text>
    </comment>
    <comment ref="F1845" authorId="1" shapeId="0">
      <text/>
    </comment>
    <comment ref="F1846" authorId="1" shapeId="0">
      <text/>
    </comment>
    <comment ref="A1848" authorId="1" shapeId="0">
      <text>
        <r>
          <rPr>
            <sz val="11"/>
            <color theme="1"/>
            <rFont val="Calibri"/>
            <family val="2"/>
            <scheme val="minor"/>
          </rPr>
          <t>Introduzca un codigo UNSPSC</t>
        </r>
      </text>
    </comment>
    <comment ref="B1848" authorId="1" shapeId="0">
      <text>
        <r>
          <rPr>
            <sz val="11"/>
            <color theme="1"/>
            <rFont val="Calibri"/>
            <family val="2"/>
            <scheme val="minor"/>
          </rPr>
          <t>Descripción calculada automáticamente a partir de código del artículo</t>
        </r>
      </text>
    </comment>
    <comment ref="C1848" authorId="1" shapeId="0">
      <text>
        <r>
          <rPr>
            <sz val="11"/>
            <color theme="1"/>
            <rFont val="Calibri"/>
            <family val="2"/>
            <scheme val="minor"/>
          </rPr>
          <t>Seleccione un valor de la lista</t>
        </r>
      </text>
    </comment>
    <comment ref="D1848" authorId="1" shapeId="0">
      <text>
        <r>
          <rPr>
            <sz val="11"/>
            <color theme="1"/>
            <rFont val="Calibri"/>
            <family val="2"/>
            <scheme val="minor"/>
          </rPr>
          <t>Introduzca un número con dos decimales como máximo. Debe ser igual o mayor a la "Cantidad Real Consumida"</t>
        </r>
      </text>
    </comment>
    <comment ref="E1848" authorId="1" shapeId="0">
      <text>
        <r>
          <rPr>
            <sz val="11"/>
            <color theme="1"/>
            <rFont val="Calibri"/>
            <family val="2"/>
            <scheme val="minor"/>
          </rPr>
          <t>Introduzca un número con dos decimales como máximo</t>
        </r>
      </text>
    </comment>
    <comment ref="F1848" authorId="1" shapeId="0">
      <text>
        <r>
          <rPr>
            <sz val="11"/>
            <color theme="1"/>
            <rFont val="Calibri"/>
            <family val="2"/>
            <scheme val="minor"/>
          </rPr>
          <t>Monto calculado automáticamente por el sistema</t>
        </r>
      </text>
    </comment>
    <comment ref="A1900" authorId="1" shapeId="0">
      <text>
        <r>
          <rPr>
            <sz val="11"/>
            <color theme="1"/>
            <rFont val="Calibri"/>
            <family val="2"/>
            <scheme val="minor"/>
          </rPr>
          <t>Introducir un texto con el nombre o referencia de la contratación</t>
        </r>
      </text>
    </comment>
    <comment ref="B1900" authorId="1" shapeId="0">
      <text>
        <r>
          <rPr>
            <sz val="11"/>
            <color theme="1"/>
            <rFont val="Calibri"/>
            <family val="2"/>
            <scheme val="minor"/>
          </rPr>
          <t>Introduzca un texto con la finalidad de la contratación</t>
        </r>
      </text>
    </comment>
    <comment ref="C1900" authorId="1" shapeId="0">
      <text>
        <r>
          <rPr>
            <sz val="11"/>
            <color theme="1"/>
            <rFont val="Calibri"/>
            <family val="2"/>
            <scheme val="minor"/>
          </rPr>
          <t>Seleccionar un valor del listado</t>
        </r>
      </text>
    </comment>
    <comment ref="D1900" authorId="1" shapeId="0">
      <text>
        <r>
          <rPr>
            <sz val="11"/>
            <color theme="1"/>
            <rFont val="Calibri"/>
            <family val="2"/>
            <scheme val="minor"/>
          </rPr>
          <t>Seleccione el tipo de procedimiento</t>
        </r>
      </text>
    </comment>
    <comment ref="E1900" authorId="1" shapeId="0">
      <text>
        <r>
          <rPr>
            <sz val="11"/>
            <color theme="1"/>
            <rFont val="Calibri"/>
            <family val="2"/>
            <scheme val="minor"/>
          </rPr>
          <t>Seleccione un valor de la lista</t>
        </r>
      </text>
    </comment>
    <comment ref="F1900" authorId="1" shapeId="0">
      <text>
        <r>
          <rPr>
            <sz val="11"/>
            <color theme="1"/>
            <rFont val="Calibri"/>
            <family val="2"/>
            <scheme val="minor"/>
          </rPr>
          <t>Introduzca el código SNIP</t>
        </r>
      </text>
    </comment>
    <comment ref="C1901" authorId="1" shapeId="0">
      <text>
        <r>
          <rPr>
            <sz val="11"/>
            <color theme="1"/>
            <rFont val="Calibri"/>
            <family val="2"/>
            <scheme val="minor"/>
          </rPr>
          <t>Introduzca la fecha de inicio del proceso, en formato dd-mm-aaaa</t>
        </r>
      </text>
    </comment>
    <comment ref="F19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1" shapeId="0">
      <text/>
    </comment>
    <comment ref="C1903" authorId="1" shapeId="0">
      <text>
        <r>
          <rPr>
            <sz val="11"/>
            <color theme="1"/>
            <rFont val="Calibri"/>
            <family val="2"/>
            <scheme val="minor"/>
          </rPr>
          <t>Introduzca la fecha prevista de adjudicación, en formato dd-mm-aaaa</t>
        </r>
      </text>
    </comment>
    <comment ref="F1903" authorId="1" shapeId="0">
      <text/>
    </comment>
    <comment ref="F1904" authorId="1" shapeId="0">
      <text/>
    </comment>
    <comment ref="A1906" authorId="1" shapeId="0">
      <text>
        <r>
          <rPr>
            <sz val="11"/>
            <color theme="1"/>
            <rFont val="Calibri"/>
            <family val="2"/>
            <scheme val="minor"/>
          </rPr>
          <t>Introduzca un codigo UNSPSC</t>
        </r>
      </text>
    </comment>
    <comment ref="B1906" authorId="1" shapeId="0">
      <text>
        <r>
          <rPr>
            <sz val="11"/>
            <color theme="1"/>
            <rFont val="Calibri"/>
            <family val="2"/>
            <scheme val="minor"/>
          </rPr>
          <t>Descripción calculada automáticamente a partir de código del artículo</t>
        </r>
      </text>
    </comment>
    <comment ref="C1906" authorId="1" shapeId="0">
      <text>
        <r>
          <rPr>
            <sz val="11"/>
            <color theme="1"/>
            <rFont val="Calibri"/>
            <family val="2"/>
            <scheme val="minor"/>
          </rPr>
          <t>Seleccione un valor de la lista</t>
        </r>
      </text>
    </comment>
    <comment ref="D1906" authorId="1" shapeId="0">
      <text>
        <r>
          <rPr>
            <sz val="11"/>
            <color theme="1"/>
            <rFont val="Calibri"/>
            <family val="2"/>
            <scheme val="minor"/>
          </rPr>
          <t>Introduzca un número con dos decimales como máximo. Debe ser igual o mayor a la "Cantidad Real Consumida"</t>
        </r>
      </text>
    </comment>
    <comment ref="E1906" authorId="1" shapeId="0">
      <text>
        <r>
          <rPr>
            <sz val="11"/>
            <color theme="1"/>
            <rFont val="Calibri"/>
            <family val="2"/>
            <scheme val="minor"/>
          </rPr>
          <t>Introduzca un número con dos decimales como máximo</t>
        </r>
      </text>
    </comment>
    <comment ref="F1906" authorId="1" shapeId="0">
      <text>
        <r>
          <rPr>
            <sz val="11"/>
            <color theme="1"/>
            <rFont val="Calibri"/>
            <family val="2"/>
            <scheme val="minor"/>
          </rPr>
          <t>Monto calculado automáticamente por el sistema</t>
        </r>
      </text>
    </comment>
    <comment ref="A1958" authorId="1" shapeId="0">
      <text>
        <r>
          <rPr>
            <sz val="11"/>
            <color theme="1"/>
            <rFont val="Calibri"/>
            <family val="2"/>
            <scheme val="minor"/>
          </rPr>
          <t>Introducir un texto con el nombre o referencia de la contratación</t>
        </r>
      </text>
    </comment>
    <comment ref="B1958" authorId="1" shapeId="0">
      <text>
        <r>
          <rPr>
            <sz val="11"/>
            <color theme="1"/>
            <rFont val="Calibri"/>
            <family val="2"/>
            <scheme val="minor"/>
          </rPr>
          <t>Introduzca un texto con la finalidad de la contratación</t>
        </r>
      </text>
    </comment>
    <comment ref="C1958" authorId="1" shapeId="0">
      <text>
        <r>
          <rPr>
            <sz val="11"/>
            <color theme="1"/>
            <rFont val="Calibri"/>
            <family val="2"/>
            <scheme val="minor"/>
          </rPr>
          <t>Seleccionar un valor del listado</t>
        </r>
      </text>
    </comment>
    <comment ref="D1958" authorId="1" shapeId="0">
      <text>
        <r>
          <rPr>
            <sz val="11"/>
            <color theme="1"/>
            <rFont val="Calibri"/>
            <family val="2"/>
            <scheme val="minor"/>
          </rPr>
          <t>Seleccione el tipo de procedimiento</t>
        </r>
      </text>
    </comment>
    <comment ref="E1958" authorId="1" shapeId="0">
      <text>
        <r>
          <rPr>
            <sz val="11"/>
            <color theme="1"/>
            <rFont val="Calibri"/>
            <family val="2"/>
            <scheme val="minor"/>
          </rPr>
          <t>Seleccione un valor de la lista</t>
        </r>
      </text>
    </comment>
    <comment ref="F1958" authorId="1" shapeId="0">
      <text>
        <r>
          <rPr>
            <sz val="11"/>
            <color theme="1"/>
            <rFont val="Calibri"/>
            <family val="2"/>
            <scheme val="minor"/>
          </rPr>
          <t>Introduzca el código SNIP</t>
        </r>
      </text>
    </comment>
    <comment ref="C1959" authorId="1" shapeId="0">
      <text>
        <r>
          <rPr>
            <sz val="11"/>
            <color theme="1"/>
            <rFont val="Calibri"/>
            <family val="2"/>
            <scheme val="minor"/>
          </rPr>
          <t>Introduzca la fecha de inicio del proceso, en formato dd-mm-aaaa</t>
        </r>
      </text>
    </comment>
    <comment ref="F19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0" authorId="1" shapeId="0">
      <text/>
    </comment>
    <comment ref="C1961" authorId="1" shapeId="0">
      <text>
        <r>
          <rPr>
            <sz val="11"/>
            <color theme="1"/>
            <rFont val="Calibri"/>
            <family val="2"/>
            <scheme val="minor"/>
          </rPr>
          <t>Introduzca la fecha prevista de adjudicación, en formato dd-mm-aaaa</t>
        </r>
      </text>
    </comment>
    <comment ref="F1961" authorId="1" shapeId="0">
      <text/>
    </comment>
    <comment ref="F1962" authorId="1" shapeId="0">
      <text/>
    </comment>
    <comment ref="A1964" authorId="1" shapeId="0">
      <text>
        <r>
          <rPr>
            <sz val="11"/>
            <color theme="1"/>
            <rFont val="Calibri"/>
            <family val="2"/>
            <scheme val="minor"/>
          </rPr>
          <t>Introduzca un codigo UNSPSC</t>
        </r>
      </text>
    </comment>
    <comment ref="B1964" authorId="1" shapeId="0">
      <text>
        <r>
          <rPr>
            <sz val="11"/>
            <color theme="1"/>
            <rFont val="Calibri"/>
            <family val="2"/>
            <scheme val="minor"/>
          </rPr>
          <t>Descripción calculada automáticamente a partir de código del artículo</t>
        </r>
      </text>
    </comment>
    <comment ref="C1964" authorId="1" shapeId="0">
      <text>
        <r>
          <rPr>
            <sz val="11"/>
            <color theme="1"/>
            <rFont val="Calibri"/>
            <family val="2"/>
            <scheme val="minor"/>
          </rPr>
          <t>Seleccione un valor de la lista</t>
        </r>
      </text>
    </comment>
    <comment ref="D1964" authorId="1" shapeId="0">
      <text>
        <r>
          <rPr>
            <sz val="11"/>
            <color theme="1"/>
            <rFont val="Calibri"/>
            <family val="2"/>
            <scheme val="minor"/>
          </rPr>
          <t>Introduzca un número con dos decimales como máximo. Debe ser igual o mayor a la "Cantidad Real Consumida"</t>
        </r>
      </text>
    </comment>
    <comment ref="E1964" authorId="1" shapeId="0">
      <text>
        <r>
          <rPr>
            <sz val="11"/>
            <color theme="1"/>
            <rFont val="Calibri"/>
            <family val="2"/>
            <scheme val="minor"/>
          </rPr>
          <t>Introduzca un número con dos decimales como máximo</t>
        </r>
      </text>
    </comment>
    <comment ref="F1964" authorId="1" shapeId="0">
      <text>
        <r>
          <rPr>
            <sz val="11"/>
            <color theme="1"/>
            <rFont val="Calibri"/>
            <family val="2"/>
            <scheme val="minor"/>
          </rPr>
          <t>Monto calculado automáticamente por el sistema</t>
        </r>
      </text>
    </comment>
    <comment ref="A2025" authorId="1" shapeId="0">
      <text>
        <r>
          <rPr>
            <sz val="11"/>
            <color theme="1"/>
            <rFont val="Calibri"/>
            <family val="2"/>
            <scheme val="minor"/>
          </rPr>
          <t>Introducir un texto con el nombre o referencia de la contratación</t>
        </r>
      </text>
    </comment>
    <comment ref="B2025" authorId="1" shapeId="0">
      <text>
        <r>
          <rPr>
            <sz val="11"/>
            <color theme="1"/>
            <rFont val="Calibri"/>
            <family val="2"/>
            <scheme val="minor"/>
          </rPr>
          <t>Introduzca un texto con la finalidad de la contratación</t>
        </r>
      </text>
    </comment>
    <comment ref="C2025" authorId="1" shapeId="0">
      <text>
        <r>
          <rPr>
            <sz val="11"/>
            <color theme="1"/>
            <rFont val="Calibri"/>
            <family val="2"/>
            <scheme val="minor"/>
          </rPr>
          <t>Seleccionar un valor del listado</t>
        </r>
      </text>
    </comment>
    <comment ref="D2025" authorId="1" shapeId="0">
      <text>
        <r>
          <rPr>
            <sz val="11"/>
            <color theme="1"/>
            <rFont val="Calibri"/>
            <family val="2"/>
            <scheme val="minor"/>
          </rPr>
          <t>Seleccione el tipo de procedimiento</t>
        </r>
      </text>
    </comment>
    <comment ref="E2025" authorId="1" shapeId="0">
      <text>
        <r>
          <rPr>
            <sz val="11"/>
            <color theme="1"/>
            <rFont val="Calibri"/>
            <family val="2"/>
            <scheme val="minor"/>
          </rPr>
          <t>Seleccione un valor de la lista</t>
        </r>
      </text>
    </comment>
    <comment ref="F2025" authorId="1" shapeId="0">
      <text>
        <r>
          <rPr>
            <sz val="11"/>
            <color theme="1"/>
            <rFont val="Calibri"/>
            <family val="2"/>
            <scheme val="minor"/>
          </rPr>
          <t>Introduzca el código SNIP</t>
        </r>
      </text>
    </comment>
    <comment ref="C2026" authorId="1" shapeId="0">
      <text>
        <r>
          <rPr>
            <sz val="11"/>
            <color theme="1"/>
            <rFont val="Calibri"/>
            <family val="2"/>
            <scheme val="minor"/>
          </rPr>
          <t>Introduzca la fecha de inicio del proceso, en formato dd-mm-aaaa</t>
        </r>
      </text>
    </comment>
    <comment ref="F20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7" authorId="1" shapeId="0">
      <text/>
    </comment>
    <comment ref="C2028" authorId="1" shapeId="0">
      <text>
        <r>
          <rPr>
            <sz val="11"/>
            <color theme="1"/>
            <rFont val="Calibri"/>
            <family val="2"/>
            <scheme val="minor"/>
          </rPr>
          <t>Introduzca la fecha prevista de adjudicación, en formato dd-mm-aaaa</t>
        </r>
      </text>
    </comment>
    <comment ref="F2028" authorId="1" shapeId="0">
      <text/>
    </comment>
    <comment ref="F2029" authorId="1" shapeId="0">
      <text/>
    </comment>
    <comment ref="A2031" authorId="1" shapeId="0">
      <text>
        <r>
          <rPr>
            <sz val="11"/>
            <color theme="1"/>
            <rFont val="Calibri"/>
            <family val="2"/>
            <scheme val="minor"/>
          </rPr>
          <t>Introduzca un codigo UNSPSC</t>
        </r>
      </text>
    </comment>
    <comment ref="B2031" authorId="1" shapeId="0">
      <text>
        <r>
          <rPr>
            <sz val="11"/>
            <color theme="1"/>
            <rFont val="Calibri"/>
            <family val="2"/>
            <scheme val="minor"/>
          </rPr>
          <t>Descripción calculada automáticamente a partir de código del artículo</t>
        </r>
      </text>
    </comment>
    <comment ref="C2031" authorId="1" shapeId="0">
      <text>
        <r>
          <rPr>
            <sz val="11"/>
            <color theme="1"/>
            <rFont val="Calibri"/>
            <family val="2"/>
            <scheme val="minor"/>
          </rPr>
          <t>Seleccione un valor de la lista</t>
        </r>
      </text>
    </comment>
    <comment ref="D2031" authorId="1" shapeId="0">
      <text>
        <r>
          <rPr>
            <sz val="11"/>
            <color theme="1"/>
            <rFont val="Calibri"/>
            <family val="2"/>
            <scheme val="minor"/>
          </rPr>
          <t>Introduzca un número con dos decimales como máximo. Debe ser igual o mayor a la "Cantidad Real Consumida"</t>
        </r>
      </text>
    </comment>
    <comment ref="E2031" authorId="1" shapeId="0">
      <text>
        <r>
          <rPr>
            <sz val="11"/>
            <color theme="1"/>
            <rFont val="Calibri"/>
            <family val="2"/>
            <scheme val="minor"/>
          </rPr>
          <t>Introduzca un número con dos decimales como máximo</t>
        </r>
      </text>
    </comment>
    <comment ref="F2031" authorId="1" shapeId="0">
      <text>
        <r>
          <rPr>
            <sz val="11"/>
            <color theme="1"/>
            <rFont val="Calibri"/>
            <family val="2"/>
            <scheme val="minor"/>
          </rPr>
          <t>Monto calculado automáticamente por el sistema</t>
        </r>
      </text>
    </comment>
    <comment ref="A2081" authorId="1" shapeId="0">
      <text>
        <r>
          <rPr>
            <sz val="11"/>
            <color theme="1"/>
            <rFont val="Calibri"/>
            <family val="2"/>
            <scheme val="minor"/>
          </rPr>
          <t>Introducir un texto con el nombre o referencia de la contratación</t>
        </r>
      </text>
    </comment>
    <comment ref="B2081" authorId="1" shapeId="0">
      <text>
        <r>
          <rPr>
            <sz val="11"/>
            <color theme="1"/>
            <rFont val="Calibri"/>
            <family val="2"/>
            <scheme val="minor"/>
          </rPr>
          <t>Introduzca un texto con la finalidad de la contratación</t>
        </r>
      </text>
    </comment>
    <comment ref="C2081" authorId="1" shapeId="0">
      <text>
        <r>
          <rPr>
            <sz val="11"/>
            <color theme="1"/>
            <rFont val="Calibri"/>
            <family val="2"/>
            <scheme val="minor"/>
          </rPr>
          <t>Seleccionar un valor del listado</t>
        </r>
      </text>
    </comment>
    <comment ref="D2081" authorId="1" shapeId="0">
      <text>
        <r>
          <rPr>
            <sz val="11"/>
            <color theme="1"/>
            <rFont val="Calibri"/>
            <family val="2"/>
            <scheme val="minor"/>
          </rPr>
          <t>Seleccione el tipo de procedimiento</t>
        </r>
      </text>
    </comment>
    <comment ref="E2081" authorId="1" shapeId="0">
      <text>
        <r>
          <rPr>
            <sz val="11"/>
            <color theme="1"/>
            <rFont val="Calibri"/>
            <family val="2"/>
            <scheme val="minor"/>
          </rPr>
          <t>Seleccione un valor de la lista</t>
        </r>
      </text>
    </comment>
    <comment ref="F2081" authorId="1" shapeId="0">
      <text>
        <r>
          <rPr>
            <sz val="11"/>
            <color theme="1"/>
            <rFont val="Calibri"/>
            <family val="2"/>
            <scheme val="minor"/>
          </rPr>
          <t>Introduzca el código SNIP</t>
        </r>
      </text>
    </comment>
    <comment ref="C2082" authorId="1" shapeId="0">
      <text>
        <r>
          <rPr>
            <sz val="11"/>
            <color theme="1"/>
            <rFont val="Calibri"/>
            <family val="2"/>
            <scheme val="minor"/>
          </rPr>
          <t>Introduzca la fecha de inicio del proceso, en formato dd-mm-aaaa</t>
        </r>
      </text>
    </comment>
    <comment ref="F20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text/>
    </comment>
    <comment ref="C2084" authorId="1" shapeId="0">
      <text>
        <r>
          <rPr>
            <sz val="11"/>
            <color theme="1"/>
            <rFont val="Calibri"/>
            <family val="2"/>
            <scheme val="minor"/>
          </rPr>
          <t>Introduzca la fecha prevista de adjudicación, en formato dd-mm-aaaa</t>
        </r>
      </text>
    </comment>
    <comment ref="F2084" authorId="1" shapeId="0">
      <text/>
    </comment>
    <comment ref="F2085" authorId="1" shapeId="0">
      <text/>
    </comment>
    <comment ref="A2087" authorId="1" shapeId="0">
      <text>
        <r>
          <rPr>
            <sz val="11"/>
            <color theme="1"/>
            <rFont val="Calibri"/>
            <family val="2"/>
            <scheme val="minor"/>
          </rPr>
          <t>Introduzca un codigo UNSPSC</t>
        </r>
      </text>
    </comment>
    <comment ref="B2087" authorId="1" shapeId="0">
      <text>
        <r>
          <rPr>
            <sz val="11"/>
            <color theme="1"/>
            <rFont val="Calibri"/>
            <family val="2"/>
            <scheme val="minor"/>
          </rPr>
          <t>Descripción calculada automáticamente a partir de código del artículo</t>
        </r>
      </text>
    </comment>
    <comment ref="C2087" authorId="1" shapeId="0">
      <text>
        <r>
          <rPr>
            <sz val="11"/>
            <color theme="1"/>
            <rFont val="Calibri"/>
            <family val="2"/>
            <scheme val="minor"/>
          </rPr>
          <t>Seleccione un valor de la lista</t>
        </r>
      </text>
    </comment>
    <comment ref="D2087" authorId="1" shapeId="0">
      <text>
        <r>
          <rPr>
            <sz val="11"/>
            <color theme="1"/>
            <rFont val="Calibri"/>
            <family val="2"/>
            <scheme val="minor"/>
          </rPr>
          <t>Introduzca un número con dos decimales como máximo. Debe ser igual o mayor a la "Cantidad Real Consumida"</t>
        </r>
      </text>
    </comment>
    <comment ref="E2087" authorId="1" shapeId="0">
      <text>
        <r>
          <rPr>
            <sz val="11"/>
            <color theme="1"/>
            <rFont val="Calibri"/>
            <family val="2"/>
            <scheme val="minor"/>
          </rPr>
          <t>Introduzca un número con dos decimales como máximo</t>
        </r>
      </text>
    </comment>
    <comment ref="F2087" authorId="1" shapeId="0">
      <text>
        <r>
          <rPr>
            <sz val="11"/>
            <color theme="1"/>
            <rFont val="Calibri"/>
            <family val="2"/>
            <scheme val="minor"/>
          </rPr>
          <t>Monto calculado automáticamente por el sistema</t>
        </r>
      </text>
    </comment>
    <comment ref="A2141" authorId="1" shapeId="0">
      <text>
        <r>
          <rPr>
            <sz val="11"/>
            <color theme="1"/>
            <rFont val="Calibri"/>
            <family val="2"/>
            <scheme val="minor"/>
          </rPr>
          <t>Introducir un texto con el nombre o referencia de la contratación</t>
        </r>
      </text>
    </comment>
    <comment ref="B2141" authorId="1" shapeId="0">
      <text>
        <r>
          <rPr>
            <sz val="11"/>
            <color theme="1"/>
            <rFont val="Calibri"/>
            <family val="2"/>
            <scheme val="minor"/>
          </rPr>
          <t>Introduzca un texto con la finalidad de la contratación</t>
        </r>
      </text>
    </comment>
    <comment ref="C2141" authorId="1" shapeId="0">
      <text>
        <r>
          <rPr>
            <sz val="11"/>
            <color theme="1"/>
            <rFont val="Calibri"/>
            <family val="2"/>
            <scheme val="minor"/>
          </rPr>
          <t>Seleccionar un valor del listado</t>
        </r>
      </text>
    </comment>
    <comment ref="D2141" authorId="1" shapeId="0">
      <text>
        <r>
          <rPr>
            <sz val="11"/>
            <color theme="1"/>
            <rFont val="Calibri"/>
            <family val="2"/>
            <scheme val="minor"/>
          </rPr>
          <t>Seleccione el tipo de procedimiento</t>
        </r>
      </text>
    </comment>
    <comment ref="E2141" authorId="1" shapeId="0">
      <text>
        <r>
          <rPr>
            <sz val="11"/>
            <color theme="1"/>
            <rFont val="Calibri"/>
            <family val="2"/>
            <scheme val="minor"/>
          </rPr>
          <t>Seleccione un valor de la lista</t>
        </r>
      </text>
    </comment>
    <comment ref="F2141" authorId="1" shapeId="0">
      <text>
        <r>
          <rPr>
            <sz val="11"/>
            <color theme="1"/>
            <rFont val="Calibri"/>
            <family val="2"/>
            <scheme val="minor"/>
          </rPr>
          <t>Introduzca el código SNIP</t>
        </r>
      </text>
    </comment>
    <comment ref="C2142" authorId="1" shapeId="0">
      <text>
        <r>
          <rPr>
            <sz val="11"/>
            <color theme="1"/>
            <rFont val="Calibri"/>
            <family val="2"/>
            <scheme val="minor"/>
          </rPr>
          <t>Introduzca la fecha de inicio del proceso, en formato dd-mm-aaaa</t>
        </r>
      </text>
    </comment>
    <comment ref="F21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1" shapeId="0">
      <text/>
    </comment>
    <comment ref="C2144" authorId="1" shapeId="0">
      <text>
        <r>
          <rPr>
            <sz val="11"/>
            <color theme="1"/>
            <rFont val="Calibri"/>
            <family val="2"/>
            <scheme val="minor"/>
          </rPr>
          <t>Introduzca la fecha prevista de adjudicación, en formato dd-mm-aaaa</t>
        </r>
      </text>
    </comment>
    <comment ref="F2144" authorId="1" shapeId="0">
      <text/>
    </comment>
    <comment ref="F2145" authorId="1" shapeId="0">
      <text/>
    </comment>
    <comment ref="A2147" authorId="1" shapeId="0">
      <text>
        <r>
          <rPr>
            <sz val="11"/>
            <color theme="1"/>
            <rFont val="Calibri"/>
            <family val="2"/>
            <scheme val="minor"/>
          </rPr>
          <t>Introduzca un codigo UNSPSC</t>
        </r>
      </text>
    </comment>
    <comment ref="B2147" authorId="1" shapeId="0">
      <text>
        <r>
          <rPr>
            <sz val="11"/>
            <color theme="1"/>
            <rFont val="Calibri"/>
            <family val="2"/>
            <scheme val="minor"/>
          </rPr>
          <t>Descripción calculada automáticamente a partir de código del artículo</t>
        </r>
      </text>
    </comment>
    <comment ref="C2147" authorId="1" shapeId="0">
      <text>
        <r>
          <rPr>
            <sz val="11"/>
            <color theme="1"/>
            <rFont val="Calibri"/>
            <family val="2"/>
            <scheme val="minor"/>
          </rPr>
          <t>Seleccione un valor de la lista</t>
        </r>
      </text>
    </comment>
    <comment ref="D2147" authorId="1" shapeId="0">
      <text>
        <r>
          <rPr>
            <sz val="11"/>
            <color theme="1"/>
            <rFont val="Calibri"/>
            <family val="2"/>
            <scheme val="minor"/>
          </rPr>
          <t>Introduzca un número con dos decimales como máximo. Debe ser igual o mayor a la "Cantidad Real Consumida"</t>
        </r>
      </text>
    </comment>
    <comment ref="E2147" authorId="1" shapeId="0">
      <text>
        <r>
          <rPr>
            <sz val="11"/>
            <color theme="1"/>
            <rFont val="Calibri"/>
            <family val="2"/>
            <scheme val="minor"/>
          </rPr>
          <t>Introduzca un número con dos decimales como máximo</t>
        </r>
      </text>
    </comment>
    <comment ref="F2147" authorId="1" shapeId="0">
      <text>
        <r>
          <rPr>
            <sz val="11"/>
            <color theme="1"/>
            <rFont val="Calibri"/>
            <family val="2"/>
            <scheme val="minor"/>
          </rPr>
          <t>Monto calculado automáticamente por el sistema</t>
        </r>
      </text>
    </comment>
    <comment ref="A2195" authorId="1" shapeId="0">
      <text>
        <r>
          <rPr>
            <sz val="11"/>
            <color theme="1"/>
            <rFont val="Calibri"/>
            <family val="2"/>
            <scheme val="minor"/>
          </rPr>
          <t>Introducir un texto con el nombre o referencia de la contratación</t>
        </r>
      </text>
    </comment>
    <comment ref="B2195" authorId="1" shapeId="0">
      <text>
        <r>
          <rPr>
            <sz val="11"/>
            <color theme="1"/>
            <rFont val="Calibri"/>
            <family val="2"/>
            <scheme val="minor"/>
          </rPr>
          <t>Introduzca un texto con la finalidad de la contratación</t>
        </r>
      </text>
    </comment>
    <comment ref="C2195" authorId="1" shapeId="0">
      <text>
        <r>
          <rPr>
            <sz val="11"/>
            <color theme="1"/>
            <rFont val="Calibri"/>
            <family val="2"/>
            <scheme val="minor"/>
          </rPr>
          <t>Seleccionar un valor del listado</t>
        </r>
      </text>
    </comment>
    <comment ref="D2195" authorId="1" shapeId="0">
      <text>
        <r>
          <rPr>
            <sz val="11"/>
            <color theme="1"/>
            <rFont val="Calibri"/>
            <family val="2"/>
            <scheme val="minor"/>
          </rPr>
          <t>Seleccione el tipo de procedimiento</t>
        </r>
      </text>
    </comment>
    <comment ref="E2195" authorId="1" shapeId="0">
      <text>
        <r>
          <rPr>
            <sz val="11"/>
            <color theme="1"/>
            <rFont val="Calibri"/>
            <family val="2"/>
            <scheme val="minor"/>
          </rPr>
          <t>Seleccione un valor de la lista</t>
        </r>
      </text>
    </comment>
    <comment ref="F2195" authorId="1" shapeId="0">
      <text>
        <r>
          <rPr>
            <sz val="11"/>
            <color theme="1"/>
            <rFont val="Calibri"/>
            <family val="2"/>
            <scheme val="minor"/>
          </rPr>
          <t>Introduzca el código SNIP</t>
        </r>
      </text>
    </comment>
    <comment ref="C2196" authorId="1" shapeId="0">
      <text>
        <r>
          <rPr>
            <sz val="11"/>
            <color theme="1"/>
            <rFont val="Calibri"/>
            <family val="2"/>
            <scheme val="minor"/>
          </rPr>
          <t>Introduzca la fecha de inicio del proceso, en formato dd-mm-aaaa</t>
        </r>
      </text>
    </comment>
    <comment ref="F21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7" authorId="1" shapeId="0">
      <text/>
    </comment>
    <comment ref="C2198" authorId="1" shapeId="0">
      <text>
        <r>
          <rPr>
            <sz val="11"/>
            <color theme="1"/>
            <rFont val="Calibri"/>
            <family val="2"/>
            <scheme val="minor"/>
          </rPr>
          <t>Introduzca la fecha prevista de adjudicación, en formato dd-mm-aaaa</t>
        </r>
      </text>
    </comment>
    <comment ref="F2198" authorId="1" shapeId="0">
      <text/>
    </comment>
    <comment ref="F2199" authorId="1" shapeId="0">
      <text/>
    </comment>
    <comment ref="A2201" authorId="1" shapeId="0">
      <text>
        <r>
          <rPr>
            <sz val="11"/>
            <color theme="1"/>
            <rFont val="Calibri"/>
            <family val="2"/>
            <scheme val="minor"/>
          </rPr>
          <t>Introduzca un codigo UNSPSC</t>
        </r>
      </text>
    </comment>
    <comment ref="B2201" authorId="1" shapeId="0">
      <text>
        <r>
          <rPr>
            <sz val="11"/>
            <color theme="1"/>
            <rFont val="Calibri"/>
            <family val="2"/>
            <scheme val="minor"/>
          </rPr>
          <t>Descripción calculada automáticamente a partir de código del artículo</t>
        </r>
      </text>
    </comment>
    <comment ref="C2201" authorId="1" shapeId="0">
      <text>
        <r>
          <rPr>
            <sz val="11"/>
            <color theme="1"/>
            <rFont val="Calibri"/>
            <family val="2"/>
            <scheme val="minor"/>
          </rPr>
          <t>Seleccione un valor de la lista</t>
        </r>
      </text>
    </comment>
    <comment ref="D2201" authorId="1" shapeId="0">
      <text>
        <r>
          <rPr>
            <sz val="11"/>
            <color theme="1"/>
            <rFont val="Calibri"/>
            <family val="2"/>
            <scheme val="minor"/>
          </rPr>
          <t>Introduzca un número con dos decimales como máximo. Debe ser igual o mayor a la "Cantidad Real Consumida"</t>
        </r>
      </text>
    </comment>
    <comment ref="E2201" authorId="1" shapeId="0">
      <text>
        <r>
          <rPr>
            <sz val="11"/>
            <color theme="1"/>
            <rFont val="Calibri"/>
            <family val="2"/>
            <scheme val="minor"/>
          </rPr>
          <t>Introduzca un número con dos decimales como máximo</t>
        </r>
      </text>
    </comment>
    <comment ref="F2201" authorId="1" shapeId="0">
      <text>
        <r>
          <rPr>
            <sz val="11"/>
            <color theme="1"/>
            <rFont val="Calibri"/>
            <family val="2"/>
            <scheme val="minor"/>
          </rPr>
          <t>Monto calculado automáticamente por el sistema</t>
        </r>
      </text>
    </comment>
    <comment ref="A2299" authorId="1" shapeId="0">
      <text>
        <r>
          <rPr>
            <sz val="11"/>
            <color theme="1"/>
            <rFont val="Calibri"/>
            <family val="2"/>
            <scheme val="minor"/>
          </rPr>
          <t>Introducir un texto con el nombre o referencia de la contratación</t>
        </r>
      </text>
    </comment>
    <comment ref="B2299" authorId="1" shapeId="0">
      <text>
        <r>
          <rPr>
            <sz val="11"/>
            <color theme="1"/>
            <rFont val="Calibri"/>
            <family val="2"/>
            <scheme val="minor"/>
          </rPr>
          <t>Introduzca un texto con la finalidad de la contratación</t>
        </r>
      </text>
    </comment>
    <comment ref="C2299" authorId="1" shapeId="0">
      <text>
        <r>
          <rPr>
            <sz val="11"/>
            <color theme="1"/>
            <rFont val="Calibri"/>
            <family val="2"/>
            <scheme val="minor"/>
          </rPr>
          <t>Seleccionar un valor del listado</t>
        </r>
      </text>
    </comment>
    <comment ref="D2299" authorId="1" shapeId="0">
      <text>
        <r>
          <rPr>
            <sz val="11"/>
            <color theme="1"/>
            <rFont val="Calibri"/>
            <family val="2"/>
            <scheme val="minor"/>
          </rPr>
          <t>Seleccione el tipo de procedimiento</t>
        </r>
      </text>
    </comment>
    <comment ref="E2299" authorId="1" shapeId="0">
      <text>
        <r>
          <rPr>
            <sz val="11"/>
            <color theme="1"/>
            <rFont val="Calibri"/>
            <family val="2"/>
            <scheme val="minor"/>
          </rPr>
          <t>Seleccione un valor de la lista</t>
        </r>
      </text>
    </comment>
    <comment ref="F2299" authorId="1" shapeId="0">
      <text>
        <r>
          <rPr>
            <sz val="11"/>
            <color theme="1"/>
            <rFont val="Calibri"/>
            <family val="2"/>
            <scheme val="minor"/>
          </rPr>
          <t>Introduzca el código SNIP</t>
        </r>
      </text>
    </comment>
    <comment ref="C2300" authorId="1" shapeId="0">
      <text>
        <r>
          <rPr>
            <sz val="11"/>
            <color theme="1"/>
            <rFont val="Calibri"/>
            <family val="2"/>
            <scheme val="minor"/>
          </rPr>
          <t>Introduzca la fecha de inicio del proceso, en formato dd-mm-aaaa</t>
        </r>
      </text>
    </comment>
    <comment ref="F23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1" authorId="1" shapeId="0">
      <text/>
    </comment>
    <comment ref="C2302" authorId="1" shapeId="0">
      <text>
        <r>
          <rPr>
            <sz val="11"/>
            <color theme="1"/>
            <rFont val="Calibri"/>
            <family val="2"/>
            <scheme val="minor"/>
          </rPr>
          <t>Introduzca la fecha prevista de adjudicación, en formato dd-mm-aaaa</t>
        </r>
      </text>
    </comment>
    <comment ref="F2302" authorId="1" shapeId="0">
      <text/>
    </comment>
    <comment ref="F2303" authorId="1" shapeId="0">
      <text/>
    </comment>
    <comment ref="A2305" authorId="1" shapeId="0">
      <text>
        <r>
          <rPr>
            <sz val="11"/>
            <color theme="1"/>
            <rFont val="Calibri"/>
            <family val="2"/>
            <scheme val="minor"/>
          </rPr>
          <t>Introduzca un codigo UNSPSC</t>
        </r>
      </text>
    </comment>
    <comment ref="B2305" authorId="1" shapeId="0">
      <text>
        <r>
          <rPr>
            <sz val="11"/>
            <color theme="1"/>
            <rFont val="Calibri"/>
            <family val="2"/>
            <scheme val="minor"/>
          </rPr>
          <t>Descripción calculada automáticamente a partir de código del artículo</t>
        </r>
      </text>
    </comment>
    <comment ref="C2305" authorId="1" shapeId="0">
      <text>
        <r>
          <rPr>
            <sz val="11"/>
            <color theme="1"/>
            <rFont val="Calibri"/>
            <family val="2"/>
            <scheme val="minor"/>
          </rPr>
          <t>Seleccione un valor de la lista</t>
        </r>
      </text>
    </comment>
    <comment ref="D2305" authorId="1" shapeId="0">
      <text>
        <r>
          <rPr>
            <sz val="11"/>
            <color theme="1"/>
            <rFont val="Calibri"/>
            <family val="2"/>
            <scheme val="minor"/>
          </rPr>
          <t>Introduzca un número con dos decimales como máximo. Debe ser igual o mayor a la "Cantidad Real Consumida"</t>
        </r>
      </text>
    </comment>
    <comment ref="E2305" authorId="1" shapeId="0">
      <text>
        <r>
          <rPr>
            <sz val="11"/>
            <color theme="1"/>
            <rFont val="Calibri"/>
            <family val="2"/>
            <scheme val="minor"/>
          </rPr>
          <t>Introduzca un número con dos decimales como máximo</t>
        </r>
      </text>
    </comment>
    <comment ref="F2305" authorId="1" shapeId="0">
      <text>
        <r>
          <rPr>
            <sz val="11"/>
            <color theme="1"/>
            <rFont val="Calibri"/>
            <family val="2"/>
            <scheme val="minor"/>
          </rPr>
          <t>Monto calculado automáticamente por el sistema</t>
        </r>
      </text>
    </comment>
    <comment ref="A2404" authorId="1" shapeId="0">
      <text>
        <r>
          <rPr>
            <sz val="11"/>
            <color theme="1"/>
            <rFont val="Calibri"/>
            <family val="2"/>
            <scheme val="minor"/>
          </rPr>
          <t>Introducir un texto con el nombre o referencia de la contratación</t>
        </r>
      </text>
    </comment>
    <comment ref="B2404" authorId="1" shapeId="0">
      <text>
        <r>
          <rPr>
            <sz val="11"/>
            <color theme="1"/>
            <rFont val="Calibri"/>
            <family val="2"/>
            <scheme val="minor"/>
          </rPr>
          <t>Introduzca un texto con la finalidad de la contratación</t>
        </r>
      </text>
    </comment>
    <comment ref="C2404" authorId="1" shapeId="0">
      <text>
        <r>
          <rPr>
            <sz val="11"/>
            <color theme="1"/>
            <rFont val="Calibri"/>
            <family val="2"/>
            <scheme val="minor"/>
          </rPr>
          <t>Seleccionar un valor del listado</t>
        </r>
      </text>
    </comment>
    <comment ref="D2404" authorId="1" shapeId="0">
      <text>
        <r>
          <rPr>
            <sz val="11"/>
            <color theme="1"/>
            <rFont val="Calibri"/>
            <family val="2"/>
            <scheme val="minor"/>
          </rPr>
          <t>Seleccione el tipo de procedimiento</t>
        </r>
      </text>
    </comment>
    <comment ref="E2404" authorId="1" shapeId="0">
      <text>
        <r>
          <rPr>
            <sz val="11"/>
            <color theme="1"/>
            <rFont val="Calibri"/>
            <family val="2"/>
            <scheme val="minor"/>
          </rPr>
          <t>Seleccione un valor de la lista</t>
        </r>
      </text>
    </comment>
    <comment ref="F2404" authorId="1" shapeId="0">
      <text>
        <r>
          <rPr>
            <sz val="11"/>
            <color theme="1"/>
            <rFont val="Calibri"/>
            <family val="2"/>
            <scheme val="minor"/>
          </rPr>
          <t>Introduzca el código SNIP</t>
        </r>
      </text>
    </comment>
    <comment ref="C2405" authorId="1" shapeId="0">
      <text>
        <r>
          <rPr>
            <sz val="11"/>
            <color theme="1"/>
            <rFont val="Calibri"/>
            <family val="2"/>
            <scheme val="minor"/>
          </rPr>
          <t>Introduzca la fecha de inicio del proceso, en formato dd-mm-aaaa</t>
        </r>
      </text>
    </comment>
    <comment ref="F24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6" authorId="1" shapeId="0">
      <text/>
    </comment>
    <comment ref="C2407" authorId="1" shapeId="0">
      <text>
        <r>
          <rPr>
            <sz val="11"/>
            <color theme="1"/>
            <rFont val="Calibri"/>
            <family val="2"/>
            <scheme val="minor"/>
          </rPr>
          <t>Introduzca la fecha prevista de adjudicación, en formato dd-mm-aaaa</t>
        </r>
      </text>
    </comment>
    <comment ref="F2407" authorId="1" shapeId="0">
      <text/>
    </comment>
    <comment ref="F2408" authorId="1" shapeId="0">
      <text/>
    </comment>
    <comment ref="A2410" authorId="1" shapeId="0">
      <text>
        <r>
          <rPr>
            <sz val="11"/>
            <color theme="1"/>
            <rFont val="Calibri"/>
            <family val="2"/>
            <scheme val="minor"/>
          </rPr>
          <t>Introduzca un codigo UNSPSC</t>
        </r>
      </text>
    </comment>
    <comment ref="B2410" authorId="1" shapeId="0">
      <text>
        <r>
          <rPr>
            <sz val="11"/>
            <color theme="1"/>
            <rFont val="Calibri"/>
            <family val="2"/>
            <scheme val="minor"/>
          </rPr>
          <t>Descripción calculada automáticamente a partir de código del artículo</t>
        </r>
      </text>
    </comment>
    <comment ref="C2410" authorId="1" shapeId="0">
      <text>
        <r>
          <rPr>
            <sz val="11"/>
            <color theme="1"/>
            <rFont val="Calibri"/>
            <family val="2"/>
            <scheme val="minor"/>
          </rPr>
          <t>Seleccione un valor de la lista</t>
        </r>
      </text>
    </comment>
    <comment ref="D2410" authorId="1" shapeId="0">
      <text>
        <r>
          <rPr>
            <sz val="11"/>
            <color theme="1"/>
            <rFont val="Calibri"/>
            <family val="2"/>
            <scheme val="minor"/>
          </rPr>
          <t>Introduzca un número con dos decimales como máximo. Debe ser igual o mayor a la "Cantidad Real Consumida"</t>
        </r>
      </text>
    </comment>
    <comment ref="E2410" authorId="1" shapeId="0">
      <text>
        <r>
          <rPr>
            <sz val="11"/>
            <color theme="1"/>
            <rFont val="Calibri"/>
            <family val="2"/>
            <scheme val="minor"/>
          </rPr>
          <t>Introduzca un número con dos decimales como máximo</t>
        </r>
      </text>
    </comment>
    <comment ref="F2410" authorId="1" shapeId="0">
      <text>
        <r>
          <rPr>
            <sz val="11"/>
            <color theme="1"/>
            <rFont val="Calibri"/>
            <family val="2"/>
            <scheme val="minor"/>
          </rPr>
          <t>Monto calculado automáticamente por el sistema</t>
        </r>
      </text>
    </comment>
    <comment ref="A2509" authorId="1" shapeId="0">
      <text>
        <r>
          <rPr>
            <sz val="11"/>
            <color theme="1"/>
            <rFont val="Calibri"/>
            <family val="2"/>
            <scheme val="minor"/>
          </rPr>
          <t>Introducir un texto con el nombre o referencia de la contratación</t>
        </r>
      </text>
    </comment>
    <comment ref="B2509" authorId="1" shapeId="0">
      <text>
        <r>
          <rPr>
            <sz val="11"/>
            <color theme="1"/>
            <rFont val="Calibri"/>
            <family val="2"/>
            <scheme val="minor"/>
          </rPr>
          <t>Introduzca un texto con la finalidad de la contratación</t>
        </r>
      </text>
    </comment>
    <comment ref="C2509" authorId="1" shapeId="0">
      <text>
        <r>
          <rPr>
            <sz val="11"/>
            <color theme="1"/>
            <rFont val="Calibri"/>
            <family val="2"/>
            <scheme val="minor"/>
          </rPr>
          <t>Seleccionar un valor del listado</t>
        </r>
      </text>
    </comment>
    <comment ref="D2509" authorId="1" shapeId="0">
      <text>
        <r>
          <rPr>
            <sz val="11"/>
            <color theme="1"/>
            <rFont val="Calibri"/>
            <family val="2"/>
            <scheme val="minor"/>
          </rPr>
          <t>Seleccione el tipo de procedimiento</t>
        </r>
      </text>
    </comment>
    <comment ref="E2509" authorId="1" shapeId="0">
      <text>
        <r>
          <rPr>
            <sz val="11"/>
            <color theme="1"/>
            <rFont val="Calibri"/>
            <family val="2"/>
            <scheme val="minor"/>
          </rPr>
          <t>Seleccione un valor de la lista</t>
        </r>
      </text>
    </comment>
    <comment ref="F2509" authorId="1" shapeId="0">
      <text>
        <r>
          <rPr>
            <sz val="11"/>
            <color theme="1"/>
            <rFont val="Calibri"/>
            <family val="2"/>
            <scheme val="minor"/>
          </rPr>
          <t>Introduzca el código SNIP</t>
        </r>
      </text>
    </comment>
    <comment ref="C2510" authorId="1" shapeId="0">
      <text>
        <r>
          <rPr>
            <sz val="11"/>
            <color theme="1"/>
            <rFont val="Calibri"/>
            <family val="2"/>
            <scheme val="minor"/>
          </rPr>
          <t>Introduzca la fecha de inicio del proceso, en formato dd-mm-aaaa</t>
        </r>
      </text>
    </comment>
    <comment ref="F25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1" authorId="1" shapeId="0">
      <text/>
    </comment>
    <comment ref="C2512" authorId="1" shapeId="0">
      <text>
        <r>
          <rPr>
            <sz val="11"/>
            <color theme="1"/>
            <rFont val="Calibri"/>
            <family val="2"/>
            <scheme val="minor"/>
          </rPr>
          <t>Introduzca la fecha prevista de adjudicación, en formato dd-mm-aaaa</t>
        </r>
      </text>
    </comment>
    <comment ref="F2512" authorId="1" shapeId="0">
      <text/>
    </comment>
    <comment ref="F2513" authorId="1" shapeId="0">
      <text/>
    </comment>
    <comment ref="A2515" authorId="1" shapeId="0">
      <text>
        <r>
          <rPr>
            <sz val="11"/>
            <color theme="1"/>
            <rFont val="Calibri"/>
            <family val="2"/>
            <scheme val="minor"/>
          </rPr>
          <t>Introduzca un codigo UNSPSC</t>
        </r>
      </text>
    </comment>
    <comment ref="B2515" authorId="1" shapeId="0">
      <text>
        <r>
          <rPr>
            <sz val="11"/>
            <color theme="1"/>
            <rFont val="Calibri"/>
            <family val="2"/>
            <scheme val="minor"/>
          </rPr>
          <t>Descripción calculada automáticamente a partir de código del artículo</t>
        </r>
      </text>
    </comment>
    <comment ref="C2515" authorId="1" shapeId="0">
      <text>
        <r>
          <rPr>
            <sz val="11"/>
            <color theme="1"/>
            <rFont val="Calibri"/>
            <family val="2"/>
            <scheme val="minor"/>
          </rPr>
          <t>Seleccione un valor de la lista</t>
        </r>
      </text>
    </comment>
    <comment ref="D2515" authorId="1" shapeId="0">
      <text>
        <r>
          <rPr>
            <sz val="11"/>
            <color theme="1"/>
            <rFont val="Calibri"/>
            <family val="2"/>
            <scheme val="minor"/>
          </rPr>
          <t>Introduzca un número con dos decimales como máximo. Debe ser igual o mayor a la "Cantidad Real Consumida"</t>
        </r>
      </text>
    </comment>
    <comment ref="E2515" authorId="1" shapeId="0">
      <text>
        <r>
          <rPr>
            <sz val="11"/>
            <color theme="1"/>
            <rFont val="Calibri"/>
            <family val="2"/>
            <scheme val="minor"/>
          </rPr>
          <t>Introduzca un número con dos decimales como máximo</t>
        </r>
      </text>
    </comment>
    <comment ref="F2515" authorId="1" shapeId="0">
      <text>
        <r>
          <rPr>
            <sz val="11"/>
            <color theme="1"/>
            <rFont val="Calibri"/>
            <family val="2"/>
            <scheme val="minor"/>
          </rPr>
          <t>Monto calculado automáticamente por el sistema</t>
        </r>
      </text>
    </comment>
    <comment ref="A2613" authorId="1" shapeId="0">
      <text>
        <r>
          <rPr>
            <sz val="11"/>
            <color theme="1"/>
            <rFont val="Calibri"/>
            <family val="2"/>
            <scheme val="minor"/>
          </rPr>
          <t>Introducir un texto con el nombre o referencia de la contratación</t>
        </r>
      </text>
    </comment>
    <comment ref="B2613" authorId="1" shapeId="0">
      <text>
        <r>
          <rPr>
            <sz val="11"/>
            <color theme="1"/>
            <rFont val="Calibri"/>
            <family val="2"/>
            <scheme val="minor"/>
          </rPr>
          <t>Introduzca un texto con la finalidad de la contratación</t>
        </r>
      </text>
    </comment>
    <comment ref="C2613" authorId="1" shapeId="0">
      <text>
        <r>
          <rPr>
            <sz val="11"/>
            <color theme="1"/>
            <rFont val="Calibri"/>
            <family val="2"/>
            <scheme val="minor"/>
          </rPr>
          <t>Seleccionar un valor del listado</t>
        </r>
      </text>
    </comment>
    <comment ref="D2613" authorId="1" shapeId="0">
      <text>
        <r>
          <rPr>
            <sz val="11"/>
            <color theme="1"/>
            <rFont val="Calibri"/>
            <family val="2"/>
            <scheme val="minor"/>
          </rPr>
          <t>Seleccione el tipo de procedimiento</t>
        </r>
      </text>
    </comment>
    <comment ref="E2613" authorId="1" shapeId="0">
      <text>
        <r>
          <rPr>
            <sz val="11"/>
            <color theme="1"/>
            <rFont val="Calibri"/>
            <family val="2"/>
            <scheme val="minor"/>
          </rPr>
          <t>Seleccione un valor de la lista</t>
        </r>
      </text>
    </comment>
    <comment ref="F2613" authorId="1" shapeId="0">
      <text>
        <r>
          <rPr>
            <sz val="11"/>
            <color theme="1"/>
            <rFont val="Calibri"/>
            <family val="2"/>
            <scheme val="minor"/>
          </rPr>
          <t>Introduzca el código SNIP</t>
        </r>
      </text>
    </comment>
    <comment ref="C2614" authorId="1" shapeId="0">
      <text>
        <r>
          <rPr>
            <sz val="11"/>
            <color theme="1"/>
            <rFont val="Calibri"/>
            <family val="2"/>
            <scheme val="minor"/>
          </rPr>
          <t>Introduzca la fecha de inicio del proceso, en formato dd-mm-aaaa</t>
        </r>
      </text>
    </comment>
    <comment ref="F2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5" authorId="1" shapeId="0">
      <text/>
    </comment>
    <comment ref="C2616" authorId="1" shapeId="0">
      <text>
        <r>
          <rPr>
            <sz val="11"/>
            <color theme="1"/>
            <rFont val="Calibri"/>
            <family val="2"/>
            <scheme val="minor"/>
          </rPr>
          <t>Introduzca la fecha prevista de adjudicación, en formato dd-mm-aaaa</t>
        </r>
      </text>
    </comment>
    <comment ref="F2616" authorId="1" shapeId="0">
      <text/>
    </comment>
    <comment ref="F2617" authorId="1" shapeId="0">
      <text/>
    </comment>
    <comment ref="A2619" authorId="1" shapeId="0">
      <text>
        <r>
          <rPr>
            <sz val="11"/>
            <color theme="1"/>
            <rFont val="Calibri"/>
            <family val="2"/>
            <scheme val="minor"/>
          </rPr>
          <t>Introduzca un codigo UNSPSC</t>
        </r>
      </text>
    </comment>
    <comment ref="B2619" authorId="1" shapeId="0">
      <text>
        <r>
          <rPr>
            <sz val="11"/>
            <color theme="1"/>
            <rFont val="Calibri"/>
            <family val="2"/>
            <scheme val="minor"/>
          </rPr>
          <t>Descripción calculada automáticamente a partir de código del artículo</t>
        </r>
      </text>
    </comment>
    <comment ref="C2619" authorId="1" shapeId="0">
      <text>
        <r>
          <rPr>
            <sz val="11"/>
            <color theme="1"/>
            <rFont val="Calibri"/>
            <family val="2"/>
            <scheme val="minor"/>
          </rPr>
          <t>Seleccione un valor de la lista</t>
        </r>
      </text>
    </comment>
    <comment ref="D2619" authorId="1" shapeId="0">
      <text>
        <r>
          <rPr>
            <sz val="11"/>
            <color theme="1"/>
            <rFont val="Calibri"/>
            <family val="2"/>
            <scheme val="minor"/>
          </rPr>
          <t>Introduzca un número con dos decimales como máximo. Debe ser igual o mayor a la "Cantidad Real Consumida"</t>
        </r>
      </text>
    </comment>
    <comment ref="E2619" authorId="1" shapeId="0">
      <text>
        <r>
          <rPr>
            <sz val="11"/>
            <color theme="1"/>
            <rFont val="Calibri"/>
            <family val="2"/>
            <scheme val="minor"/>
          </rPr>
          <t>Introduzca un número con dos decimales como máximo</t>
        </r>
      </text>
    </comment>
    <comment ref="F2619" authorId="1" shapeId="0">
      <text>
        <r>
          <rPr>
            <sz val="11"/>
            <color theme="1"/>
            <rFont val="Calibri"/>
            <family val="2"/>
            <scheme val="minor"/>
          </rPr>
          <t>Monto calculado automáticamente por el sistema</t>
        </r>
      </text>
    </comment>
    <comment ref="A2633" authorId="1" shapeId="0">
      <text>
        <r>
          <rPr>
            <sz val="11"/>
            <color theme="1"/>
            <rFont val="Calibri"/>
            <family val="2"/>
            <scheme val="minor"/>
          </rPr>
          <t>Introducir un texto con el nombre o referencia de la contratación</t>
        </r>
      </text>
    </comment>
    <comment ref="B2633" authorId="1" shapeId="0">
      <text>
        <r>
          <rPr>
            <sz val="11"/>
            <color theme="1"/>
            <rFont val="Calibri"/>
            <family val="2"/>
            <scheme val="minor"/>
          </rPr>
          <t>Introduzca un texto con la finalidad de la contratación</t>
        </r>
      </text>
    </comment>
    <comment ref="C2633" authorId="1" shapeId="0">
      <text>
        <r>
          <rPr>
            <sz val="11"/>
            <color theme="1"/>
            <rFont val="Calibri"/>
            <family val="2"/>
            <scheme val="minor"/>
          </rPr>
          <t>Seleccionar un valor del listado</t>
        </r>
      </text>
    </comment>
    <comment ref="D2633" authorId="1" shapeId="0">
      <text>
        <r>
          <rPr>
            <sz val="11"/>
            <color theme="1"/>
            <rFont val="Calibri"/>
            <family val="2"/>
            <scheme val="minor"/>
          </rPr>
          <t>Seleccione el tipo de procedimiento</t>
        </r>
      </text>
    </comment>
    <comment ref="E2633" authorId="1" shapeId="0">
      <text>
        <r>
          <rPr>
            <sz val="11"/>
            <color theme="1"/>
            <rFont val="Calibri"/>
            <family val="2"/>
            <scheme val="minor"/>
          </rPr>
          <t>Seleccione un valor de la lista</t>
        </r>
      </text>
    </comment>
    <comment ref="F2633" authorId="1" shapeId="0">
      <text>
        <r>
          <rPr>
            <sz val="11"/>
            <color theme="1"/>
            <rFont val="Calibri"/>
            <family val="2"/>
            <scheme val="minor"/>
          </rPr>
          <t>Introduzca el código SNIP</t>
        </r>
      </text>
    </comment>
    <comment ref="C2634" authorId="1" shapeId="0">
      <text>
        <r>
          <rPr>
            <sz val="11"/>
            <color theme="1"/>
            <rFont val="Calibri"/>
            <family val="2"/>
            <scheme val="minor"/>
          </rPr>
          <t>Introduzca la fecha de inicio del proceso, en formato dd-mm-aaaa</t>
        </r>
      </text>
    </comment>
    <comment ref="F26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5" authorId="1" shapeId="0">
      <text/>
    </comment>
    <comment ref="C2636" authorId="1" shapeId="0">
      <text>
        <r>
          <rPr>
            <sz val="11"/>
            <color theme="1"/>
            <rFont val="Calibri"/>
            <family val="2"/>
            <scheme val="minor"/>
          </rPr>
          <t>Introduzca la fecha prevista de adjudicación, en formato dd-mm-aaaa</t>
        </r>
      </text>
    </comment>
    <comment ref="F2636" authorId="1" shapeId="0">
      <text/>
    </comment>
    <comment ref="F2637" authorId="1" shapeId="0">
      <text/>
    </comment>
    <comment ref="A2639" authorId="1" shapeId="0">
      <text>
        <r>
          <rPr>
            <sz val="11"/>
            <color theme="1"/>
            <rFont val="Calibri"/>
            <family val="2"/>
            <scheme val="minor"/>
          </rPr>
          <t>Introduzca un codigo UNSPSC</t>
        </r>
      </text>
    </comment>
    <comment ref="B2639" authorId="1" shapeId="0">
      <text>
        <r>
          <rPr>
            <sz val="11"/>
            <color theme="1"/>
            <rFont val="Calibri"/>
            <family val="2"/>
            <scheme val="minor"/>
          </rPr>
          <t>Descripción calculada automáticamente a partir de código del artículo</t>
        </r>
      </text>
    </comment>
    <comment ref="C2639" authorId="1" shapeId="0">
      <text>
        <r>
          <rPr>
            <sz val="11"/>
            <color theme="1"/>
            <rFont val="Calibri"/>
            <family val="2"/>
            <scheme val="minor"/>
          </rPr>
          <t>Seleccione un valor de la lista</t>
        </r>
      </text>
    </comment>
    <comment ref="D2639" authorId="1" shapeId="0">
      <text>
        <r>
          <rPr>
            <sz val="11"/>
            <color theme="1"/>
            <rFont val="Calibri"/>
            <family val="2"/>
            <scheme val="minor"/>
          </rPr>
          <t>Introduzca un número con dos decimales como máximo. Debe ser igual o mayor a la "Cantidad Real Consumida"</t>
        </r>
      </text>
    </comment>
    <comment ref="E2639" authorId="1" shapeId="0">
      <text>
        <r>
          <rPr>
            <sz val="11"/>
            <color theme="1"/>
            <rFont val="Calibri"/>
            <family val="2"/>
            <scheme val="minor"/>
          </rPr>
          <t>Introduzca un número con dos decimales como máximo</t>
        </r>
      </text>
    </comment>
    <comment ref="F2639" authorId="1" shapeId="0">
      <text>
        <r>
          <rPr>
            <sz val="11"/>
            <color theme="1"/>
            <rFont val="Calibri"/>
            <family val="2"/>
            <scheme val="minor"/>
          </rPr>
          <t>Monto calculado automáticamente por el sistema</t>
        </r>
      </text>
    </comment>
    <comment ref="A2646" authorId="1" shapeId="0">
      <text>
        <r>
          <rPr>
            <sz val="11"/>
            <color theme="1"/>
            <rFont val="Calibri"/>
            <family val="2"/>
            <scheme val="minor"/>
          </rPr>
          <t>Introducir un texto con el nombre o referencia de la contratación</t>
        </r>
      </text>
    </comment>
    <comment ref="B2646" authorId="1" shapeId="0">
      <text>
        <r>
          <rPr>
            <sz val="11"/>
            <color theme="1"/>
            <rFont val="Calibri"/>
            <family val="2"/>
            <scheme val="minor"/>
          </rPr>
          <t>Introduzca un texto con la finalidad de la contratación</t>
        </r>
      </text>
    </comment>
    <comment ref="C2646" authorId="1" shapeId="0">
      <text>
        <r>
          <rPr>
            <sz val="11"/>
            <color theme="1"/>
            <rFont val="Calibri"/>
            <family val="2"/>
            <scheme val="minor"/>
          </rPr>
          <t>Seleccionar un valor del listado</t>
        </r>
      </text>
    </comment>
    <comment ref="D2646" authorId="1" shapeId="0">
      <text>
        <r>
          <rPr>
            <sz val="11"/>
            <color theme="1"/>
            <rFont val="Calibri"/>
            <family val="2"/>
            <scheme val="minor"/>
          </rPr>
          <t>Seleccione el tipo de procedimiento</t>
        </r>
      </text>
    </comment>
    <comment ref="E2646" authorId="1" shapeId="0">
      <text>
        <r>
          <rPr>
            <sz val="11"/>
            <color theme="1"/>
            <rFont val="Calibri"/>
            <family val="2"/>
            <scheme val="minor"/>
          </rPr>
          <t>Seleccione un valor de la lista</t>
        </r>
      </text>
    </comment>
    <comment ref="F2646" authorId="1" shapeId="0">
      <text>
        <r>
          <rPr>
            <sz val="11"/>
            <color theme="1"/>
            <rFont val="Calibri"/>
            <family val="2"/>
            <scheme val="minor"/>
          </rPr>
          <t>Introduzca el código SNIP</t>
        </r>
      </text>
    </comment>
    <comment ref="C2647" authorId="1" shapeId="0">
      <text>
        <r>
          <rPr>
            <sz val="11"/>
            <color theme="1"/>
            <rFont val="Calibri"/>
            <family val="2"/>
            <scheme val="minor"/>
          </rPr>
          <t>Introduzca la fecha de inicio del proceso, en formato dd-mm-aaaa</t>
        </r>
      </text>
    </comment>
    <comment ref="F2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8" authorId="1" shapeId="0">
      <text/>
    </comment>
    <comment ref="C2649" authorId="1" shapeId="0">
      <text>
        <r>
          <rPr>
            <sz val="11"/>
            <color theme="1"/>
            <rFont val="Calibri"/>
            <family val="2"/>
            <scheme val="minor"/>
          </rPr>
          <t>Introduzca la fecha prevista de adjudicación, en formato dd-mm-aaaa</t>
        </r>
      </text>
    </comment>
    <comment ref="F2649" authorId="1" shapeId="0">
      <text/>
    </comment>
    <comment ref="F2650" authorId="1" shapeId="0">
      <text/>
    </comment>
    <comment ref="A2652" authorId="1" shapeId="0">
      <text>
        <r>
          <rPr>
            <sz val="11"/>
            <color theme="1"/>
            <rFont val="Calibri"/>
            <family val="2"/>
            <scheme val="minor"/>
          </rPr>
          <t>Introduzca un codigo UNSPSC</t>
        </r>
      </text>
    </comment>
    <comment ref="B2652" authorId="1" shapeId="0">
      <text>
        <r>
          <rPr>
            <sz val="11"/>
            <color theme="1"/>
            <rFont val="Calibri"/>
            <family val="2"/>
            <scheme val="minor"/>
          </rPr>
          <t>Descripción calculada automáticamente a partir de código del artículo</t>
        </r>
      </text>
    </comment>
    <comment ref="C2652" authorId="1" shapeId="0">
      <text>
        <r>
          <rPr>
            <sz val="11"/>
            <color theme="1"/>
            <rFont val="Calibri"/>
            <family val="2"/>
            <scheme val="minor"/>
          </rPr>
          <t>Seleccione un valor de la lista</t>
        </r>
      </text>
    </comment>
    <comment ref="D2652" authorId="1" shapeId="0">
      <text>
        <r>
          <rPr>
            <sz val="11"/>
            <color theme="1"/>
            <rFont val="Calibri"/>
            <family val="2"/>
            <scheme val="minor"/>
          </rPr>
          <t>Introduzca un número con dos decimales como máximo. Debe ser igual o mayor a la "Cantidad Real Consumida"</t>
        </r>
      </text>
    </comment>
    <comment ref="E2652" authorId="1" shapeId="0">
      <text>
        <r>
          <rPr>
            <sz val="11"/>
            <color theme="1"/>
            <rFont val="Calibri"/>
            <family val="2"/>
            <scheme val="minor"/>
          </rPr>
          <t>Introduzca un número con dos decimales como máximo</t>
        </r>
      </text>
    </comment>
    <comment ref="F2652" authorId="1" shapeId="0">
      <text>
        <r>
          <rPr>
            <sz val="11"/>
            <color theme="1"/>
            <rFont val="Calibri"/>
            <family val="2"/>
            <scheme val="minor"/>
          </rPr>
          <t>Monto calculado automáticamente por el sistema</t>
        </r>
      </text>
    </comment>
    <comment ref="A2664" authorId="1" shapeId="0">
      <text>
        <r>
          <rPr>
            <sz val="11"/>
            <color theme="1"/>
            <rFont val="Calibri"/>
            <family val="2"/>
            <scheme val="minor"/>
          </rPr>
          <t>Introducir un texto con el nombre o referencia de la contratación</t>
        </r>
      </text>
    </comment>
    <comment ref="B2664" authorId="1" shapeId="0">
      <text>
        <r>
          <rPr>
            <sz val="11"/>
            <color theme="1"/>
            <rFont val="Calibri"/>
            <family val="2"/>
            <scheme val="minor"/>
          </rPr>
          <t>Introduzca un texto con la finalidad de la contratación</t>
        </r>
      </text>
    </comment>
    <comment ref="C2664" authorId="1" shapeId="0">
      <text>
        <r>
          <rPr>
            <sz val="11"/>
            <color theme="1"/>
            <rFont val="Calibri"/>
            <family val="2"/>
            <scheme val="minor"/>
          </rPr>
          <t>Seleccionar un valor del listado</t>
        </r>
      </text>
    </comment>
    <comment ref="D2664" authorId="1" shapeId="0">
      <text>
        <r>
          <rPr>
            <sz val="11"/>
            <color theme="1"/>
            <rFont val="Calibri"/>
            <family val="2"/>
            <scheme val="minor"/>
          </rPr>
          <t>Seleccione el tipo de procedimiento</t>
        </r>
      </text>
    </comment>
    <comment ref="E2664" authorId="1" shapeId="0">
      <text>
        <r>
          <rPr>
            <sz val="11"/>
            <color theme="1"/>
            <rFont val="Calibri"/>
            <family val="2"/>
            <scheme val="minor"/>
          </rPr>
          <t>Seleccione un valor de la lista</t>
        </r>
      </text>
    </comment>
    <comment ref="F2664" authorId="1" shapeId="0">
      <text>
        <r>
          <rPr>
            <sz val="11"/>
            <color theme="1"/>
            <rFont val="Calibri"/>
            <family val="2"/>
            <scheme val="minor"/>
          </rPr>
          <t>Introduzca el código SNIP</t>
        </r>
      </text>
    </comment>
    <comment ref="C2665" authorId="1" shapeId="0">
      <text>
        <r>
          <rPr>
            <sz val="11"/>
            <color theme="1"/>
            <rFont val="Calibri"/>
            <family val="2"/>
            <scheme val="minor"/>
          </rPr>
          <t>Introduzca la fecha de inicio del proceso, en formato dd-mm-aaaa</t>
        </r>
      </text>
    </comment>
    <comment ref="F26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6" authorId="1" shapeId="0">
      <text/>
    </comment>
    <comment ref="C2667" authorId="1" shapeId="0">
      <text>
        <r>
          <rPr>
            <sz val="11"/>
            <color theme="1"/>
            <rFont val="Calibri"/>
            <family val="2"/>
            <scheme val="minor"/>
          </rPr>
          <t>Introduzca la fecha prevista de adjudicación, en formato dd-mm-aaaa</t>
        </r>
      </text>
    </comment>
    <comment ref="F2667" authorId="1" shapeId="0">
      <text/>
    </comment>
    <comment ref="F2668" authorId="1" shapeId="0">
      <text/>
    </comment>
    <comment ref="A2670" authorId="1" shapeId="0">
      <text>
        <r>
          <rPr>
            <sz val="11"/>
            <color theme="1"/>
            <rFont val="Calibri"/>
            <family val="2"/>
            <scheme val="minor"/>
          </rPr>
          <t>Introduzca un codigo UNSPSC</t>
        </r>
      </text>
    </comment>
    <comment ref="B2670" authorId="1" shapeId="0">
      <text>
        <r>
          <rPr>
            <sz val="11"/>
            <color theme="1"/>
            <rFont val="Calibri"/>
            <family val="2"/>
            <scheme val="minor"/>
          </rPr>
          <t>Descripción calculada automáticamente a partir de código del artículo</t>
        </r>
      </text>
    </comment>
    <comment ref="C2670" authorId="1" shapeId="0">
      <text>
        <r>
          <rPr>
            <sz val="11"/>
            <color theme="1"/>
            <rFont val="Calibri"/>
            <family val="2"/>
            <scheme val="minor"/>
          </rPr>
          <t>Seleccione un valor de la lista</t>
        </r>
      </text>
    </comment>
    <comment ref="D2670" authorId="1" shapeId="0">
      <text>
        <r>
          <rPr>
            <sz val="11"/>
            <color theme="1"/>
            <rFont val="Calibri"/>
            <family val="2"/>
            <scheme val="minor"/>
          </rPr>
          <t>Introduzca un número con dos decimales como máximo. Debe ser igual o mayor a la "Cantidad Real Consumida"</t>
        </r>
      </text>
    </comment>
    <comment ref="E2670" authorId="1" shapeId="0">
      <text>
        <r>
          <rPr>
            <sz val="11"/>
            <color theme="1"/>
            <rFont val="Calibri"/>
            <family val="2"/>
            <scheme val="minor"/>
          </rPr>
          <t>Introduzca un número con dos decimales como máximo</t>
        </r>
      </text>
    </comment>
    <comment ref="F2670" authorId="1" shapeId="0">
      <text>
        <r>
          <rPr>
            <sz val="11"/>
            <color theme="1"/>
            <rFont val="Calibri"/>
            <family val="2"/>
            <scheme val="minor"/>
          </rPr>
          <t>Monto calculado automáticamente por el sistema</t>
        </r>
      </text>
    </comment>
    <comment ref="A2677" authorId="1" shapeId="0">
      <text>
        <r>
          <rPr>
            <sz val="11"/>
            <color theme="1"/>
            <rFont val="Calibri"/>
            <family val="2"/>
            <scheme val="minor"/>
          </rPr>
          <t>Introducir un texto con el nombre o referencia de la contratación</t>
        </r>
      </text>
    </comment>
    <comment ref="B2677" authorId="1" shapeId="0">
      <text>
        <r>
          <rPr>
            <sz val="11"/>
            <color theme="1"/>
            <rFont val="Calibri"/>
            <family val="2"/>
            <scheme val="minor"/>
          </rPr>
          <t>Introduzca un texto con la finalidad de la contratación</t>
        </r>
      </text>
    </comment>
    <comment ref="C2677" authorId="1" shapeId="0">
      <text>
        <r>
          <rPr>
            <sz val="11"/>
            <color theme="1"/>
            <rFont val="Calibri"/>
            <family val="2"/>
            <scheme val="minor"/>
          </rPr>
          <t>Seleccionar un valor del listado</t>
        </r>
      </text>
    </comment>
    <comment ref="D2677" authorId="1" shapeId="0">
      <text>
        <r>
          <rPr>
            <sz val="11"/>
            <color theme="1"/>
            <rFont val="Calibri"/>
            <family val="2"/>
            <scheme val="minor"/>
          </rPr>
          <t>Seleccione el tipo de procedimiento</t>
        </r>
      </text>
    </comment>
    <comment ref="E2677" authorId="1" shapeId="0">
      <text>
        <r>
          <rPr>
            <sz val="11"/>
            <color theme="1"/>
            <rFont val="Calibri"/>
            <family val="2"/>
            <scheme val="minor"/>
          </rPr>
          <t>Seleccione un valor de la lista</t>
        </r>
      </text>
    </comment>
    <comment ref="F2677" authorId="1" shapeId="0">
      <text>
        <r>
          <rPr>
            <sz val="11"/>
            <color theme="1"/>
            <rFont val="Calibri"/>
            <family val="2"/>
            <scheme val="minor"/>
          </rPr>
          <t>Introduzca el código SNIP</t>
        </r>
      </text>
    </comment>
    <comment ref="C2678" authorId="1" shapeId="0">
      <text>
        <r>
          <rPr>
            <sz val="11"/>
            <color theme="1"/>
            <rFont val="Calibri"/>
            <family val="2"/>
            <scheme val="minor"/>
          </rPr>
          <t>Introduzca la fecha de inicio del proceso, en formato dd-mm-aaaa</t>
        </r>
      </text>
    </comment>
    <comment ref="F2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9" authorId="1" shapeId="0">
      <text/>
    </comment>
    <comment ref="C2680" authorId="1" shapeId="0">
      <text>
        <r>
          <rPr>
            <sz val="11"/>
            <color theme="1"/>
            <rFont val="Calibri"/>
            <family val="2"/>
            <scheme val="minor"/>
          </rPr>
          <t>Introduzca la fecha prevista de adjudicación, en formato dd-mm-aaaa</t>
        </r>
      </text>
    </comment>
    <comment ref="F2680" authorId="1" shapeId="0">
      <text/>
    </comment>
    <comment ref="F2681" authorId="1" shapeId="0">
      <text/>
    </comment>
    <comment ref="A2683" authorId="1" shapeId="0">
      <text>
        <r>
          <rPr>
            <sz val="11"/>
            <color theme="1"/>
            <rFont val="Calibri"/>
            <family val="2"/>
            <scheme val="minor"/>
          </rPr>
          <t>Introduzca un codigo UNSPSC</t>
        </r>
      </text>
    </comment>
    <comment ref="B2683" authorId="1" shapeId="0">
      <text>
        <r>
          <rPr>
            <sz val="11"/>
            <color theme="1"/>
            <rFont val="Calibri"/>
            <family val="2"/>
            <scheme val="minor"/>
          </rPr>
          <t>Descripción calculada automáticamente a partir de código del artículo</t>
        </r>
      </text>
    </comment>
    <comment ref="C2683" authorId="1" shapeId="0">
      <text>
        <r>
          <rPr>
            <sz val="11"/>
            <color theme="1"/>
            <rFont val="Calibri"/>
            <family val="2"/>
            <scheme val="minor"/>
          </rPr>
          <t>Seleccione un valor de la lista</t>
        </r>
      </text>
    </comment>
    <comment ref="D2683" authorId="1" shapeId="0">
      <text>
        <r>
          <rPr>
            <sz val="11"/>
            <color theme="1"/>
            <rFont val="Calibri"/>
            <family val="2"/>
            <scheme val="minor"/>
          </rPr>
          <t>Introduzca un número con dos decimales como máximo. Debe ser igual o mayor a la "Cantidad Real Consumida"</t>
        </r>
      </text>
    </comment>
    <comment ref="E2683" authorId="1" shapeId="0">
      <text>
        <r>
          <rPr>
            <sz val="11"/>
            <color theme="1"/>
            <rFont val="Calibri"/>
            <family val="2"/>
            <scheme val="minor"/>
          </rPr>
          <t>Introduzca un número con dos decimales como máximo</t>
        </r>
      </text>
    </comment>
    <comment ref="F2683" authorId="1" shapeId="0">
      <text>
        <r>
          <rPr>
            <sz val="11"/>
            <color theme="1"/>
            <rFont val="Calibri"/>
            <family val="2"/>
            <scheme val="minor"/>
          </rPr>
          <t>Monto calculado automáticamente por el sistema</t>
        </r>
      </text>
    </comment>
    <comment ref="A2714" authorId="1" shapeId="0">
      <text>
        <r>
          <rPr>
            <sz val="11"/>
            <color theme="1"/>
            <rFont val="Calibri"/>
            <family val="2"/>
            <scheme val="minor"/>
          </rPr>
          <t>Introducir un texto con el nombre o referencia de la contratación</t>
        </r>
      </text>
    </comment>
    <comment ref="B2714" authorId="1" shapeId="0">
      <text>
        <r>
          <rPr>
            <sz val="11"/>
            <color theme="1"/>
            <rFont val="Calibri"/>
            <family val="2"/>
            <scheme val="minor"/>
          </rPr>
          <t>Introduzca un texto con la finalidad de la contratación</t>
        </r>
      </text>
    </comment>
    <comment ref="C2714" authorId="1" shapeId="0">
      <text>
        <r>
          <rPr>
            <sz val="11"/>
            <color theme="1"/>
            <rFont val="Calibri"/>
            <family val="2"/>
            <scheme val="minor"/>
          </rPr>
          <t>Seleccionar un valor del listado</t>
        </r>
      </text>
    </comment>
    <comment ref="D2714" authorId="1" shapeId="0">
      <text>
        <r>
          <rPr>
            <sz val="11"/>
            <color theme="1"/>
            <rFont val="Calibri"/>
            <family val="2"/>
            <scheme val="minor"/>
          </rPr>
          <t>Seleccione el tipo de procedimiento</t>
        </r>
      </text>
    </comment>
    <comment ref="E2714" authorId="1" shapeId="0">
      <text>
        <r>
          <rPr>
            <sz val="11"/>
            <color theme="1"/>
            <rFont val="Calibri"/>
            <family val="2"/>
            <scheme val="minor"/>
          </rPr>
          <t>Seleccione un valor de la lista</t>
        </r>
      </text>
    </comment>
    <comment ref="F2714" authorId="1" shapeId="0">
      <text>
        <r>
          <rPr>
            <sz val="11"/>
            <color theme="1"/>
            <rFont val="Calibri"/>
            <family val="2"/>
            <scheme val="minor"/>
          </rPr>
          <t>Introduzca el código SNIP</t>
        </r>
      </text>
    </comment>
    <comment ref="C2715" authorId="1" shapeId="0">
      <text>
        <r>
          <rPr>
            <sz val="11"/>
            <color theme="1"/>
            <rFont val="Calibri"/>
            <family val="2"/>
            <scheme val="minor"/>
          </rPr>
          <t>Introduzca la fecha de inicio del proceso, en formato dd-mm-aaaa</t>
        </r>
      </text>
    </comment>
    <comment ref="F27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6" authorId="1" shapeId="0">
      <text/>
    </comment>
    <comment ref="C2717" authorId="1" shapeId="0">
      <text>
        <r>
          <rPr>
            <sz val="11"/>
            <color theme="1"/>
            <rFont val="Calibri"/>
            <family val="2"/>
            <scheme val="minor"/>
          </rPr>
          <t>Introduzca la fecha prevista de adjudicación, en formato dd-mm-aaaa</t>
        </r>
      </text>
    </comment>
    <comment ref="F2717" authorId="1" shapeId="0">
      <text/>
    </comment>
    <comment ref="F2718" authorId="1" shapeId="0">
      <text/>
    </comment>
    <comment ref="A2720" authorId="1" shapeId="0">
      <text>
        <r>
          <rPr>
            <sz val="11"/>
            <color theme="1"/>
            <rFont val="Calibri"/>
            <family val="2"/>
            <scheme val="minor"/>
          </rPr>
          <t>Introduzca un codigo UNSPSC</t>
        </r>
      </text>
    </comment>
    <comment ref="B2720" authorId="1" shapeId="0">
      <text>
        <r>
          <rPr>
            <sz val="11"/>
            <color theme="1"/>
            <rFont val="Calibri"/>
            <family val="2"/>
            <scheme val="minor"/>
          </rPr>
          <t>Descripción calculada automáticamente a partir de código del artículo</t>
        </r>
      </text>
    </comment>
    <comment ref="C2720" authorId="1" shapeId="0">
      <text>
        <r>
          <rPr>
            <sz val="11"/>
            <color theme="1"/>
            <rFont val="Calibri"/>
            <family val="2"/>
            <scheme val="minor"/>
          </rPr>
          <t>Seleccione un valor de la lista</t>
        </r>
      </text>
    </comment>
    <comment ref="D2720" authorId="1" shapeId="0">
      <text>
        <r>
          <rPr>
            <sz val="11"/>
            <color theme="1"/>
            <rFont val="Calibri"/>
            <family val="2"/>
            <scheme val="minor"/>
          </rPr>
          <t>Introduzca un número con dos decimales como máximo. Debe ser igual o mayor a la "Cantidad Real Consumida"</t>
        </r>
      </text>
    </comment>
    <comment ref="E2720" authorId="1" shapeId="0">
      <text>
        <r>
          <rPr>
            <sz val="11"/>
            <color theme="1"/>
            <rFont val="Calibri"/>
            <family val="2"/>
            <scheme val="minor"/>
          </rPr>
          <t>Introduzca un número con dos decimales como máximo</t>
        </r>
      </text>
    </comment>
    <comment ref="F2720" authorId="1" shapeId="0">
      <text>
        <r>
          <rPr>
            <sz val="11"/>
            <color theme="1"/>
            <rFont val="Calibri"/>
            <family val="2"/>
            <scheme val="minor"/>
          </rPr>
          <t>Monto calculado automáticamente por el sistema</t>
        </r>
      </text>
    </comment>
    <comment ref="A2740" authorId="1" shapeId="0">
      <text>
        <r>
          <rPr>
            <sz val="11"/>
            <color theme="1"/>
            <rFont val="Calibri"/>
            <family val="2"/>
            <scheme val="minor"/>
          </rPr>
          <t>Introducir un texto con el nombre o referencia de la contratación</t>
        </r>
      </text>
    </comment>
    <comment ref="B2740" authorId="1" shapeId="0">
      <text>
        <r>
          <rPr>
            <sz val="11"/>
            <color theme="1"/>
            <rFont val="Calibri"/>
            <family val="2"/>
            <scheme val="minor"/>
          </rPr>
          <t>Introduzca un texto con la finalidad de la contratación</t>
        </r>
      </text>
    </comment>
    <comment ref="C2740" authorId="1" shapeId="0">
      <text>
        <r>
          <rPr>
            <sz val="11"/>
            <color theme="1"/>
            <rFont val="Calibri"/>
            <family val="2"/>
            <scheme val="minor"/>
          </rPr>
          <t>Seleccionar un valor del listado</t>
        </r>
      </text>
    </comment>
    <comment ref="D2740" authorId="1" shapeId="0">
      <text>
        <r>
          <rPr>
            <sz val="11"/>
            <color theme="1"/>
            <rFont val="Calibri"/>
            <family val="2"/>
            <scheme val="minor"/>
          </rPr>
          <t>Seleccione el tipo de procedimiento</t>
        </r>
      </text>
    </comment>
    <comment ref="E2740" authorId="1" shapeId="0">
      <text>
        <r>
          <rPr>
            <sz val="11"/>
            <color theme="1"/>
            <rFont val="Calibri"/>
            <family val="2"/>
            <scheme val="minor"/>
          </rPr>
          <t>Seleccione un valor de la lista</t>
        </r>
      </text>
    </comment>
    <comment ref="F2740" authorId="1" shapeId="0">
      <text>
        <r>
          <rPr>
            <sz val="11"/>
            <color theme="1"/>
            <rFont val="Calibri"/>
            <family val="2"/>
            <scheme val="minor"/>
          </rPr>
          <t>Introduzca el código SNIP</t>
        </r>
      </text>
    </comment>
    <comment ref="C2741" authorId="1" shapeId="0">
      <text>
        <r>
          <rPr>
            <sz val="11"/>
            <color theme="1"/>
            <rFont val="Calibri"/>
            <family val="2"/>
            <scheme val="minor"/>
          </rPr>
          <t>Introduzca la fecha de inicio del proceso, en formato dd-mm-aaaa</t>
        </r>
      </text>
    </comment>
    <comment ref="F27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2" authorId="1" shapeId="0">
      <text/>
    </comment>
    <comment ref="C2743" authorId="1" shapeId="0">
      <text>
        <r>
          <rPr>
            <sz val="11"/>
            <color theme="1"/>
            <rFont val="Calibri"/>
            <family val="2"/>
            <scheme val="minor"/>
          </rPr>
          <t>Introduzca la fecha prevista de adjudicación, en formato dd-mm-aaaa</t>
        </r>
      </text>
    </comment>
    <comment ref="F2743" authorId="1" shapeId="0">
      <text/>
    </comment>
    <comment ref="F2744" authorId="1" shapeId="0">
      <text/>
    </comment>
    <comment ref="A2746" authorId="1" shapeId="0">
      <text>
        <r>
          <rPr>
            <sz val="11"/>
            <color theme="1"/>
            <rFont val="Calibri"/>
            <family val="2"/>
            <scheme val="minor"/>
          </rPr>
          <t>Introduzca un codigo UNSPSC</t>
        </r>
      </text>
    </comment>
    <comment ref="B2746" authorId="1" shapeId="0">
      <text>
        <r>
          <rPr>
            <sz val="11"/>
            <color theme="1"/>
            <rFont val="Calibri"/>
            <family val="2"/>
            <scheme val="minor"/>
          </rPr>
          <t>Descripción calculada automáticamente a partir de código del artículo</t>
        </r>
      </text>
    </comment>
    <comment ref="C2746" authorId="1" shapeId="0">
      <text>
        <r>
          <rPr>
            <sz val="11"/>
            <color theme="1"/>
            <rFont val="Calibri"/>
            <family val="2"/>
            <scheme val="minor"/>
          </rPr>
          <t>Seleccione un valor de la lista</t>
        </r>
      </text>
    </comment>
    <comment ref="D2746" authorId="1" shapeId="0">
      <text>
        <r>
          <rPr>
            <sz val="11"/>
            <color theme="1"/>
            <rFont val="Calibri"/>
            <family val="2"/>
            <scheme val="minor"/>
          </rPr>
          <t>Introduzca un número con dos decimales como máximo. Debe ser igual o mayor a la "Cantidad Real Consumida"</t>
        </r>
      </text>
    </comment>
    <comment ref="E2746" authorId="1" shapeId="0">
      <text>
        <r>
          <rPr>
            <sz val="11"/>
            <color theme="1"/>
            <rFont val="Calibri"/>
            <family val="2"/>
            <scheme val="minor"/>
          </rPr>
          <t>Introduzca un número con dos decimales como máximo</t>
        </r>
      </text>
    </comment>
    <comment ref="F2746" authorId="1" shapeId="0">
      <text>
        <r>
          <rPr>
            <sz val="11"/>
            <color theme="1"/>
            <rFont val="Calibri"/>
            <family val="2"/>
            <scheme val="minor"/>
          </rPr>
          <t>Monto calculado automáticamente por el sistema</t>
        </r>
      </text>
    </comment>
    <comment ref="A2772" authorId="1" shapeId="0">
      <text>
        <r>
          <rPr>
            <sz val="11"/>
            <color theme="1"/>
            <rFont val="Calibri"/>
            <family val="2"/>
            <scheme val="minor"/>
          </rPr>
          <t>Introducir un texto con el nombre o referencia de la contratación</t>
        </r>
      </text>
    </comment>
    <comment ref="B2772" authorId="1" shapeId="0">
      <text>
        <r>
          <rPr>
            <sz val="11"/>
            <color theme="1"/>
            <rFont val="Calibri"/>
            <family val="2"/>
            <scheme val="minor"/>
          </rPr>
          <t>Introduzca un texto con la finalidad de la contratación</t>
        </r>
      </text>
    </comment>
    <comment ref="C2772" authorId="1" shapeId="0">
      <text>
        <r>
          <rPr>
            <sz val="11"/>
            <color theme="1"/>
            <rFont val="Calibri"/>
            <family val="2"/>
            <scheme val="minor"/>
          </rPr>
          <t>Seleccionar un valor del listado</t>
        </r>
      </text>
    </comment>
    <comment ref="D2772" authorId="1" shapeId="0">
      <text>
        <r>
          <rPr>
            <sz val="11"/>
            <color theme="1"/>
            <rFont val="Calibri"/>
            <family val="2"/>
            <scheme val="minor"/>
          </rPr>
          <t>Seleccione el tipo de procedimiento</t>
        </r>
      </text>
    </comment>
    <comment ref="E2772" authorId="1" shapeId="0">
      <text>
        <r>
          <rPr>
            <sz val="11"/>
            <color theme="1"/>
            <rFont val="Calibri"/>
            <family val="2"/>
            <scheme val="minor"/>
          </rPr>
          <t>Seleccione un valor de la lista</t>
        </r>
      </text>
    </comment>
    <comment ref="F2772" authorId="1" shapeId="0">
      <text>
        <r>
          <rPr>
            <sz val="11"/>
            <color theme="1"/>
            <rFont val="Calibri"/>
            <family val="2"/>
            <scheme val="minor"/>
          </rPr>
          <t>Introduzca el código SNIP</t>
        </r>
      </text>
    </comment>
    <comment ref="C2773" authorId="1" shapeId="0">
      <text>
        <r>
          <rPr>
            <sz val="11"/>
            <color theme="1"/>
            <rFont val="Calibri"/>
            <family val="2"/>
            <scheme val="minor"/>
          </rPr>
          <t>Introduzca la fecha de inicio del proceso, en formato dd-mm-aaaa</t>
        </r>
      </text>
    </comment>
    <comment ref="F27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4" authorId="1" shapeId="0">
      <text/>
    </comment>
    <comment ref="C2775" authorId="1" shapeId="0">
      <text>
        <r>
          <rPr>
            <sz val="11"/>
            <color theme="1"/>
            <rFont val="Calibri"/>
            <family val="2"/>
            <scheme val="minor"/>
          </rPr>
          <t>Introduzca la fecha prevista de adjudicación, en formato dd-mm-aaaa</t>
        </r>
      </text>
    </comment>
    <comment ref="F2775" authorId="1" shapeId="0">
      <text/>
    </comment>
    <comment ref="F2776" authorId="1" shapeId="0">
      <text/>
    </comment>
    <comment ref="A2778" authorId="1" shapeId="0">
      <text>
        <r>
          <rPr>
            <sz val="11"/>
            <color theme="1"/>
            <rFont val="Calibri"/>
            <family val="2"/>
            <scheme val="minor"/>
          </rPr>
          <t>Introduzca un codigo UNSPSC</t>
        </r>
      </text>
    </comment>
    <comment ref="B2778" authorId="1" shapeId="0">
      <text>
        <r>
          <rPr>
            <sz val="11"/>
            <color theme="1"/>
            <rFont val="Calibri"/>
            <family val="2"/>
            <scheme val="minor"/>
          </rPr>
          <t>Descripción calculada automáticamente a partir de código del artículo</t>
        </r>
      </text>
    </comment>
    <comment ref="C2778" authorId="1" shapeId="0">
      <text>
        <r>
          <rPr>
            <sz val="11"/>
            <color theme="1"/>
            <rFont val="Calibri"/>
            <family val="2"/>
            <scheme val="minor"/>
          </rPr>
          <t>Seleccione un valor de la lista</t>
        </r>
      </text>
    </comment>
    <comment ref="D2778" authorId="1" shapeId="0">
      <text>
        <r>
          <rPr>
            <sz val="11"/>
            <color theme="1"/>
            <rFont val="Calibri"/>
            <family val="2"/>
            <scheme val="minor"/>
          </rPr>
          <t>Introduzca un número con dos decimales como máximo. Debe ser igual o mayor a la "Cantidad Real Consumida"</t>
        </r>
      </text>
    </comment>
    <comment ref="E2778" authorId="1" shapeId="0">
      <text>
        <r>
          <rPr>
            <sz val="11"/>
            <color theme="1"/>
            <rFont val="Calibri"/>
            <family val="2"/>
            <scheme val="minor"/>
          </rPr>
          <t>Introduzca un número con dos decimales como máximo</t>
        </r>
      </text>
    </comment>
    <comment ref="F2778" authorId="1" shapeId="0">
      <text>
        <r>
          <rPr>
            <sz val="11"/>
            <color theme="1"/>
            <rFont val="Calibri"/>
            <family val="2"/>
            <scheme val="minor"/>
          </rPr>
          <t>Monto calculado automáticamente por el sistema</t>
        </r>
      </text>
    </comment>
    <comment ref="A2797" authorId="1" shapeId="0">
      <text>
        <r>
          <rPr>
            <sz val="11"/>
            <color theme="1"/>
            <rFont val="Calibri"/>
            <family val="2"/>
            <scheme val="minor"/>
          </rPr>
          <t>Introducir un texto con el nombre o referencia de la contratación</t>
        </r>
      </text>
    </comment>
    <comment ref="B2797" authorId="1" shapeId="0">
      <text>
        <r>
          <rPr>
            <sz val="11"/>
            <color theme="1"/>
            <rFont val="Calibri"/>
            <family val="2"/>
            <scheme val="minor"/>
          </rPr>
          <t>Introduzca un texto con la finalidad de la contratación</t>
        </r>
      </text>
    </comment>
    <comment ref="C2797" authorId="1" shapeId="0">
      <text>
        <r>
          <rPr>
            <sz val="11"/>
            <color theme="1"/>
            <rFont val="Calibri"/>
            <family val="2"/>
            <scheme val="minor"/>
          </rPr>
          <t>Seleccionar un valor del listado</t>
        </r>
      </text>
    </comment>
    <comment ref="D2797" authorId="1" shapeId="0">
      <text>
        <r>
          <rPr>
            <sz val="11"/>
            <color theme="1"/>
            <rFont val="Calibri"/>
            <family val="2"/>
            <scheme val="minor"/>
          </rPr>
          <t>Seleccione el tipo de procedimiento</t>
        </r>
      </text>
    </comment>
    <comment ref="E2797" authorId="1" shapeId="0">
      <text>
        <r>
          <rPr>
            <sz val="11"/>
            <color theme="1"/>
            <rFont val="Calibri"/>
            <family val="2"/>
            <scheme val="minor"/>
          </rPr>
          <t>Seleccione un valor de la lista</t>
        </r>
      </text>
    </comment>
    <comment ref="F2797" authorId="1" shapeId="0">
      <text>
        <r>
          <rPr>
            <sz val="11"/>
            <color theme="1"/>
            <rFont val="Calibri"/>
            <family val="2"/>
            <scheme val="minor"/>
          </rPr>
          <t>Introduzca el código SNIP</t>
        </r>
      </text>
    </comment>
    <comment ref="C2798" authorId="1" shapeId="0">
      <text>
        <r>
          <rPr>
            <sz val="11"/>
            <color theme="1"/>
            <rFont val="Calibri"/>
            <family val="2"/>
            <scheme val="minor"/>
          </rPr>
          <t>Introduzca la fecha de inicio del proceso, en formato dd-mm-aaaa</t>
        </r>
      </text>
    </comment>
    <comment ref="F27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9" authorId="1" shapeId="0">
      <text/>
    </comment>
    <comment ref="C2800" authorId="1" shapeId="0">
      <text>
        <r>
          <rPr>
            <sz val="11"/>
            <color theme="1"/>
            <rFont val="Calibri"/>
            <family val="2"/>
            <scheme val="minor"/>
          </rPr>
          <t>Introduzca la fecha prevista de adjudicación, en formato dd-mm-aaaa</t>
        </r>
      </text>
    </comment>
    <comment ref="F2800" authorId="1" shapeId="0">
      <text/>
    </comment>
    <comment ref="F2801" authorId="1" shapeId="0">
      <text/>
    </comment>
    <comment ref="A2803" authorId="1" shapeId="0">
      <text>
        <r>
          <rPr>
            <sz val="11"/>
            <color theme="1"/>
            <rFont val="Calibri"/>
            <family val="2"/>
            <scheme val="minor"/>
          </rPr>
          <t>Introduzca un codigo UNSPSC</t>
        </r>
      </text>
    </comment>
    <comment ref="B2803" authorId="1" shapeId="0">
      <text>
        <r>
          <rPr>
            <sz val="11"/>
            <color theme="1"/>
            <rFont val="Calibri"/>
            <family val="2"/>
            <scheme val="minor"/>
          </rPr>
          <t>Descripción calculada automáticamente a partir de código del artículo</t>
        </r>
      </text>
    </comment>
    <comment ref="C2803" authorId="1" shapeId="0">
      <text>
        <r>
          <rPr>
            <sz val="11"/>
            <color theme="1"/>
            <rFont val="Calibri"/>
            <family val="2"/>
            <scheme val="minor"/>
          </rPr>
          <t>Seleccione un valor de la lista</t>
        </r>
      </text>
    </comment>
    <comment ref="D2803" authorId="1" shapeId="0">
      <text>
        <r>
          <rPr>
            <sz val="11"/>
            <color theme="1"/>
            <rFont val="Calibri"/>
            <family val="2"/>
            <scheme val="minor"/>
          </rPr>
          <t>Introduzca un número con dos decimales como máximo. Debe ser igual o mayor a la "Cantidad Real Consumida"</t>
        </r>
      </text>
    </comment>
    <comment ref="E2803" authorId="1" shapeId="0">
      <text>
        <r>
          <rPr>
            <sz val="11"/>
            <color theme="1"/>
            <rFont val="Calibri"/>
            <family val="2"/>
            <scheme val="minor"/>
          </rPr>
          <t>Introduzca un número con dos decimales como máximo</t>
        </r>
      </text>
    </comment>
    <comment ref="F2803" authorId="1" shapeId="0">
      <text>
        <r>
          <rPr>
            <sz val="11"/>
            <color theme="1"/>
            <rFont val="Calibri"/>
            <family val="2"/>
            <scheme val="minor"/>
          </rPr>
          <t>Monto calculado automáticamente por el sistema</t>
        </r>
      </text>
    </comment>
    <comment ref="A2811" authorId="1" shapeId="0">
      <text>
        <r>
          <rPr>
            <sz val="11"/>
            <color theme="1"/>
            <rFont val="Calibri"/>
            <family val="2"/>
            <scheme val="minor"/>
          </rPr>
          <t>Introducir un texto con el nombre o referencia de la contratación</t>
        </r>
      </text>
    </comment>
    <comment ref="B2811" authorId="1" shapeId="0">
      <text>
        <r>
          <rPr>
            <sz val="11"/>
            <color theme="1"/>
            <rFont val="Calibri"/>
            <family val="2"/>
            <scheme val="minor"/>
          </rPr>
          <t>Introduzca un texto con la finalidad de la contratación</t>
        </r>
      </text>
    </comment>
    <comment ref="C2811" authorId="1" shapeId="0">
      <text>
        <r>
          <rPr>
            <sz val="11"/>
            <color theme="1"/>
            <rFont val="Calibri"/>
            <family val="2"/>
            <scheme val="minor"/>
          </rPr>
          <t>Seleccionar un valor del listado</t>
        </r>
      </text>
    </comment>
    <comment ref="D2811" authorId="1" shapeId="0">
      <text>
        <r>
          <rPr>
            <sz val="11"/>
            <color theme="1"/>
            <rFont val="Calibri"/>
            <family val="2"/>
            <scheme val="minor"/>
          </rPr>
          <t>Seleccione el tipo de procedimiento</t>
        </r>
      </text>
    </comment>
    <comment ref="E2811" authorId="1" shapeId="0">
      <text>
        <r>
          <rPr>
            <sz val="11"/>
            <color theme="1"/>
            <rFont val="Calibri"/>
            <family val="2"/>
            <scheme val="minor"/>
          </rPr>
          <t>Seleccione un valor de la lista</t>
        </r>
      </text>
    </comment>
    <comment ref="F2811" authorId="1" shapeId="0">
      <text>
        <r>
          <rPr>
            <sz val="11"/>
            <color theme="1"/>
            <rFont val="Calibri"/>
            <family val="2"/>
            <scheme val="minor"/>
          </rPr>
          <t>Introduzca el código SNIP</t>
        </r>
      </text>
    </comment>
    <comment ref="C2812" authorId="1" shapeId="0">
      <text>
        <r>
          <rPr>
            <sz val="11"/>
            <color theme="1"/>
            <rFont val="Calibri"/>
            <family val="2"/>
            <scheme val="minor"/>
          </rPr>
          <t>Introduzca la fecha de inicio del proceso, en formato dd-mm-aaaa</t>
        </r>
      </text>
    </comment>
    <comment ref="F28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3" authorId="1" shapeId="0">
      <text/>
    </comment>
    <comment ref="C2814" authorId="1" shapeId="0">
      <text>
        <r>
          <rPr>
            <sz val="11"/>
            <color theme="1"/>
            <rFont val="Calibri"/>
            <family val="2"/>
            <scheme val="minor"/>
          </rPr>
          <t>Introduzca la fecha prevista de adjudicación, en formato dd-mm-aaaa</t>
        </r>
      </text>
    </comment>
    <comment ref="F2814" authorId="1" shapeId="0">
      <text/>
    </comment>
    <comment ref="F2815" authorId="1" shapeId="0">
      <text/>
    </comment>
    <comment ref="A2817" authorId="1" shapeId="0">
      <text>
        <r>
          <rPr>
            <sz val="11"/>
            <color theme="1"/>
            <rFont val="Calibri"/>
            <family val="2"/>
            <scheme val="minor"/>
          </rPr>
          <t>Introduzca un codigo UNSPSC</t>
        </r>
      </text>
    </comment>
    <comment ref="B2817" authorId="1" shapeId="0">
      <text>
        <r>
          <rPr>
            <sz val="11"/>
            <color theme="1"/>
            <rFont val="Calibri"/>
            <family val="2"/>
            <scheme val="minor"/>
          </rPr>
          <t>Descripción calculada automáticamente a partir de código del artículo</t>
        </r>
      </text>
    </comment>
    <comment ref="C2817" authorId="1" shapeId="0">
      <text>
        <r>
          <rPr>
            <sz val="11"/>
            <color theme="1"/>
            <rFont val="Calibri"/>
            <family val="2"/>
            <scheme val="minor"/>
          </rPr>
          <t>Seleccione un valor de la lista</t>
        </r>
      </text>
    </comment>
    <comment ref="D2817" authorId="1" shapeId="0">
      <text>
        <r>
          <rPr>
            <sz val="11"/>
            <color theme="1"/>
            <rFont val="Calibri"/>
            <family val="2"/>
            <scheme val="minor"/>
          </rPr>
          <t>Introduzca un número con dos decimales como máximo. Debe ser igual o mayor a la "Cantidad Real Consumida"</t>
        </r>
      </text>
    </comment>
    <comment ref="E2817" authorId="1" shapeId="0">
      <text>
        <r>
          <rPr>
            <sz val="11"/>
            <color theme="1"/>
            <rFont val="Calibri"/>
            <family val="2"/>
            <scheme val="minor"/>
          </rPr>
          <t>Introduzca un número con dos decimales como máximo</t>
        </r>
      </text>
    </comment>
    <comment ref="F2817" authorId="1" shapeId="0">
      <text>
        <r>
          <rPr>
            <sz val="11"/>
            <color theme="1"/>
            <rFont val="Calibri"/>
            <family val="2"/>
            <scheme val="minor"/>
          </rPr>
          <t>Monto calculado automáticamente por el sistema</t>
        </r>
      </text>
    </comment>
    <comment ref="A2823" authorId="1" shapeId="0">
      <text>
        <r>
          <rPr>
            <sz val="11"/>
            <color theme="1"/>
            <rFont val="Calibri"/>
            <family val="2"/>
            <scheme val="minor"/>
          </rPr>
          <t>Introducir un texto con el nombre o referencia de la contratación</t>
        </r>
      </text>
    </comment>
    <comment ref="B2823" authorId="1" shapeId="0">
      <text>
        <r>
          <rPr>
            <sz val="11"/>
            <color theme="1"/>
            <rFont val="Calibri"/>
            <family val="2"/>
            <scheme val="minor"/>
          </rPr>
          <t>Introduzca un texto con la finalidad de la contratación</t>
        </r>
      </text>
    </comment>
    <comment ref="C2823" authorId="1" shapeId="0">
      <text>
        <r>
          <rPr>
            <sz val="11"/>
            <color theme="1"/>
            <rFont val="Calibri"/>
            <family val="2"/>
            <scheme val="minor"/>
          </rPr>
          <t>Seleccionar un valor del listado</t>
        </r>
      </text>
    </comment>
    <comment ref="D2823" authorId="1" shapeId="0">
      <text>
        <r>
          <rPr>
            <sz val="11"/>
            <color theme="1"/>
            <rFont val="Calibri"/>
            <family val="2"/>
            <scheme val="minor"/>
          </rPr>
          <t>Seleccione el tipo de procedimiento</t>
        </r>
      </text>
    </comment>
    <comment ref="E2823" authorId="1" shapeId="0">
      <text>
        <r>
          <rPr>
            <sz val="11"/>
            <color theme="1"/>
            <rFont val="Calibri"/>
            <family val="2"/>
            <scheme val="minor"/>
          </rPr>
          <t>Seleccione un valor de la lista</t>
        </r>
      </text>
    </comment>
    <comment ref="F2823" authorId="1" shapeId="0">
      <text>
        <r>
          <rPr>
            <sz val="11"/>
            <color theme="1"/>
            <rFont val="Calibri"/>
            <family val="2"/>
            <scheme val="minor"/>
          </rPr>
          <t>Introduzca el código SNIP</t>
        </r>
      </text>
    </comment>
    <comment ref="C2824" authorId="1" shapeId="0">
      <text>
        <r>
          <rPr>
            <sz val="11"/>
            <color theme="1"/>
            <rFont val="Calibri"/>
            <family val="2"/>
            <scheme val="minor"/>
          </rPr>
          <t>Introduzca la fecha de inicio del proceso, en formato dd-mm-aaaa</t>
        </r>
      </text>
    </comment>
    <comment ref="F28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5" authorId="1" shapeId="0">
      <text/>
    </comment>
    <comment ref="C2826" authorId="1" shapeId="0">
      <text>
        <r>
          <rPr>
            <sz val="11"/>
            <color theme="1"/>
            <rFont val="Calibri"/>
            <family val="2"/>
            <scheme val="minor"/>
          </rPr>
          <t>Introduzca la fecha prevista de adjudicación, en formato dd-mm-aaaa</t>
        </r>
      </text>
    </comment>
    <comment ref="F2826" authorId="1" shapeId="0">
      <text/>
    </comment>
    <comment ref="F2827" authorId="1" shapeId="0">
      <text/>
    </comment>
    <comment ref="A2829" authorId="1" shapeId="0">
      <text>
        <r>
          <rPr>
            <sz val="11"/>
            <color theme="1"/>
            <rFont val="Calibri"/>
            <family val="2"/>
            <scheme val="minor"/>
          </rPr>
          <t>Introduzca un codigo UNSPSC</t>
        </r>
      </text>
    </comment>
    <comment ref="B2829" authorId="1" shapeId="0">
      <text>
        <r>
          <rPr>
            <sz val="11"/>
            <color theme="1"/>
            <rFont val="Calibri"/>
            <family val="2"/>
            <scheme val="minor"/>
          </rPr>
          <t>Descripción calculada automáticamente a partir de código del artículo</t>
        </r>
      </text>
    </comment>
    <comment ref="C2829" authorId="1" shapeId="0">
      <text>
        <r>
          <rPr>
            <sz val="11"/>
            <color theme="1"/>
            <rFont val="Calibri"/>
            <family val="2"/>
            <scheme val="minor"/>
          </rPr>
          <t>Seleccione un valor de la lista</t>
        </r>
      </text>
    </comment>
    <comment ref="D2829" authorId="1" shapeId="0">
      <text>
        <r>
          <rPr>
            <sz val="11"/>
            <color theme="1"/>
            <rFont val="Calibri"/>
            <family val="2"/>
            <scheme val="minor"/>
          </rPr>
          <t>Introduzca un número con dos decimales como máximo. Debe ser igual o mayor a la "Cantidad Real Consumida"</t>
        </r>
      </text>
    </comment>
    <comment ref="E2829" authorId="1" shapeId="0">
      <text>
        <r>
          <rPr>
            <sz val="11"/>
            <color theme="1"/>
            <rFont val="Calibri"/>
            <family val="2"/>
            <scheme val="minor"/>
          </rPr>
          <t>Introduzca un número con dos decimales como máximo</t>
        </r>
      </text>
    </comment>
    <comment ref="F2829" authorId="1" shapeId="0">
      <text>
        <r>
          <rPr>
            <sz val="11"/>
            <color theme="1"/>
            <rFont val="Calibri"/>
            <family val="2"/>
            <scheme val="minor"/>
          </rPr>
          <t>Monto calculado automáticamente por el sistema</t>
        </r>
      </text>
    </comment>
    <comment ref="A2845" authorId="1" shapeId="0">
      <text>
        <r>
          <rPr>
            <sz val="11"/>
            <color theme="1"/>
            <rFont val="Calibri"/>
            <family val="2"/>
            <scheme val="minor"/>
          </rPr>
          <t>Introducir un texto con el nombre o referencia de la contratación</t>
        </r>
      </text>
    </comment>
    <comment ref="B2845" authorId="1" shapeId="0">
      <text>
        <r>
          <rPr>
            <sz val="11"/>
            <color theme="1"/>
            <rFont val="Calibri"/>
            <family val="2"/>
            <scheme val="minor"/>
          </rPr>
          <t>Introduzca un texto con la finalidad de la contratación</t>
        </r>
      </text>
    </comment>
    <comment ref="C2845" authorId="1" shapeId="0">
      <text>
        <r>
          <rPr>
            <sz val="11"/>
            <color theme="1"/>
            <rFont val="Calibri"/>
            <family val="2"/>
            <scheme val="minor"/>
          </rPr>
          <t>Seleccionar un valor del listado</t>
        </r>
      </text>
    </comment>
    <comment ref="D2845" authorId="1" shapeId="0">
      <text>
        <r>
          <rPr>
            <sz val="11"/>
            <color theme="1"/>
            <rFont val="Calibri"/>
            <family val="2"/>
            <scheme val="minor"/>
          </rPr>
          <t>Seleccione el tipo de procedimiento</t>
        </r>
      </text>
    </comment>
    <comment ref="E2845" authorId="1" shapeId="0">
      <text>
        <r>
          <rPr>
            <sz val="11"/>
            <color theme="1"/>
            <rFont val="Calibri"/>
            <family val="2"/>
            <scheme val="minor"/>
          </rPr>
          <t>Seleccione un valor de la lista</t>
        </r>
      </text>
    </comment>
    <comment ref="F2845" authorId="1" shapeId="0">
      <text>
        <r>
          <rPr>
            <sz val="11"/>
            <color theme="1"/>
            <rFont val="Calibri"/>
            <family val="2"/>
            <scheme val="minor"/>
          </rPr>
          <t>Introduzca el código SNIP</t>
        </r>
      </text>
    </comment>
    <comment ref="C2846" authorId="1" shapeId="0">
      <text>
        <r>
          <rPr>
            <sz val="11"/>
            <color theme="1"/>
            <rFont val="Calibri"/>
            <family val="2"/>
            <scheme val="minor"/>
          </rPr>
          <t>Introduzca la fecha de inicio del proceso, en formato dd-mm-aaaa</t>
        </r>
      </text>
    </comment>
    <comment ref="F28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7" authorId="1" shapeId="0">
      <text/>
    </comment>
    <comment ref="C2848" authorId="1" shapeId="0">
      <text>
        <r>
          <rPr>
            <sz val="11"/>
            <color theme="1"/>
            <rFont val="Calibri"/>
            <family val="2"/>
            <scheme val="minor"/>
          </rPr>
          <t>Introduzca la fecha prevista de adjudicación, en formato dd-mm-aaaa</t>
        </r>
      </text>
    </comment>
    <comment ref="F2848" authorId="1" shapeId="0">
      <text/>
    </comment>
    <comment ref="F2849" authorId="1" shapeId="0">
      <text/>
    </comment>
    <comment ref="A2851" authorId="1" shapeId="0">
      <text>
        <r>
          <rPr>
            <sz val="11"/>
            <color theme="1"/>
            <rFont val="Calibri"/>
            <family val="2"/>
            <scheme val="minor"/>
          </rPr>
          <t>Introduzca un codigo UNSPSC</t>
        </r>
      </text>
    </comment>
    <comment ref="B2851" authorId="1" shapeId="0">
      <text>
        <r>
          <rPr>
            <sz val="11"/>
            <color theme="1"/>
            <rFont val="Calibri"/>
            <family val="2"/>
            <scheme val="minor"/>
          </rPr>
          <t>Descripción calculada automáticamente a partir de código del artículo</t>
        </r>
      </text>
    </comment>
    <comment ref="C2851" authorId="1" shapeId="0">
      <text>
        <r>
          <rPr>
            <sz val="11"/>
            <color theme="1"/>
            <rFont val="Calibri"/>
            <family val="2"/>
            <scheme val="minor"/>
          </rPr>
          <t>Seleccione un valor de la lista</t>
        </r>
      </text>
    </comment>
    <comment ref="D2851" authorId="1" shapeId="0">
      <text>
        <r>
          <rPr>
            <sz val="11"/>
            <color theme="1"/>
            <rFont val="Calibri"/>
            <family val="2"/>
            <scheme val="minor"/>
          </rPr>
          <t>Introduzca un número con dos decimales como máximo. Debe ser igual o mayor a la "Cantidad Real Consumida"</t>
        </r>
      </text>
    </comment>
    <comment ref="E2851" authorId="1" shapeId="0">
      <text>
        <r>
          <rPr>
            <sz val="11"/>
            <color theme="1"/>
            <rFont val="Calibri"/>
            <family val="2"/>
            <scheme val="minor"/>
          </rPr>
          <t>Introduzca un número con dos decimales como máximo</t>
        </r>
      </text>
    </comment>
    <comment ref="F2851" authorId="1" shapeId="0">
      <text>
        <r>
          <rPr>
            <sz val="11"/>
            <color theme="1"/>
            <rFont val="Calibri"/>
            <family val="2"/>
            <scheme val="minor"/>
          </rPr>
          <t>Monto calculado automáticamente por el sistema</t>
        </r>
      </text>
    </comment>
    <comment ref="A2864" authorId="1" shapeId="0">
      <text>
        <r>
          <rPr>
            <sz val="11"/>
            <color theme="1"/>
            <rFont val="Calibri"/>
            <family val="2"/>
            <scheme val="minor"/>
          </rPr>
          <t>Introducir un texto con el nombre o referencia de la contratación</t>
        </r>
      </text>
    </comment>
    <comment ref="B2864" authorId="1" shapeId="0">
      <text>
        <r>
          <rPr>
            <sz val="11"/>
            <color theme="1"/>
            <rFont val="Calibri"/>
            <family val="2"/>
            <scheme val="minor"/>
          </rPr>
          <t>Introduzca un texto con la finalidad de la contratación</t>
        </r>
      </text>
    </comment>
    <comment ref="C2864" authorId="1" shapeId="0">
      <text>
        <r>
          <rPr>
            <sz val="11"/>
            <color theme="1"/>
            <rFont val="Calibri"/>
            <family val="2"/>
            <scheme val="minor"/>
          </rPr>
          <t>Seleccionar un valor del listado</t>
        </r>
      </text>
    </comment>
    <comment ref="D2864" authorId="1" shapeId="0">
      <text>
        <r>
          <rPr>
            <sz val="11"/>
            <color theme="1"/>
            <rFont val="Calibri"/>
            <family val="2"/>
            <scheme val="minor"/>
          </rPr>
          <t>Seleccione el tipo de procedimiento</t>
        </r>
      </text>
    </comment>
    <comment ref="E2864" authorId="1" shapeId="0">
      <text>
        <r>
          <rPr>
            <sz val="11"/>
            <color theme="1"/>
            <rFont val="Calibri"/>
            <family val="2"/>
            <scheme val="minor"/>
          </rPr>
          <t>Seleccione un valor de la lista</t>
        </r>
      </text>
    </comment>
    <comment ref="F2864" authorId="1" shapeId="0">
      <text>
        <r>
          <rPr>
            <sz val="11"/>
            <color theme="1"/>
            <rFont val="Calibri"/>
            <family val="2"/>
            <scheme val="minor"/>
          </rPr>
          <t>Introduzca el código SNIP</t>
        </r>
      </text>
    </comment>
    <comment ref="C2865" authorId="1" shapeId="0">
      <text>
        <r>
          <rPr>
            <sz val="11"/>
            <color theme="1"/>
            <rFont val="Calibri"/>
            <family val="2"/>
            <scheme val="minor"/>
          </rPr>
          <t>Introduzca la fecha de inicio del proceso, en formato dd-mm-aaaa</t>
        </r>
      </text>
    </comment>
    <comment ref="F28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6" authorId="1" shapeId="0">
      <text/>
    </comment>
    <comment ref="C2867" authorId="1" shapeId="0">
      <text>
        <r>
          <rPr>
            <sz val="11"/>
            <color theme="1"/>
            <rFont val="Calibri"/>
            <family val="2"/>
            <scheme val="minor"/>
          </rPr>
          <t>Introduzca la fecha prevista de adjudicación, en formato dd-mm-aaaa</t>
        </r>
      </text>
    </comment>
    <comment ref="F2867" authorId="1" shapeId="0">
      <text/>
    </comment>
    <comment ref="F2868" authorId="1" shapeId="0">
      <text/>
    </comment>
    <comment ref="A2870" authorId="1" shapeId="0">
      <text>
        <r>
          <rPr>
            <sz val="11"/>
            <color theme="1"/>
            <rFont val="Calibri"/>
            <family val="2"/>
            <scheme val="minor"/>
          </rPr>
          <t>Introduzca un codigo UNSPSC</t>
        </r>
      </text>
    </comment>
    <comment ref="B2870" authorId="1" shapeId="0">
      <text>
        <r>
          <rPr>
            <sz val="11"/>
            <color theme="1"/>
            <rFont val="Calibri"/>
            <family val="2"/>
            <scheme val="minor"/>
          </rPr>
          <t>Descripción calculada automáticamente a partir de código del artículo</t>
        </r>
      </text>
    </comment>
    <comment ref="C2870" authorId="1" shapeId="0">
      <text>
        <r>
          <rPr>
            <sz val="11"/>
            <color theme="1"/>
            <rFont val="Calibri"/>
            <family val="2"/>
            <scheme val="minor"/>
          </rPr>
          <t>Seleccione un valor de la lista</t>
        </r>
      </text>
    </comment>
    <comment ref="D2870" authorId="1" shapeId="0">
      <text>
        <r>
          <rPr>
            <sz val="11"/>
            <color theme="1"/>
            <rFont val="Calibri"/>
            <family val="2"/>
            <scheme val="minor"/>
          </rPr>
          <t>Introduzca un número con dos decimales como máximo. Debe ser igual o mayor a la "Cantidad Real Consumida"</t>
        </r>
      </text>
    </comment>
    <comment ref="E2870" authorId="1" shapeId="0">
      <text>
        <r>
          <rPr>
            <sz val="11"/>
            <color theme="1"/>
            <rFont val="Calibri"/>
            <family val="2"/>
            <scheme val="minor"/>
          </rPr>
          <t>Introduzca un número con dos decimales como máximo</t>
        </r>
      </text>
    </comment>
    <comment ref="F2870" authorId="1" shapeId="0">
      <text>
        <r>
          <rPr>
            <sz val="11"/>
            <color theme="1"/>
            <rFont val="Calibri"/>
            <family val="2"/>
            <scheme val="minor"/>
          </rPr>
          <t>Monto calculado automáticamente por el sistema</t>
        </r>
      </text>
    </comment>
    <comment ref="A2882" authorId="1" shapeId="0">
      <text>
        <r>
          <rPr>
            <sz val="11"/>
            <color theme="1"/>
            <rFont val="Calibri"/>
            <family val="2"/>
            <scheme val="minor"/>
          </rPr>
          <t>Introducir un texto con el nombre o referencia de la contratación</t>
        </r>
      </text>
    </comment>
    <comment ref="B2882" authorId="1" shapeId="0">
      <text>
        <r>
          <rPr>
            <sz val="11"/>
            <color theme="1"/>
            <rFont val="Calibri"/>
            <family val="2"/>
            <scheme val="minor"/>
          </rPr>
          <t>Introduzca un texto con la finalidad de la contratación</t>
        </r>
      </text>
    </comment>
    <comment ref="C2882" authorId="1" shapeId="0">
      <text>
        <r>
          <rPr>
            <sz val="11"/>
            <color theme="1"/>
            <rFont val="Calibri"/>
            <family val="2"/>
            <scheme val="minor"/>
          </rPr>
          <t>Seleccionar un valor del listado</t>
        </r>
      </text>
    </comment>
    <comment ref="D2882" authorId="1" shapeId="0">
      <text>
        <r>
          <rPr>
            <sz val="11"/>
            <color theme="1"/>
            <rFont val="Calibri"/>
            <family val="2"/>
            <scheme val="minor"/>
          </rPr>
          <t>Seleccione el tipo de procedimiento</t>
        </r>
      </text>
    </comment>
    <comment ref="E2882" authorId="1" shapeId="0">
      <text>
        <r>
          <rPr>
            <sz val="11"/>
            <color theme="1"/>
            <rFont val="Calibri"/>
            <family val="2"/>
            <scheme val="minor"/>
          </rPr>
          <t>Seleccione un valor de la lista</t>
        </r>
      </text>
    </comment>
    <comment ref="F2882" authorId="1" shapeId="0">
      <text>
        <r>
          <rPr>
            <sz val="11"/>
            <color theme="1"/>
            <rFont val="Calibri"/>
            <family val="2"/>
            <scheme val="minor"/>
          </rPr>
          <t>Introduzca el código SNIP</t>
        </r>
      </text>
    </comment>
    <comment ref="C2883" authorId="1" shapeId="0">
      <text>
        <r>
          <rPr>
            <sz val="11"/>
            <color theme="1"/>
            <rFont val="Calibri"/>
            <family val="2"/>
            <scheme val="minor"/>
          </rPr>
          <t>Introduzca la fecha de inicio del proceso, en formato dd-mm-aaaa</t>
        </r>
      </text>
    </comment>
    <comment ref="F28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4" authorId="1" shapeId="0">
      <text/>
    </comment>
    <comment ref="C2885" authorId="1" shapeId="0">
      <text>
        <r>
          <rPr>
            <sz val="11"/>
            <color theme="1"/>
            <rFont val="Calibri"/>
            <family val="2"/>
            <scheme val="minor"/>
          </rPr>
          <t>Introduzca la fecha prevista de adjudicación, en formato dd-mm-aaaa</t>
        </r>
      </text>
    </comment>
    <comment ref="F2885" authorId="1" shapeId="0">
      <text/>
    </comment>
    <comment ref="F2886" authorId="1" shapeId="0">
      <text/>
    </comment>
    <comment ref="A2888" authorId="1" shapeId="0">
      <text>
        <r>
          <rPr>
            <sz val="11"/>
            <color theme="1"/>
            <rFont val="Calibri"/>
            <family val="2"/>
            <scheme val="minor"/>
          </rPr>
          <t>Introduzca un codigo UNSPSC</t>
        </r>
      </text>
    </comment>
    <comment ref="B2888" authorId="1" shapeId="0">
      <text>
        <r>
          <rPr>
            <sz val="11"/>
            <color theme="1"/>
            <rFont val="Calibri"/>
            <family val="2"/>
            <scheme val="minor"/>
          </rPr>
          <t>Descripción calculada automáticamente a partir de código del artículo</t>
        </r>
      </text>
    </comment>
    <comment ref="C2888" authorId="1" shapeId="0">
      <text>
        <r>
          <rPr>
            <sz val="11"/>
            <color theme="1"/>
            <rFont val="Calibri"/>
            <family val="2"/>
            <scheme val="minor"/>
          </rPr>
          <t>Seleccione un valor de la lista</t>
        </r>
      </text>
    </comment>
    <comment ref="D2888" authorId="1" shapeId="0">
      <text>
        <r>
          <rPr>
            <sz val="11"/>
            <color theme="1"/>
            <rFont val="Calibri"/>
            <family val="2"/>
            <scheme val="minor"/>
          </rPr>
          <t>Introduzca un número con dos decimales como máximo. Debe ser igual o mayor a la "Cantidad Real Consumida"</t>
        </r>
      </text>
    </comment>
    <comment ref="E2888" authorId="1" shapeId="0">
      <text>
        <r>
          <rPr>
            <sz val="11"/>
            <color theme="1"/>
            <rFont val="Calibri"/>
            <family val="2"/>
            <scheme val="minor"/>
          </rPr>
          <t>Introduzca un número con dos decimales como máximo</t>
        </r>
      </text>
    </comment>
    <comment ref="F2888" authorId="1" shapeId="0">
      <text>
        <r>
          <rPr>
            <sz val="11"/>
            <color theme="1"/>
            <rFont val="Calibri"/>
            <family val="2"/>
            <scheme val="minor"/>
          </rPr>
          <t>Monto calculado automáticamente por el sistema</t>
        </r>
      </text>
    </comment>
    <comment ref="A2898" authorId="1" shapeId="0">
      <text>
        <r>
          <rPr>
            <sz val="11"/>
            <color theme="1"/>
            <rFont val="Calibri"/>
            <family val="2"/>
            <scheme val="minor"/>
          </rPr>
          <t>Introducir un texto con el nombre o referencia de la contratación</t>
        </r>
      </text>
    </comment>
    <comment ref="B2898" authorId="1" shapeId="0">
      <text>
        <r>
          <rPr>
            <sz val="11"/>
            <color theme="1"/>
            <rFont val="Calibri"/>
            <family val="2"/>
            <scheme val="minor"/>
          </rPr>
          <t>Introduzca un texto con la finalidad de la contratación</t>
        </r>
      </text>
    </comment>
    <comment ref="C2898" authorId="1" shapeId="0">
      <text>
        <r>
          <rPr>
            <sz val="11"/>
            <color theme="1"/>
            <rFont val="Calibri"/>
            <family val="2"/>
            <scheme val="minor"/>
          </rPr>
          <t>Seleccionar un valor del listado</t>
        </r>
      </text>
    </comment>
    <comment ref="D2898" authorId="1" shapeId="0">
      <text>
        <r>
          <rPr>
            <sz val="11"/>
            <color theme="1"/>
            <rFont val="Calibri"/>
            <family val="2"/>
            <scheme val="minor"/>
          </rPr>
          <t>Seleccione el tipo de procedimiento</t>
        </r>
      </text>
    </comment>
    <comment ref="E2898" authorId="1" shapeId="0">
      <text>
        <r>
          <rPr>
            <sz val="11"/>
            <color theme="1"/>
            <rFont val="Calibri"/>
            <family val="2"/>
            <scheme val="minor"/>
          </rPr>
          <t>Seleccione un valor de la lista</t>
        </r>
      </text>
    </comment>
    <comment ref="F2898" authorId="1" shapeId="0">
      <text>
        <r>
          <rPr>
            <sz val="11"/>
            <color theme="1"/>
            <rFont val="Calibri"/>
            <family val="2"/>
            <scheme val="minor"/>
          </rPr>
          <t>Introduzca el código SNIP</t>
        </r>
      </text>
    </comment>
    <comment ref="C2899" authorId="1" shapeId="0">
      <text>
        <r>
          <rPr>
            <sz val="11"/>
            <color theme="1"/>
            <rFont val="Calibri"/>
            <family val="2"/>
            <scheme val="minor"/>
          </rPr>
          <t>Introduzca la fecha de inicio del proceso, en formato dd-mm-aaaa</t>
        </r>
      </text>
    </comment>
    <comment ref="F28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0" authorId="1" shapeId="0">
      <text/>
    </comment>
    <comment ref="C2901" authorId="1" shapeId="0">
      <text>
        <r>
          <rPr>
            <sz val="11"/>
            <color theme="1"/>
            <rFont val="Calibri"/>
            <family val="2"/>
            <scheme val="minor"/>
          </rPr>
          <t>Introduzca la fecha prevista de adjudicación, en formato dd-mm-aaaa</t>
        </r>
      </text>
    </comment>
    <comment ref="F2901" authorId="1" shapeId="0">
      <text/>
    </comment>
    <comment ref="F2902" authorId="1" shapeId="0">
      <text/>
    </comment>
    <comment ref="A2904" authorId="1" shapeId="0">
      <text>
        <r>
          <rPr>
            <sz val="11"/>
            <color theme="1"/>
            <rFont val="Calibri"/>
            <family val="2"/>
            <scheme val="minor"/>
          </rPr>
          <t>Introduzca un codigo UNSPSC</t>
        </r>
      </text>
    </comment>
    <comment ref="B2904" authorId="1" shapeId="0">
      <text>
        <r>
          <rPr>
            <sz val="11"/>
            <color theme="1"/>
            <rFont val="Calibri"/>
            <family val="2"/>
            <scheme val="minor"/>
          </rPr>
          <t>Descripción calculada automáticamente a partir de código del artículo</t>
        </r>
      </text>
    </comment>
    <comment ref="C2904" authorId="1" shapeId="0">
      <text>
        <r>
          <rPr>
            <sz val="11"/>
            <color theme="1"/>
            <rFont val="Calibri"/>
            <family val="2"/>
            <scheme val="minor"/>
          </rPr>
          <t>Seleccione un valor de la lista</t>
        </r>
      </text>
    </comment>
    <comment ref="D2904" authorId="1" shapeId="0">
      <text>
        <r>
          <rPr>
            <sz val="11"/>
            <color theme="1"/>
            <rFont val="Calibri"/>
            <family val="2"/>
            <scheme val="minor"/>
          </rPr>
          <t>Introduzca un número con dos decimales como máximo. Debe ser igual o mayor a la "Cantidad Real Consumida"</t>
        </r>
      </text>
    </comment>
    <comment ref="E2904" authorId="1" shapeId="0">
      <text>
        <r>
          <rPr>
            <sz val="11"/>
            <color theme="1"/>
            <rFont val="Calibri"/>
            <family val="2"/>
            <scheme val="minor"/>
          </rPr>
          <t>Introduzca un número con dos decimales como máximo</t>
        </r>
      </text>
    </comment>
    <comment ref="F2904" authorId="1" shapeId="0">
      <text>
        <r>
          <rPr>
            <sz val="11"/>
            <color theme="1"/>
            <rFont val="Calibri"/>
            <family val="2"/>
            <scheme val="minor"/>
          </rPr>
          <t>Monto calculado automáticamente por el sistema</t>
        </r>
      </text>
    </comment>
    <comment ref="A2913" authorId="1" shapeId="0">
      <text>
        <r>
          <rPr>
            <sz val="11"/>
            <color theme="1"/>
            <rFont val="Calibri"/>
            <family val="2"/>
            <scheme val="minor"/>
          </rPr>
          <t>Introducir un texto con el nombre o referencia de la contratación</t>
        </r>
      </text>
    </comment>
    <comment ref="B2913" authorId="1" shapeId="0">
      <text>
        <r>
          <rPr>
            <sz val="11"/>
            <color theme="1"/>
            <rFont val="Calibri"/>
            <family val="2"/>
            <scheme val="minor"/>
          </rPr>
          <t>Introduzca un texto con la finalidad de la contratación</t>
        </r>
      </text>
    </comment>
    <comment ref="C2913" authorId="1" shapeId="0">
      <text>
        <r>
          <rPr>
            <sz val="11"/>
            <color theme="1"/>
            <rFont val="Calibri"/>
            <family val="2"/>
            <scheme val="minor"/>
          </rPr>
          <t>Seleccionar un valor del listado</t>
        </r>
      </text>
    </comment>
    <comment ref="D2913" authorId="1" shapeId="0">
      <text>
        <r>
          <rPr>
            <sz val="11"/>
            <color theme="1"/>
            <rFont val="Calibri"/>
            <family val="2"/>
            <scheme val="minor"/>
          </rPr>
          <t>Seleccione el tipo de procedimiento</t>
        </r>
      </text>
    </comment>
    <comment ref="E2913" authorId="1" shapeId="0">
      <text>
        <r>
          <rPr>
            <sz val="11"/>
            <color theme="1"/>
            <rFont val="Calibri"/>
            <family val="2"/>
            <scheme val="minor"/>
          </rPr>
          <t>Seleccione un valor de la lista</t>
        </r>
      </text>
    </comment>
    <comment ref="F2913" authorId="1" shapeId="0">
      <text>
        <r>
          <rPr>
            <sz val="11"/>
            <color theme="1"/>
            <rFont val="Calibri"/>
            <family val="2"/>
            <scheme val="minor"/>
          </rPr>
          <t>Introduzca el código SNIP</t>
        </r>
      </text>
    </comment>
    <comment ref="C2914" authorId="1" shapeId="0">
      <text>
        <r>
          <rPr>
            <sz val="11"/>
            <color theme="1"/>
            <rFont val="Calibri"/>
            <family val="2"/>
            <scheme val="minor"/>
          </rPr>
          <t>Introduzca la fecha de inicio del proceso, en formato dd-mm-aaaa</t>
        </r>
      </text>
    </comment>
    <comment ref="F2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5" authorId="1" shapeId="0">
      <text/>
    </comment>
    <comment ref="C2916" authorId="1" shapeId="0">
      <text>
        <r>
          <rPr>
            <sz val="11"/>
            <color theme="1"/>
            <rFont val="Calibri"/>
            <family val="2"/>
            <scheme val="minor"/>
          </rPr>
          <t>Introduzca la fecha prevista de adjudicación, en formato dd-mm-aaaa</t>
        </r>
      </text>
    </comment>
    <comment ref="F2916" authorId="1" shapeId="0">
      <text/>
    </comment>
    <comment ref="F2917" authorId="1" shapeId="0">
      <text/>
    </comment>
    <comment ref="A2919" authorId="1" shapeId="0">
      <text>
        <r>
          <rPr>
            <sz val="11"/>
            <color theme="1"/>
            <rFont val="Calibri"/>
            <family val="2"/>
            <scheme val="minor"/>
          </rPr>
          <t>Introduzca un codigo UNSPSC</t>
        </r>
      </text>
    </comment>
    <comment ref="B2919" authorId="1" shapeId="0">
      <text>
        <r>
          <rPr>
            <sz val="11"/>
            <color theme="1"/>
            <rFont val="Calibri"/>
            <family val="2"/>
            <scheme val="minor"/>
          </rPr>
          <t>Descripción calculada automáticamente a partir de código del artículo</t>
        </r>
      </text>
    </comment>
    <comment ref="C2919" authorId="1" shapeId="0">
      <text>
        <r>
          <rPr>
            <sz val="11"/>
            <color theme="1"/>
            <rFont val="Calibri"/>
            <family val="2"/>
            <scheme val="minor"/>
          </rPr>
          <t>Seleccione un valor de la lista</t>
        </r>
      </text>
    </comment>
    <comment ref="D2919" authorId="1" shapeId="0">
      <text>
        <r>
          <rPr>
            <sz val="11"/>
            <color theme="1"/>
            <rFont val="Calibri"/>
            <family val="2"/>
            <scheme val="minor"/>
          </rPr>
          <t>Introduzca un número con dos decimales como máximo. Debe ser igual o mayor a la "Cantidad Real Consumida"</t>
        </r>
      </text>
    </comment>
    <comment ref="E2919" authorId="1" shapeId="0">
      <text>
        <r>
          <rPr>
            <sz val="11"/>
            <color theme="1"/>
            <rFont val="Calibri"/>
            <family val="2"/>
            <scheme val="minor"/>
          </rPr>
          <t>Introduzca un número con dos decimales como máximo</t>
        </r>
      </text>
    </comment>
    <comment ref="F2919" authorId="1" shapeId="0">
      <text>
        <r>
          <rPr>
            <sz val="11"/>
            <color theme="1"/>
            <rFont val="Calibri"/>
            <family val="2"/>
            <scheme val="minor"/>
          </rPr>
          <t>Monto calculado automáticamente por el sistema</t>
        </r>
      </text>
    </comment>
    <comment ref="A2926" authorId="1" shapeId="0">
      <text>
        <r>
          <rPr>
            <sz val="11"/>
            <color theme="1"/>
            <rFont val="Calibri"/>
            <family val="2"/>
            <scheme val="minor"/>
          </rPr>
          <t>Introducir un texto con el nombre o referencia de la contratación</t>
        </r>
      </text>
    </comment>
    <comment ref="B2926" authorId="1" shapeId="0">
      <text>
        <r>
          <rPr>
            <sz val="11"/>
            <color theme="1"/>
            <rFont val="Calibri"/>
            <family val="2"/>
            <scheme val="minor"/>
          </rPr>
          <t>Introduzca un texto con la finalidad de la contratación</t>
        </r>
      </text>
    </comment>
    <comment ref="C2926" authorId="1" shapeId="0">
      <text>
        <r>
          <rPr>
            <sz val="11"/>
            <color theme="1"/>
            <rFont val="Calibri"/>
            <family val="2"/>
            <scheme val="minor"/>
          </rPr>
          <t>Seleccionar un valor del listado</t>
        </r>
      </text>
    </comment>
    <comment ref="D2926" authorId="1" shapeId="0">
      <text>
        <r>
          <rPr>
            <sz val="11"/>
            <color theme="1"/>
            <rFont val="Calibri"/>
            <family val="2"/>
            <scheme val="minor"/>
          </rPr>
          <t>Seleccione el tipo de procedimiento</t>
        </r>
      </text>
    </comment>
    <comment ref="E2926" authorId="1" shapeId="0">
      <text>
        <r>
          <rPr>
            <sz val="11"/>
            <color theme="1"/>
            <rFont val="Calibri"/>
            <family val="2"/>
            <scheme val="minor"/>
          </rPr>
          <t>Seleccione un valor de la lista</t>
        </r>
      </text>
    </comment>
    <comment ref="F2926" authorId="1" shapeId="0">
      <text>
        <r>
          <rPr>
            <sz val="11"/>
            <color theme="1"/>
            <rFont val="Calibri"/>
            <family val="2"/>
            <scheme val="minor"/>
          </rPr>
          <t>Introduzca el código SNIP</t>
        </r>
      </text>
    </comment>
    <comment ref="C2927" authorId="1" shapeId="0">
      <text>
        <r>
          <rPr>
            <sz val="11"/>
            <color theme="1"/>
            <rFont val="Calibri"/>
            <family val="2"/>
            <scheme val="minor"/>
          </rPr>
          <t>Introduzca la fecha de inicio del proceso, en formato dd-mm-aaaa</t>
        </r>
      </text>
    </comment>
    <comment ref="F29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8" authorId="1" shapeId="0">
      <text/>
    </comment>
    <comment ref="C2929" authorId="1" shapeId="0">
      <text>
        <r>
          <rPr>
            <sz val="11"/>
            <color theme="1"/>
            <rFont val="Calibri"/>
            <family val="2"/>
            <scheme val="minor"/>
          </rPr>
          <t>Introduzca la fecha prevista de adjudicación, en formato dd-mm-aaaa</t>
        </r>
      </text>
    </comment>
    <comment ref="F2929" authorId="1" shapeId="0">
      <text/>
    </comment>
    <comment ref="F2930" authorId="1" shapeId="0">
      <text/>
    </comment>
    <comment ref="A2932" authorId="1" shapeId="0">
      <text>
        <r>
          <rPr>
            <sz val="11"/>
            <color theme="1"/>
            <rFont val="Calibri"/>
            <family val="2"/>
            <scheme val="minor"/>
          </rPr>
          <t>Introduzca un codigo UNSPSC</t>
        </r>
      </text>
    </comment>
    <comment ref="B2932" authorId="1" shapeId="0">
      <text>
        <r>
          <rPr>
            <sz val="11"/>
            <color theme="1"/>
            <rFont val="Calibri"/>
            <family val="2"/>
            <scheme val="minor"/>
          </rPr>
          <t>Descripción calculada automáticamente a partir de código del artículo</t>
        </r>
      </text>
    </comment>
    <comment ref="C2932" authorId="1" shapeId="0">
      <text>
        <r>
          <rPr>
            <sz val="11"/>
            <color theme="1"/>
            <rFont val="Calibri"/>
            <family val="2"/>
            <scheme val="minor"/>
          </rPr>
          <t>Seleccione un valor de la lista</t>
        </r>
      </text>
    </comment>
    <comment ref="D2932" authorId="1" shapeId="0">
      <text>
        <r>
          <rPr>
            <sz val="11"/>
            <color theme="1"/>
            <rFont val="Calibri"/>
            <family val="2"/>
            <scheme val="minor"/>
          </rPr>
          <t>Introduzca un número con dos decimales como máximo. Debe ser igual o mayor a la "Cantidad Real Consumida"</t>
        </r>
      </text>
    </comment>
    <comment ref="E2932" authorId="1" shapeId="0">
      <text>
        <r>
          <rPr>
            <sz val="11"/>
            <color theme="1"/>
            <rFont val="Calibri"/>
            <family val="2"/>
            <scheme val="minor"/>
          </rPr>
          <t>Introduzca un número con dos decimales como máximo</t>
        </r>
      </text>
    </comment>
    <comment ref="F2932" authorId="1" shapeId="0">
      <text>
        <r>
          <rPr>
            <sz val="11"/>
            <color theme="1"/>
            <rFont val="Calibri"/>
            <family val="2"/>
            <scheme val="minor"/>
          </rPr>
          <t>Monto calculado automáticamente por el sistema</t>
        </r>
      </text>
    </comment>
    <comment ref="A2938" authorId="1" shapeId="0">
      <text>
        <r>
          <rPr>
            <sz val="11"/>
            <color theme="1"/>
            <rFont val="Calibri"/>
            <family val="2"/>
            <scheme val="minor"/>
          </rPr>
          <t>Introducir un texto con el nombre o referencia de la contratación</t>
        </r>
      </text>
    </comment>
    <comment ref="B2938" authorId="1" shapeId="0">
      <text>
        <r>
          <rPr>
            <sz val="11"/>
            <color theme="1"/>
            <rFont val="Calibri"/>
            <family val="2"/>
            <scheme val="minor"/>
          </rPr>
          <t>Introduzca un texto con la finalidad de la contratación</t>
        </r>
      </text>
    </comment>
    <comment ref="C2938" authorId="1" shapeId="0">
      <text>
        <r>
          <rPr>
            <sz val="11"/>
            <color theme="1"/>
            <rFont val="Calibri"/>
            <family val="2"/>
            <scheme val="minor"/>
          </rPr>
          <t>Seleccionar un valor del listado</t>
        </r>
      </text>
    </comment>
    <comment ref="D2938" authorId="1" shapeId="0">
      <text>
        <r>
          <rPr>
            <sz val="11"/>
            <color theme="1"/>
            <rFont val="Calibri"/>
            <family val="2"/>
            <scheme val="minor"/>
          </rPr>
          <t>Seleccione el tipo de procedimiento</t>
        </r>
      </text>
    </comment>
    <comment ref="E2938" authorId="1" shapeId="0">
      <text>
        <r>
          <rPr>
            <sz val="11"/>
            <color theme="1"/>
            <rFont val="Calibri"/>
            <family val="2"/>
            <scheme val="minor"/>
          </rPr>
          <t>Seleccione un valor de la lista</t>
        </r>
      </text>
    </comment>
    <comment ref="F2938" authorId="1" shapeId="0">
      <text>
        <r>
          <rPr>
            <sz val="11"/>
            <color theme="1"/>
            <rFont val="Calibri"/>
            <family val="2"/>
            <scheme val="minor"/>
          </rPr>
          <t>Introduzca el código SNIP</t>
        </r>
      </text>
    </comment>
    <comment ref="C2939" authorId="1" shapeId="0">
      <text>
        <r>
          <rPr>
            <sz val="11"/>
            <color theme="1"/>
            <rFont val="Calibri"/>
            <family val="2"/>
            <scheme val="minor"/>
          </rPr>
          <t>Introduzca la fecha de inicio del proceso, en formato dd-mm-aaaa</t>
        </r>
      </text>
    </comment>
    <comment ref="F29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0" authorId="1" shapeId="0">
      <text/>
    </comment>
    <comment ref="C2941" authorId="1" shapeId="0">
      <text>
        <r>
          <rPr>
            <sz val="11"/>
            <color theme="1"/>
            <rFont val="Calibri"/>
            <family val="2"/>
            <scheme val="minor"/>
          </rPr>
          <t>Introduzca la fecha prevista de adjudicación, en formato dd-mm-aaaa</t>
        </r>
      </text>
    </comment>
    <comment ref="F2941" authorId="1" shapeId="0">
      <text/>
    </comment>
    <comment ref="F2942" authorId="1" shapeId="0">
      <text/>
    </comment>
    <comment ref="A2944" authorId="1" shapeId="0">
      <text>
        <r>
          <rPr>
            <sz val="11"/>
            <color theme="1"/>
            <rFont val="Calibri"/>
            <family val="2"/>
            <scheme val="minor"/>
          </rPr>
          <t>Introduzca un codigo UNSPSC</t>
        </r>
      </text>
    </comment>
    <comment ref="B2944" authorId="1" shapeId="0">
      <text>
        <r>
          <rPr>
            <sz val="11"/>
            <color theme="1"/>
            <rFont val="Calibri"/>
            <family val="2"/>
            <scheme val="minor"/>
          </rPr>
          <t>Descripción calculada automáticamente a partir de código del artículo</t>
        </r>
      </text>
    </comment>
    <comment ref="C2944" authorId="1" shapeId="0">
      <text>
        <r>
          <rPr>
            <sz val="11"/>
            <color theme="1"/>
            <rFont val="Calibri"/>
            <family val="2"/>
            <scheme val="minor"/>
          </rPr>
          <t>Seleccione un valor de la lista</t>
        </r>
      </text>
    </comment>
    <comment ref="D2944" authorId="1" shapeId="0">
      <text>
        <r>
          <rPr>
            <sz val="11"/>
            <color theme="1"/>
            <rFont val="Calibri"/>
            <family val="2"/>
            <scheme val="minor"/>
          </rPr>
          <t>Introduzca un número con dos decimales como máximo. Debe ser igual o mayor a la "Cantidad Real Consumida"</t>
        </r>
      </text>
    </comment>
    <comment ref="E2944" authorId="1" shapeId="0">
      <text>
        <r>
          <rPr>
            <sz val="11"/>
            <color theme="1"/>
            <rFont val="Calibri"/>
            <family val="2"/>
            <scheme val="minor"/>
          </rPr>
          <t>Introduzca un número con dos decimales como máximo</t>
        </r>
      </text>
    </comment>
    <comment ref="F2944" authorId="1" shapeId="0">
      <text>
        <r>
          <rPr>
            <sz val="11"/>
            <color theme="1"/>
            <rFont val="Calibri"/>
            <family val="2"/>
            <scheme val="minor"/>
          </rPr>
          <t>Monto calculado automáticamente por el sistema</t>
        </r>
      </text>
    </comment>
    <comment ref="A2949" authorId="1" shapeId="0">
      <text>
        <r>
          <rPr>
            <sz val="11"/>
            <color theme="1"/>
            <rFont val="Calibri"/>
            <family val="2"/>
            <scheme val="minor"/>
          </rPr>
          <t>Introducir un texto con el nombre o referencia de la contratación</t>
        </r>
      </text>
    </comment>
    <comment ref="B2949" authorId="1" shapeId="0">
      <text>
        <r>
          <rPr>
            <sz val="11"/>
            <color theme="1"/>
            <rFont val="Calibri"/>
            <family val="2"/>
            <scheme val="minor"/>
          </rPr>
          <t>Introduzca un texto con la finalidad de la contratación</t>
        </r>
      </text>
    </comment>
    <comment ref="C2949" authorId="1" shapeId="0">
      <text>
        <r>
          <rPr>
            <sz val="11"/>
            <color theme="1"/>
            <rFont val="Calibri"/>
            <family val="2"/>
            <scheme val="minor"/>
          </rPr>
          <t>Seleccionar un valor del listado</t>
        </r>
      </text>
    </comment>
    <comment ref="D2949" authorId="1" shapeId="0">
      <text>
        <r>
          <rPr>
            <sz val="11"/>
            <color theme="1"/>
            <rFont val="Calibri"/>
            <family val="2"/>
            <scheme val="minor"/>
          </rPr>
          <t>Seleccione el tipo de procedimiento</t>
        </r>
      </text>
    </comment>
    <comment ref="E2949" authorId="1" shapeId="0">
      <text>
        <r>
          <rPr>
            <sz val="11"/>
            <color theme="1"/>
            <rFont val="Calibri"/>
            <family val="2"/>
            <scheme val="minor"/>
          </rPr>
          <t>Seleccione un valor de la lista</t>
        </r>
      </text>
    </comment>
    <comment ref="F2949" authorId="1" shapeId="0">
      <text>
        <r>
          <rPr>
            <sz val="11"/>
            <color theme="1"/>
            <rFont val="Calibri"/>
            <family val="2"/>
            <scheme val="minor"/>
          </rPr>
          <t>Introduzca el código SNIP</t>
        </r>
      </text>
    </comment>
    <comment ref="C2950" authorId="1" shapeId="0">
      <text>
        <r>
          <rPr>
            <sz val="11"/>
            <color theme="1"/>
            <rFont val="Calibri"/>
            <family val="2"/>
            <scheme val="minor"/>
          </rPr>
          <t>Introduzca la fecha de inicio del proceso, en formato dd-mm-aaaa</t>
        </r>
      </text>
    </comment>
    <comment ref="F29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1" authorId="1" shapeId="0">
      <text/>
    </comment>
    <comment ref="C2952" authorId="1" shapeId="0">
      <text>
        <r>
          <rPr>
            <sz val="11"/>
            <color theme="1"/>
            <rFont val="Calibri"/>
            <family val="2"/>
            <scheme val="minor"/>
          </rPr>
          <t>Introduzca la fecha prevista de adjudicación, en formato dd-mm-aaaa</t>
        </r>
      </text>
    </comment>
    <comment ref="F2952" authorId="1" shapeId="0">
      <text/>
    </comment>
    <comment ref="F2953" authorId="1" shapeId="0">
      <text/>
    </comment>
    <comment ref="A2955" authorId="1" shapeId="0">
      <text>
        <r>
          <rPr>
            <sz val="11"/>
            <color theme="1"/>
            <rFont val="Calibri"/>
            <family val="2"/>
            <scheme val="minor"/>
          </rPr>
          <t>Introduzca un codigo UNSPSC</t>
        </r>
      </text>
    </comment>
    <comment ref="B2955" authorId="1" shapeId="0">
      <text>
        <r>
          <rPr>
            <sz val="11"/>
            <color theme="1"/>
            <rFont val="Calibri"/>
            <family val="2"/>
            <scheme val="minor"/>
          </rPr>
          <t>Descripción calculada automáticamente a partir de código del artículo</t>
        </r>
      </text>
    </comment>
    <comment ref="C2955" authorId="1" shapeId="0">
      <text>
        <r>
          <rPr>
            <sz val="11"/>
            <color theme="1"/>
            <rFont val="Calibri"/>
            <family val="2"/>
            <scheme val="minor"/>
          </rPr>
          <t>Seleccione un valor de la lista</t>
        </r>
      </text>
    </comment>
    <comment ref="D2955" authorId="1" shapeId="0">
      <text>
        <r>
          <rPr>
            <sz val="11"/>
            <color theme="1"/>
            <rFont val="Calibri"/>
            <family val="2"/>
            <scheme val="minor"/>
          </rPr>
          <t>Introduzca un número con dos decimales como máximo. Debe ser igual o mayor a la "Cantidad Real Consumida"</t>
        </r>
      </text>
    </comment>
    <comment ref="E2955" authorId="1" shapeId="0">
      <text>
        <r>
          <rPr>
            <sz val="11"/>
            <color theme="1"/>
            <rFont val="Calibri"/>
            <family val="2"/>
            <scheme val="minor"/>
          </rPr>
          <t>Introduzca un número con dos decimales como máximo</t>
        </r>
      </text>
    </comment>
    <comment ref="F2955" authorId="1" shapeId="0">
      <text>
        <r>
          <rPr>
            <sz val="11"/>
            <color theme="1"/>
            <rFont val="Calibri"/>
            <family val="2"/>
            <scheme val="minor"/>
          </rPr>
          <t>Monto calculado automáticamente por el sistema</t>
        </r>
      </text>
    </comment>
    <comment ref="A2960" authorId="1" shapeId="0">
      <text>
        <r>
          <rPr>
            <sz val="11"/>
            <color theme="1"/>
            <rFont val="Calibri"/>
            <family val="2"/>
            <scheme val="minor"/>
          </rPr>
          <t>Introducir un texto con el nombre o referencia de la contratación</t>
        </r>
      </text>
    </comment>
    <comment ref="B2960" authorId="1" shapeId="0">
      <text>
        <r>
          <rPr>
            <sz val="11"/>
            <color theme="1"/>
            <rFont val="Calibri"/>
            <family val="2"/>
            <scheme val="minor"/>
          </rPr>
          <t>Introduzca un texto con la finalidad de la contratación</t>
        </r>
      </text>
    </comment>
    <comment ref="C2960" authorId="1" shapeId="0">
      <text>
        <r>
          <rPr>
            <sz val="11"/>
            <color theme="1"/>
            <rFont val="Calibri"/>
            <family val="2"/>
            <scheme val="minor"/>
          </rPr>
          <t>Seleccionar un valor del listado</t>
        </r>
      </text>
    </comment>
    <comment ref="D2960" authorId="1" shapeId="0">
      <text>
        <r>
          <rPr>
            <sz val="11"/>
            <color theme="1"/>
            <rFont val="Calibri"/>
            <family val="2"/>
            <scheme val="minor"/>
          </rPr>
          <t>Seleccione el tipo de procedimiento</t>
        </r>
      </text>
    </comment>
    <comment ref="E2960" authorId="1" shapeId="0">
      <text>
        <r>
          <rPr>
            <sz val="11"/>
            <color theme="1"/>
            <rFont val="Calibri"/>
            <family val="2"/>
            <scheme val="minor"/>
          </rPr>
          <t>Seleccione un valor de la lista</t>
        </r>
      </text>
    </comment>
    <comment ref="F2960" authorId="1" shapeId="0">
      <text>
        <r>
          <rPr>
            <sz val="11"/>
            <color theme="1"/>
            <rFont val="Calibri"/>
            <family val="2"/>
            <scheme val="minor"/>
          </rPr>
          <t>Introduzca el código SNIP</t>
        </r>
      </text>
    </comment>
    <comment ref="C2961" authorId="1" shapeId="0">
      <text>
        <r>
          <rPr>
            <sz val="11"/>
            <color theme="1"/>
            <rFont val="Calibri"/>
            <family val="2"/>
            <scheme val="minor"/>
          </rPr>
          <t>Introduzca la fecha de inicio del proceso, en formato dd-mm-aaaa</t>
        </r>
      </text>
    </comment>
    <comment ref="F29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2" authorId="1" shapeId="0">
      <text/>
    </comment>
    <comment ref="C2963" authorId="1" shapeId="0">
      <text>
        <r>
          <rPr>
            <sz val="11"/>
            <color theme="1"/>
            <rFont val="Calibri"/>
            <family val="2"/>
            <scheme val="minor"/>
          </rPr>
          <t>Introduzca la fecha prevista de adjudicación, en formato dd-mm-aaaa</t>
        </r>
      </text>
    </comment>
    <comment ref="F2963" authorId="1" shapeId="0">
      <text/>
    </comment>
    <comment ref="F2964" authorId="1" shapeId="0">
      <text/>
    </comment>
    <comment ref="A2966" authorId="1" shapeId="0">
      <text>
        <r>
          <rPr>
            <sz val="11"/>
            <color theme="1"/>
            <rFont val="Calibri"/>
            <family val="2"/>
            <scheme val="minor"/>
          </rPr>
          <t>Introduzca un codigo UNSPSC</t>
        </r>
      </text>
    </comment>
    <comment ref="B2966" authorId="1" shapeId="0">
      <text>
        <r>
          <rPr>
            <sz val="11"/>
            <color theme="1"/>
            <rFont val="Calibri"/>
            <family val="2"/>
            <scheme val="minor"/>
          </rPr>
          <t>Descripción calculada automáticamente a partir de código del artículo</t>
        </r>
      </text>
    </comment>
    <comment ref="C2966" authorId="1" shapeId="0">
      <text>
        <r>
          <rPr>
            <sz val="11"/>
            <color theme="1"/>
            <rFont val="Calibri"/>
            <family val="2"/>
            <scheme val="minor"/>
          </rPr>
          <t>Seleccione un valor de la lista</t>
        </r>
      </text>
    </comment>
    <comment ref="D2966" authorId="1" shapeId="0">
      <text>
        <r>
          <rPr>
            <sz val="11"/>
            <color theme="1"/>
            <rFont val="Calibri"/>
            <family val="2"/>
            <scheme val="minor"/>
          </rPr>
          <t>Introduzca un número con dos decimales como máximo. Debe ser igual o mayor a la "Cantidad Real Consumida"</t>
        </r>
      </text>
    </comment>
    <comment ref="E2966" authorId="1" shapeId="0">
      <text>
        <r>
          <rPr>
            <sz val="11"/>
            <color theme="1"/>
            <rFont val="Calibri"/>
            <family val="2"/>
            <scheme val="minor"/>
          </rPr>
          <t>Introduzca un número con dos decimales como máximo</t>
        </r>
      </text>
    </comment>
    <comment ref="F2966" authorId="1" shapeId="0">
      <text>
        <r>
          <rPr>
            <sz val="11"/>
            <color theme="1"/>
            <rFont val="Calibri"/>
            <family val="2"/>
            <scheme val="minor"/>
          </rPr>
          <t>Monto calculado automáticamente por el sistema</t>
        </r>
      </text>
    </comment>
    <comment ref="A2971" authorId="1" shapeId="0">
      <text>
        <r>
          <rPr>
            <sz val="11"/>
            <color theme="1"/>
            <rFont val="Calibri"/>
            <family val="2"/>
            <scheme val="minor"/>
          </rPr>
          <t>Introducir un texto con el nombre o referencia de la contratación</t>
        </r>
      </text>
    </comment>
    <comment ref="B2971" authorId="1" shapeId="0">
      <text>
        <r>
          <rPr>
            <sz val="11"/>
            <color theme="1"/>
            <rFont val="Calibri"/>
            <family val="2"/>
            <scheme val="minor"/>
          </rPr>
          <t>Introduzca un texto con la finalidad de la contratación</t>
        </r>
      </text>
    </comment>
    <comment ref="C2971" authorId="1" shapeId="0">
      <text>
        <r>
          <rPr>
            <sz val="11"/>
            <color theme="1"/>
            <rFont val="Calibri"/>
            <family val="2"/>
            <scheme val="minor"/>
          </rPr>
          <t>Seleccionar un valor del listado</t>
        </r>
      </text>
    </comment>
    <comment ref="D2971" authorId="1" shapeId="0">
      <text>
        <r>
          <rPr>
            <sz val="11"/>
            <color theme="1"/>
            <rFont val="Calibri"/>
            <family val="2"/>
            <scheme val="minor"/>
          </rPr>
          <t>Seleccione el tipo de procedimiento</t>
        </r>
      </text>
    </comment>
    <comment ref="E2971" authorId="1" shapeId="0">
      <text>
        <r>
          <rPr>
            <sz val="11"/>
            <color theme="1"/>
            <rFont val="Calibri"/>
            <family val="2"/>
            <scheme val="minor"/>
          </rPr>
          <t>Seleccione un valor de la lista</t>
        </r>
      </text>
    </comment>
    <comment ref="F2971" authorId="1" shapeId="0">
      <text>
        <r>
          <rPr>
            <sz val="11"/>
            <color theme="1"/>
            <rFont val="Calibri"/>
            <family val="2"/>
            <scheme val="minor"/>
          </rPr>
          <t>Introduzca el código SNIP</t>
        </r>
      </text>
    </comment>
    <comment ref="C2972" authorId="1" shapeId="0">
      <text>
        <r>
          <rPr>
            <sz val="11"/>
            <color theme="1"/>
            <rFont val="Calibri"/>
            <family val="2"/>
            <scheme val="minor"/>
          </rPr>
          <t>Introduzca la fecha de inicio del proceso, en formato dd-mm-aaaa</t>
        </r>
      </text>
    </comment>
    <comment ref="F29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3" authorId="1" shapeId="0">
      <text/>
    </comment>
    <comment ref="C2974" authorId="1" shapeId="0">
      <text>
        <r>
          <rPr>
            <sz val="11"/>
            <color theme="1"/>
            <rFont val="Calibri"/>
            <family val="2"/>
            <scheme val="minor"/>
          </rPr>
          <t>Introduzca la fecha prevista de adjudicación, en formato dd-mm-aaaa</t>
        </r>
      </text>
    </comment>
    <comment ref="F2974" authorId="1" shapeId="0">
      <text/>
    </comment>
    <comment ref="F2975" authorId="1" shapeId="0">
      <text/>
    </comment>
    <comment ref="A2977" authorId="1" shapeId="0">
      <text>
        <r>
          <rPr>
            <sz val="11"/>
            <color theme="1"/>
            <rFont val="Calibri"/>
            <family val="2"/>
            <scheme val="minor"/>
          </rPr>
          <t>Introduzca un codigo UNSPSC</t>
        </r>
      </text>
    </comment>
    <comment ref="B2977" authorId="1" shapeId="0">
      <text>
        <r>
          <rPr>
            <sz val="11"/>
            <color theme="1"/>
            <rFont val="Calibri"/>
            <family val="2"/>
            <scheme val="minor"/>
          </rPr>
          <t>Descripción calculada automáticamente a partir de código del artículo</t>
        </r>
      </text>
    </comment>
    <comment ref="C2977" authorId="1" shapeId="0">
      <text>
        <r>
          <rPr>
            <sz val="11"/>
            <color theme="1"/>
            <rFont val="Calibri"/>
            <family val="2"/>
            <scheme val="minor"/>
          </rPr>
          <t>Seleccione un valor de la lista</t>
        </r>
      </text>
    </comment>
    <comment ref="D2977" authorId="1" shapeId="0">
      <text>
        <r>
          <rPr>
            <sz val="11"/>
            <color theme="1"/>
            <rFont val="Calibri"/>
            <family val="2"/>
            <scheme val="minor"/>
          </rPr>
          <t>Introduzca un número con dos decimales como máximo. Debe ser igual o mayor a la "Cantidad Real Consumida"</t>
        </r>
      </text>
    </comment>
    <comment ref="E2977" authorId="1" shapeId="0">
      <text>
        <r>
          <rPr>
            <sz val="11"/>
            <color theme="1"/>
            <rFont val="Calibri"/>
            <family val="2"/>
            <scheme val="minor"/>
          </rPr>
          <t>Introduzca un número con dos decimales como máximo</t>
        </r>
      </text>
    </comment>
    <comment ref="F2977" authorId="1" shapeId="0">
      <text>
        <r>
          <rPr>
            <sz val="11"/>
            <color theme="1"/>
            <rFont val="Calibri"/>
            <family val="2"/>
            <scheme val="minor"/>
          </rPr>
          <t>Monto calculado automáticamente por el sistema</t>
        </r>
      </text>
    </comment>
    <comment ref="A2982" authorId="1" shapeId="0">
      <text>
        <r>
          <rPr>
            <sz val="11"/>
            <color theme="1"/>
            <rFont val="Calibri"/>
            <family val="2"/>
            <scheme val="minor"/>
          </rPr>
          <t>Introducir un texto con el nombre o referencia de la contratación</t>
        </r>
      </text>
    </comment>
    <comment ref="B2982" authorId="1" shapeId="0">
      <text>
        <r>
          <rPr>
            <sz val="11"/>
            <color theme="1"/>
            <rFont val="Calibri"/>
            <family val="2"/>
            <scheme val="minor"/>
          </rPr>
          <t>Introduzca un texto con la finalidad de la contratación</t>
        </r>
      </text>
    </comment>
    <comment ref="C2982" authorId="1" shapeId="0">
      <text>
        <r>
          <rPr>
            <sz val="11"/>
            <color theme="1"/>
            <rFont val="Calibri"/>
            <family val="2"/>
            <scheme val="minor"/>
          </rPr>
          <t>Seleccionar un valor del listado</t>
        </r>
      </text>
    </comment>
    <comment ref="D2982" authorId="1" shapeId="0">
      <text>
        <r>
          <rPr>
            <sz val="11"/>
            <color theme="1"/>
            <rFont val="Calibri"/>
            <family val="2"/>
            <scheme val="minor"/>
          </rPr>
          <t>Seleccione el tipo de procedimiento</t>
        </r>
      </text>
    </comment>
    <comment ref="E2982" authorId="1" shapeId="0">
      <text>
        <r>
          <rPr>
            <sz val="11"/>
            <color theme="1"/>
            <rFont val="Calibri"/>
            <family val="2"/>
            <scheme val="minor"/>
          </rPr>
          <t>Seleccione un valor de la lista</t>
        </r>
      </text>
    </comment>
    <comment ref="F2982" authorId="1" shapeId="0">
      <text>
        <r>
          <rPr>
            <sz val="11"/>
            <color theme="1"/>
            <rFont val="Calibri"/>
            <family val="2"/>
            <scheme val="minor"/>
          </rPr>
          <t>Introduzca el código SNIP</t>
        </r>
      </text>
    </comment>
    <comment ref="C2983" authorId="1" shapeId="0">
      <text>
        <r>
          <rPr>
            <sz val="11"/>
            <color theme="1"/>
            <rFont val="Calibri"/>
            <family val="2"/>
            <scheme val="minor"/>
          </rPr>
          <t>Introduzca la fecha de inicio del proceso, en formato dd-mm-aaaa</t>
        </r>
      </text>
    </comment>
    <comment ref="F29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4" authorId="1" shapeId="0">
      <text/>
    </comment>
    <comment ref="C2985" authorId="1" shapeId="0">
      <text>
        <r>
          <rPr>
            <sz val="11"/>
            <color theme="1"/>
            <rFont val="Calibri"/>
            <family val="2"/>
            <scheme val="minor"/>
          </rPr>
          <t>Introduzca la fecha prevista de adjudicación, en formato dd-mm-aaaa</t>
        </r>
      </text>
    </comment>
    <comment ref="F2985" authorId="1" shapeId="0">
      <text/>
    </comment>
    <comment ref="F2986" authorId="1" shapeId="0">
      <text/>
    </comment>
    <comment ref="A2988" authorId="1" shapeId="0">
      <text>
        <r>
          <rPr>
            <sz val="11"/>
            <color theme="1"/>
            <rFont val="Calibri"/>
            <family val="2"/>
            <scheme val="minor"/>
          </rPr>
          <t>Introduzca un codigo UNSPSC</t>
        </r>
      </text>
    </comment>
    <comment ref="B2988" authorId="1" shapeId="0">
      <text>
        <r>
          <rPr>
            <sz val="11"/>
            <color theme="1"/>
            <rFont val="Calibri"/>
            <family val="2"/>
            <scheme val="minor"/>
          </rPr>
          <t>Descripción calculada automáticamente a partir de código del artículo</t>
        </r>
      </text>
    </comment>
    <comment ref="C2988" authorId="1" shapeId="0">
      <text>
        <r>
          <rPr>
            <sz val="11"/>
            <color theme="1"/>
            <rFont val="Calibri"/>
            <family val="2"/>
            <scheme val="minor"/>
          </rPr>
          <t>Seleccione un valor de la lista</t>
        </r>
      </text>
    </comment>
    <comment ref="D2988" authorId="1" shapeId="0">
      <text>
        <r>
          <rPr>
            <sz val="11"/>
            <color theme="1"/>
            <rFont val="Calibri"/>
            <family val="2"/>
            <scheme val="minor"/>
          </rPr>
          <t>Introduzca un número con dos decimales como máximo. Debe ser igual o mayor a la "Cantidad Real Consumida"</t>
        </r>
      </text>
    </comment>
    <comment ref="E2988" authorId="1" shapeId="0">
      <text>
        <r>
          <rPr>
            <sz val="11"/>
            <color theme="1"/>
            <rFont val="Calibri"/>
            <family val="2"/>
            <scheme val="minor"/>
          </rPr>
          <t>Introduzca un número con dos decimales como máximo</t>
        </r>
      </text>
    </comment>
    <comment ref="F2988" authorId="1" shapeId="0">
      <text>
        <r>
          <rPr>
            <sz val="11"/>
            <color theme="1"/>
            <rFont val="Calibri"/>
            <family val="2"/>
            <scheme val="minor"/>
          </rPr>
          <t>Monto calculado automáticamente por el sistema</t>
        </r>
      </text>
    </comment>
    <comment ref="A2998" authorId="1" shapeId="0">
      <text>
        <r>
          <rPr>
            <sz val="11"/>
            <color theme="1"/>
            <rFont val="Calibri"/>
            <family val="2"/>
            <scheme val="minor"/>
          </rPr>
          <t>Introducir un texto con el nombre o referencia de la contratación</t>
        </r>
      </text>
    </comment>
    <comment ref="B2998" authorId="1" shapeId="0">
      <text>
        <r>
          <rPr>
            <sz val="11"/>
            <color theme="1"/>
            <rFont val="Calibri"/>
            <family val="2"/>
            <scheme val="minor"/>
          </rPr>
          <t>Introduzca un texto con la finalidad de la contratación</t>
        </r>
      </text>
    </comment>
    <comment ref="C2998" authorId="1" shapeId="0">
      <text>
        <r>
          <rPr>
            <sz val="11"/>
            <color theme="1"/>
            <rFont val="Calibri"/>
            <family val="2"/>
            <scheme val="minor"/>
          </rPr>
          <t>Seleccionar un valor del listado</t>
        </r>
      </text>
    </comment>
    <comment ref="D2998" authorId="1" shapeId="0">
      <text>
        <r>
          <rPr>
            <sz val="11"/>
            <color theme="1"/>
            <rFont val="Calibri"/>
            <family val="2"/>
            <scheme val="minor"/>
          </rPr>
          <t>Seleccione el tipo de procedimiento</t>
        </r>
      </text>
    </comment>
    <comment ref="E2998" authorId="1" shapeId="0">
      <text>
        <r>
          <rPr>
            <sz val="11"/>
            <color theme="1"/>
            <rFont val="Calibri"/>
            <family val="2"/>
            <scheme val="minor"/>
          </rPr>
          <t>Seleccione un valor de la lista</t>
        </r>
      </text>
    </comment>
    <comment ref="F2998" authorId="1" shapeId="0">
      <text>
        <r>
          <rPr>
            <sz val="11"/>
            <color theme="1"/>
            <rFont val="Calibri"/>
            <family val="2"/>
            <scheme val="minor"/>
          </rPr>
          <t>Introduzca el código SNIP</t>
        </r>
      </text>
    </comment>
    <comment ref="C2999" authorId="1" shapeId="0">
      <text>
        <r>
          <rPr>
            <sz val="11"/>
            <color theme="1"/>
            <rFont val="Calibri"/>
            <family val="2"/>
            <scheme val="minor"/>
          </rPr>
          <t>Introduzca la fecha de inicio del proceso, en formato dd-mm-aaaa</t>
        </r>
      </text>
    </comment>
    <comment ref="F2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0" authorId="1" shapeId="0">
      <text/>
    </comment>
    <comment ref="C3001" authorId="1" shapeId="0">
      <text>
        <r>
          <rPr>
            <sz val="11"/>
            <color theme="1"/>
            <rFont val="Calibri"/>
            <family val="2"/>
            <scheme val="minor"/>
          </rPr>
          <t>Introduzca la fecha prevista de adjudicación, en formato dd-mm-aaaa</t>
        </r>
      </text>
    </comment>
    <comment ref="F3001" authorId="1" shapeId="0">
      <text/>
    </comment>
    <comment ref="F3002" authorId="1" shapeId="0">
      <text/>
    </comment>
    <comment ref="A3004" authorId="1" shapeId="0">
      <text>
        <r>
          <rPr>
            <sz val="11"/>
            <color theme="1"/>
            <rFont val="Calibri"/>
            <family val="2"/>
            <scheme val="minor"/>
          </rPr>
          <t>Introduzca un codigo UNSPSC</t>
        </r>
      </text>
    </comment>
    <comment ref="B3004" authorId="1" shapeId="0">
      <text>
        <r>
          <rPr>
            <sz val="11"/>
            <color theme="1"/>
            <rFont val="Calibri"/>
            <family val="2"/>
            <scheme val="minor"/>
          </rPr>
          <t>Descripción calculada automáticamente a partir de código del artículo</t>
        </r>
      </text>
    </comment>
    <comment ref="C3004" authorId="1" shapeId="0">
      <text>
        <r>
          <rPr>
            <sz val="11"/>
            <color theme="1"/>
            <rFont val="Calibri"/>
            <family val="2"/>
            <scheme val="minor"/>
          </rPr>
          <t>Seleccione un valor de la lista</t>
        </r>
      </text>
    </comment>
    <comment ref="D3004" authorId="1" shapeId="0">
      <text>
        <r>
          <rPr>
            <sz val="11"/>
            <color theme="1"/>
            <rFont val="Calibri"/>
            <family val="2"/>
            <scheme val="minor"/>
          </rPr>
          <t>Introduzca un número con dos decimales como máximo. Debe ser igual o mayor a la "Cantidad Real Consumida"</t>
        </r>
      </text>
    </comment>
    <comment ref="E3004" authorId="1" shapeId="0">
      <text>
        <r>
          <rPr>
            <sz val="11"/>
            <color theme="1"/>
            <rFont val="Calibri"/>
            <family val="2"/>
            <scheme val="minor"/>
          </rPr>
          <t>Introduzca un número con dos decimales como máximo</t>
        </r>
      </text>
    </comment>
    <comment ref="F3004" authorId="1" shapeId="0">
      <text>
        <r>
          <rPr>
            <sz val="11"/>
            <color theme="1"/>
            <rFont val="Calibri"/>
            <family val="2"/>
            <scheme val="minor"/>
          </rPr>
          <t>Monto calculado automáticamente por el sistema</t>
        </r>
      </text>
    </comment>
    <comment ref="A3013" authorId="1" shapeId="0">
      <text>
        <r>
          <rPr>
            <sz val="11"/>
            <color theme="1"/>
            <rFont val="Calibri"/>
            <family val="2"/>
            <scheme val="minor"/>
          </rPr>
          <t>Introducir un texto con el nombre o referencia de la contratación</t>
        </r>
      </text>
    </comment>
    <comment ref="B3013" authorId="1" shapeId="0">
      <text>
        <r>
          <rPr>
            <sz val="11"/>
            <color theme="1"/>
            <rFont val="Calibri"/>
            <family val="2"/>
            <scheme val="minor"/>
          </rPr>
          <t>Introduzca un texto con la finalidad de la contratación</t>
        </r>
      </text>
    </comment>
    <comment ref="C3013" authorId="1" shapeId="0">
      <text>
        <r>
          <rPr>
            <sz val="11"/>
            <color theme="1"/>
            <rFont val="Calibri"/>
            <family val="2"/>
            <scheme val="minor"/>
          </rPr>
          <t>Seleccionar un valor del listado</t>
        </r>
      </text>
    </comment>
    <comment ref="D3013" authorId="1" shapeId="0">
      <text>
        <r>
          <rPr>
            <sz val="11"/>
            <color theme="1"/>
            <rFont val="Calibri"/>
            <family val="2"/>
            <scheme val="minor"/>
          </rPr>
          <t>Seleccione el tipo de procedimiento</t>
        </r>
      </text>
    </comment>
    <comment ref="E3013" authorId="1" shapeId="0">
      <text>
        <r>
          <rPr>
            <sz val="11"/>
            <color theme="1"/>
            <rFont val="Calibri"/>
            <family val="2"/>
            <scheme val="minor"/>
          </rPr>
          <t>Seleccione un valor de la lista</t>
        </r>
      </text>
    </comment>
    <comment ref="F3013" authorId="1" shapeId="0">
      <text>
        <r>
          <rPr>
            <sz val="11"/>
            <color theme="1"/>
            <rFont val="Calibri"/>
            <family val="2"/>
            <scheme val="minor"/>
          </rPr>
          <t>Introduzca el código SNIP</t>
        </r>
      </text>
    </comment>
    <comment ref="C3014" authorId="1" shapeId="0">
      <text>
        <r>
          <rPr>
            <sz val="11"/>
            <color theme="1"/>
            <rFont val="Calibri"/>
            <family val="2"/>
            <scheme val="minor"/>
          </rPr>
          <t>Introduzca la fecha de inicio del proceso, en formato dd-mm-aaaa</t>
        </r>
      </text>
    </comment>
    <comment ref="F30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5" authorId="1" shapeId="0">
      <text/>
    </comment>
    <comment ref="C3016" authorId="1" shapeId="0">
      <text>
        <r>
          <rPr>
            <sz val="11"/>
            <color theme="1"/>
            <rFont val="Calibri"/>
            <family val="2"/>
            <scheme val="minor"/>
          </rPr>
          <t>Introduzca la fecha prevista de adjudicación, en formato dd-mm-aaaa</t>
        </r>
      </text>
    </comment>
    <comment ref="F3016" authorId="1" shapeId="0">
      <text/>
    </comment>
    <comment ref="F3017" authorId="1" shapeId="0">
      <text/>
    </comment>
    <comment ref="A3019" authorId="1" shapeId="0">
      <text>
        <r>
          <rPr>
            <sz val="11"/>
            <color theme="1"/>
            <rFont val="Calibri"/>
            <family val="2"/>
            <scheme val="minor"/>
          </rPr>
          <t>Introduzca un codigo UNSPSC</t>
        </r>
      </text>
    </comment>
    <comment ref="B3019" authorId="1" shapeId="0">
      <text>
        <r>
          <rPr>
            <sz val="11"/>
            <color theme="1"/>
            <rFont val="Calibri"/>
            <family val="2"/>
            <scheme val="minor"/>
          </rPr>
          <t>Descripción calculada automáticamente a partir de código del artículo</t>
        </r>
      </text>
    </comment>
    <comment ref="C3019" authorId="1" shapeId="0">
      <text>
        <r>
          <rPr>
            <sz val="11"/>
            <color theme="1"/>
            <rFont val="Calibri"/>
            <family val="2"/>
            <scheme val="minor"/>
          </rPr>
          <t>Seleccione un valor de la lista</t>
        </r>
      </text>
    </comment>
    <comment ref="D3019" authorId="1" shapeId="0">
      <text>
        <r>
          <rPr>
            <sz val="11"/>
            <color theme="1"/>
            <rFont val="Calibri"/>
            <family val="2"/>
            <scheme val="minor"/>
          </rPr>
          <t>Introduzca un número con dos decimales como máximo. Debe ser igual o mayor a la "Cantidad Real Consumida"</t>
        </r>
      </text>
    </comment>
    <comment ref="E3019" authorId="1" shapeId="0">
      <text>
        <r>
          <rPr>
            <sz val="11"/>
            <color theme="1"/>
            <rFont val="Calibri"/>
            <family val="2"/>
            <scheme val="minor"/>
          </rPr>
          <t>Introduzca un número con dos decimales como máximo</t>
        </r>
      </text>
    </comment>
    <comment ref="F3019" authorId="1" shapeId="0">
      <text>
        <r>
          <rPr>
            <sz val="11"/>
            <color theme="1"/>
            <rFont val="Calibri"/>
            <family val="2"/>
            <scheme val="minor"/>
          </rPr>
          <t>Monto calculado automáticamente por el sistema</t>
        </r>
      </text>
    </comment>
    <comment ref="A3027" authorId="1" shapeId="0">
      <text>
        <r>
          <rPr>
            <sz val="11"/>
            <color theme="1"/>
            <rFont val="Calibri"/>
            <family val="2"/>
            <scheme val="minor"/>
          </rPr>
          <t>Introducir un texto con el nombre o referencia de la contratación</t>
        </r>
      </text>
    </comment>
    <comment ref="B3027" authorId="1" shapeId="0">
      <text>
        <r>
          <rPr>
            <sz val="11"/>
            <color theme="1"/>
            <rFont val="Calibri"/>
            <family val="2"/>
            <scheme val="minor"/>
          </rPr>
          <t>Introduzca un texto con la finalidad de la contratación</t>
        </r>
      </text>
    </comment>
    <comment ref="C3027" authorId="1" shapeId="0">
      <text>
        <r>
          <rPr>
            <sz val="11"/>
            <color theme="1"/>
            <rFont val="Calibri"/>
            <family val="2"/>
            <scheme val="minor"/>
          </rPr>
          <t>Seleccionar un valor del listado</t>
        </r>
      </text>
    </comment>
    <comment ref="D3027" authorId="1" shapeId="0">
      <text>
        <r>
          <rPr>
            <sz val="11"/>
            <color theme="1"/>
            <rFont val="Calibri"/>
            <family val="2"/>
            <scheme val="minor"/>
          </rPr>
          <t>Seleccione el tipo de procedimiento</t>
        </r>
      </text>
    </comment>
    <comment ref="E3027" authorId="1" shapeId="0">
      <text>
        <r>
          <rPr>
            <sz val="11"/>
            <color theme="1"/>
            <rFont val="Calibri"/>
            <family val="2"/>
            <scheme val="minor"/>
          </rPr>
          <t>Seleccione un valor de la lista</t>
        </r>
      </text>
    </comment>
    <comment ref="F3027" authorId="1" shapeId="0">
      <text>
        <r>
          <rPr>
            <sz val="11"/>
            <color theme="1"/>
            <rFont val="Calibri"/>
            <family val="2"/>
            <scheme val="minor"/>
          </rPr>
          <t>Introduzca el código SNIP</t>
        </r>
      </text>
    </comment>
    <comment ref="C3028" authorId="1" shapeId="0">
      <text>
        <r>
          <rPr>
            <sz val="11"/>
            <color theme="1"/>
            <rFont val="Calibri"/>
            <family val="2"/>
            <scheme val="minor"/>
          </rPr>
          <t>Introduzca la fecha de inicio del proceso, en formato dd-mm-aaaa</t>
        </r>
      </text>
    </comment>
    <comment ref="F30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9" authorId="1" shapeId="0">
      <text/>
    </comment>
    <comment ref="C3030" authorId="1" shapeId="0">
      <text>
        <r>
          <rPr>
            <sz val="11"/>
            <color theme="1"/>
            <rFont val="Calibri"/>
            <family val="2"/>
            <scheme val="minor"/>
          </rPr>
          <t>Introduzca la fecha prevista de adjudicación, en formato dd-mm-aaaa</t>
        </r>
      </text>
    </comment>
    <comment ref="F3030" authorId="1" shapeId="0">
      <text/>
    </comment>
    <comment ref="F3031" authorId="1" shapeId="0">
      <text/>
    </comment>
    <comment ref="A3033" authorId="1" shapeId="0">
      <text>
        <r>
          <rPr>
            <sz val="11"/>
            <color theme="1"/>
            <rFont val="Calibri"/>
            <family val="2"/>
            <scheme val="minor"/>
          </rPr>
          <t>Introduzca un codigo UNSPSC</t>
        </r>
      </text>
    </comment>
    <comment ref="B3033" authorId="1" shapeId="0">
      <text>
        <r>
          <rPr>
            <sz val="11"/>
            <color theme="1"/>
            <rFont val="Calibri"/>
            <family val="2"/>
            <scheme val="minor"/>
          </rPr>
          <t>Descripción calculada automáticamente a partir de código del artículo</t>
        </r>
      </text>
    </comment>
    <comment ref="C3033" authorId="1" shapeId="0">
      <text>
        <r>
          <rPr>
            <sz val="11"/>
            <color theme="1"/>
            <rFont val="Calibri"/>
            <family val="2"/>
            <scheme val="minor"/>
          </rPr>
          <t>Seleccione un valor de la lista</t>
        </r>
      </text>
    </comment>
    <comment ref="D3033" authorId="1" shapeId="0">
      <text>
        <r>
          <rPr>
            <sz val="11"/>
            <color theme="1"/>
            <rFont val="Calibri"/>
            <family val="2"/>
            <scheme val="minor"/>
          </rPr>
          <t>Introduzca un número con dos decimales como máximo. Debe ser igual o mayor a la "Cantidad Real Consumida"</t>
        </r>
      </text>
    </comment>
    <comment ref="E3033" authorId="1" shapeId="0">
      <text>
        <r>
          <rPr>
            <sz val="11"/>
            <color theme="1"/>
            <rFont val="Calibri"/>
            <family val="2"/>
            <scheme val="minor"/>
          </rPr>
          <t>Introduzca un número con dos decimales como máximo</t>
        </r>
      </text>
    </comment>
    <comment ref="F3033" authorId="1" shapeId="0">
      <text>
        <r>
          <rPr>
            <sz val="11"/>
            <color theme="1"/>
            <rFont val="Calibri"/>
            <family val="2"/>
            <scheme val="minor"/>
          </rPr>
          <t>Monto calculado automáticamente por el sistema</t>
        </r>
      </text>
    </comment>
    <comment ref="A3040" authorId="1" shapeId="0">
      <text>
        <r>
          <rPr>
            <sz val="11"/>
            <color theme="1"/>
            <rFont val="Calibri"/>
            <family val="2"/>
            <scheme val="minor"/>
          </rPr>
          <t>Introducir un texto con el nombre o referencia de la contratación</t>
        </r>
      </text>
    </comment>
    <comment ref="B3040" authorId="1" shapeId="0">
      <text>
        <r>
          <rPr>
            <sz val="11"/>
            <color theme="1"/>
            <rFont val="Calibri"/>
            <family val="2"/>
            <scheme val="minor"/>
          </rPr>
          <t>Introduzca un texto con la finalidad de la contratación</t>
        </r>
      </text>
    </comment>
    <comment ref="C3040" authorId="1" shapeId="0">
      <text>
        <r>
          <rPr>
            <sz val="11"/>
            <color theme="1"/>
            <rFont val="Calibri"/>
            <family val="2"/>
            <scheme val="minor"/>
          </rPr>
          <t>Seleccionar un valor del listado</t>
        </r>
      </text>
    </comment>
    <comment ref="D3040" authorId="1" shapeId="0">
      <text>
        <r>
          <rPr>
            <sz val="11"/>
            <color theme="1"/>
            <rFont val="Calibri"/>
            <family val="2"/>
            <scheme val="minor"/>
          </rPr>
          <t>Seleccione el tipo de procedimiento</t>
        </r>
      </text>
    </comment>
    <comment ref="E3040" authorId="1" shapeId="0">
      <text>
        <r>
          <rPr>
            <sz val="11"/>
            <color theme="1"/>
            <rFont val="Calibri"/>
            <family val="2"/>
            <scheme val="minor"/>
          </rPr>
          <t>Seleccione un valor de la lista</t>
        </r>
      </text>
    </comment>
    <comment ref="F3040" authorId="1" shapeId="0">
      <text>
        <r>
          <rPr>
            <sz val="11"/>
            <color theme="1"/>
            <rFont val="Calibri"/>
            <family val="2"/>
            <scheme val="minor"/>
          </rPr>
          <t>Introduzca el código SNIP</t>
        </r>
      </text>
    </comment>
    <comment ref="C3041" authorId="1" shapeId="0">
      <text>
        <r>
          <rPr>
            <sz val="11"/>
            <color theme="1"/>
            <rFont val="Calibri"/>
            <family val="2"/>
            <scheme val="minor"/>
          </rPr>
          <t>Introduzca la fecha de inicio del proceso, en formato dd-mm-aaaa</t>
        </r>
      </text>
    </comment>
    <comment ref="F30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2" authorId="1" shapeId="0">
      <text/>
    </comment>
    <comment ref="C3043" authorId="1" shapeId="0">
      <text>
        <r>
          <rPr>
            <sz val="11"/>
            <color theme="1"/>
            <rFont val="Calibri"/>
            <family val="2"/>
            <scheme val="minor"/>
          </rPr>
          <t>Introduzca la fecha prevista de adjudicación, en formato dd-mm-aaaa</t>
        </r>
      </text>
    </comment>
    <comment ref="F3043" authorId="1" shapeId="0">
      <text/>
    </comment>
    <comment ref="F3044" authorId="1" shapeId="0">
      <text/>
    </comment>
    <comment ref="A3046" authorId="1" shapeId="0">
      <text>
        <r>
          <rPr>
            <sz val="11"/>
            <color theme="1"/>
            <rFont val="Calibri"/>
            <family val="2"/>
            <scheme val="minor"/>
          </rPr>
          <t>Introduzca un codigo UNSPSC</t>
        </r>
      </text>
    </comment>
    <comment ref="B3046" authorId="1" shapeId="0">
      <text>
        <r>
          <rPr>
            <sz val="11"/>
            <color theme="1"/>
            <rFont val="Calibri"/>
            <family val="2"/>
            <scheme val="minor"/>
          </rPr>
          <t>Descripción calculada automáticamente a partir de código del artículo</t>
        </r>
      </text>
    </comment>
    <comment ref="C3046" authorId="1" shapeId="0">
      <text>
        <r>
          <rPr>
            <sz val="11"/>
            <color theme="1"/>
            <rFont val="Calibri"/>
            <family val="2"/>
            <scheme val="minor"/>
          </rPr>
          <t>Seleccione un valor de la lista</t>
        </r>
      </text>
    </comment>
    <comment ref="D3046" authorId="1" shapeId="0">
      <text>
        <r>
          <rPr>
            <sz val="11"/>
            <color theme="1"/>
            <rFont val="Calibri"/>
            <family val="2"/>
            <scheme val="minor"/>
          </rPr>
          <t>Introduzca un número con dos decimales como máximo. Debe ser igual o mayor a la "Cantidad Real Consumida"</t>
        </r>
      </text>
    </comment>
    <comment ref="E3046" authorId="1" shapeId="0">
      <text>
        <r>
          <rPr>
            <sz val="11"/>
            <color theme="1"/>
            <rFont val="Calibri"/>
            <family val="2"/>
            <scheme val="minor"/>
          </rPr>
          <t>Introduzca un número con dos decimales como máximo</t>
        </r>
      </text>
    </comment>
    <comment ref="F3046" authorId="1" shapeId="0">
      <text>
        <r>
          <rPr>
            <sz val="11"/>
            <color theme="1"/>
            <rFont val="Calibri"/>
            <family val="2"/>
            <scheme val="minor"/>
          </rPr>
          <t>Monto calculado automáticamente por el sistema</t>
        </r>
      </text>
    </comment>
    <comment ref="A3051" authorId="1" shapeId="0">
      <text>
        <r>
          <rPr>
            <sz val="11"/>
            <color theme="1"/>
            <rFont val="Calibri"/>
            <family val="2"/>
            <scheme val="minor"/>
          </rPr>
          <t>Introducir un texto con el nombre o referencia de la contratación</t>
        </r>
      </text>
    </comment>
    <comment ref="B3051" authorId="1" shapeId="0">
      <text>
        <r>
          <rPr>
            <sz val="11"/>
            <color theme="1"/>
            <rFont val="Calibri"/>
            <family val="2"/>
            <scheme val="minor"/>
          </rPr>
          <t>Introduzca un texto con la finalidad de la contratación</t>
        </r>
      </text>
    </comment>
    <comment ref="C3051" authorId="1" shapeId="0">
      <text>
        <r>
          <rPr>
            <sz val="11"/>
            <color theme="1"/>
            <rFont val="Calibri"/>
            <family val="2"/>
            <scheme val="minor"/>
          </rPr>
          <t>Seleccionar un valor del listado</t>
        </r>
      </text>
    </comment>
    <comment ref="D3051" authorId="1" shapeId="0">
      <text>
        <r>
          <rPr>
            <sz val="11"/>
            <color theme="1"/>
            <rFont val="Calibri"/>
            <family val="2"/>
            <scheme val="minor"/>
          </rPr>
          <t>Seleccione el tipo de procedimiento</t>
        </r>
      </text>
    </comment>
    <comment ref="E3051" authorId="1" shapeId="0">
      <text>
        <r>
          <rPr>
            <sz val="11"/>
            <color theme="1"/>
            <rFont val="Calibri"/>
            <family val="2"/>
            <scheme val="minor"/>
          </rPr>
          <t>Seleccione un valor de la lista</t>
        </r>
      </text>
    </comment>
    <comment ref="F3051" authorId="1" shapeId="0">
      <text>
        <r>
          <rPr>
            <sz val="11"/>
            <color theme="1"/>
            <rFont val="Calibri"/>
            <family val="2"/>
            <scheme val="minor"/>
          </rPr>
          <t>Introduzca el código SNIP</t>
        </r>
      </text>
    </comment>
    <comment ref="C3052" authorId="1" shapeId="0">
      <text>
        <r>
          <rPr>
            <sz val="11"/>
            <color theme="1"/>
            <rFont val="Calibri"/>
            <family val="2"/>
            <scheme val="minor"/>
          </rPr>
          <t>Introduzca la fecha de inicio del proceso, en formato dd-mm-aaaa</t>
        </r>
      </text>
    </comment>
    <comment ref="F30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3" authorId="1" shapeId="0">
      <text/>
    </comment>
    <comment ref="C3054" authorId="1" shapeId="0">
      <text>
        <r>
          <rPr>
            <sz val="11"/>
            <color theme="1"/>
            <rFont val="Calibri"/>
            <family val="2"/>
            <scheme val="minor"/>
          </rPr>
          <t>Introduzca la fecha prevista de adjudicación, en formato dd-mm-aaaa</t>
        </r>
      </text>
    </comment>
    <comment ref="F3054" authorId="1" shapeId="0">
      <text/>
    </comment>
    <comment ref="F3055" authorId="1" shapeId="0">
      <text/>
    </comment>
    <comment ref="A3057" authorId="1" shapeId="0">
      <text>
        <r>
          <rPr>
            <sz val="11"/>
            <color theme="1"/>
            <rFont val="Calibri"/>
            <family val="2"/>
            <scheme val="minor"/>
          </rPr>
          <t>Introduzca un codigo UNSPSC</t>
        </r>
      </text>
    </comment>
    <comment ref="B3057" authorId="1" shapeId="0">
      <text>
        <r>
          <rPr>
            <sz val="11"/>
            <color theme="1"/>
            <rFont val="Calibri"/>
            <family val="2"/>
            <scheme val="minor"/>
          </rPr>
          <t>Descripción calculada automáticamente a partir de código del artículo</t>
        </r>
      </text>
    </comment>
    <comment ref="C3057" authorId="1" shapeId="0">
      <text>
        <r>
          <rPr>
            <sz val="11"/>
            <color theme="1"/>
            <rFont val="Calibri"/>
            <family val="2"/>
            <scheme val="minor"/>
          </rPr>
          <t>Seleccione un valor de la lista</t>
        </r>
      </text>
    </comment>
    <comment ref="D3057" authorId="1" shapeId="0">
      <text>
        <r>
          <rPr>
            <sz val="11"/>
            <color theme="1"/>
            <rFont val="Calibri"/>
            <family val="2"/>
            <scheme val="minor"/>
          </rPr>
          <t>Introduzca un número con dos decimales como máximo. Debe ser igual o mayor a la "Cantidad Real Consumida"</t>
        </r>
      </text>
    </comment>
    <comment ref="E3057" authorId="1" shapeId="0">
      <text>
        <r>
          <rPr>
            <sz val="11"/>
            <color theme="1"/>
            <rFont val="Calibri"/>
            <family val="2"/>
            <scheme val="minor"/>
          </rPr>
          <t>Introduzca un número con dos decimales como máximo</t>
        </r>
      </text>
    </comment>
    <comment ref="F3057" authorId="1" shapeId="0">
      <text>
        <r>
          <rPr>
            <sz val="11"/>
            <color theme="1"/>
            <rFont val="Calibri"/>
            <family val="2"/>
            <scheme val="minor"/>
          </rPr>
          <t>Monto calculado automáticamente por el sistema</t>
        </r>
      </text>
    </comment>
    <comment ref="A3067" authorId="1" shapeId="0">
      <text>
        <r>
          <rPr>
            <sz val="11"/>
            <color theme="1"/>
            <rFont val="Calibri"/>
            <family val="2"/>
            <scheme val="minor"/>
          </rPr>
          <t>Introducir un texto con el nombre o referencia de la contratación</t>
        </r>
      </text>
    </comment>
    <comment ref="B3067" authorId="1" shapeId="0">
      <text>
        <r>
          <rPr>
            <sz val="11"/>
            <color theme="1"/>
            <rFont val="Calibri"/>
            <family val="2"/>
            <scheme val="minor"/>
          </rPr>
          <t>Introduzca un texto con la finalidad de la contratación</t>
        </r>
      </text>
    </comment>
    <comment ref="C3067" authorId="1" shapeId="0">
      <text>
        <r>
          <rPr>
            <sz val="11"/>
            <color theme="1"/>
            <rFont val="Calibri"/>
            <family val="2"/>
            <scheme val="minor"/>
          </rPr>
          <t>Seleccionar un valor del listado</t>
        </r>
      </text>
    </comment>
    <comment ref="D3067" authorId="1" shapeId="0">
      <text>
        <r>
          <rPr>
            <sz val="11"/>
            <color theme="1"/>
            <rFont val="Calibri"/>
            <family val="2"/>
            <scheme val="minor"/>
          </rPr>
          <t>Seleccione el tipo de procedimiento</t>
        </r>
      </text>
    </comment>
    <comment ref="E3067" authorId="1" shapeId="0">
      <text>
        <r>
          <rPr>
            <sz val="11"/>
            <color theme="1"/>
            <rFont val="Calibri"/>
            <family val="2"/>
            <scheme val="minor"/>
          </rPr>
          <t>Seleccione un valor de la lista</t>
        </r>
      </text>
    </comment>
    <comment ref="F3067" authorId="1" shapeId="0">
      <text>
        <r>
          <rPr>
            <sz val="11"/>
            <color theme="1"/>
            <rFont val="Calibri"/>
            <family val="2"/>
            <scheme val="minor"/>
          </rPr>
          <t>Introduzca el código SNIP</t>
        </r>
      </text>
    </comment>
    <comment ref="C3068" authorId="1" shapeId="0">
      <text>
        <r>
          <rPr>
            <sz val="11"/>
            <color theme="1"/>
            <rFont val="Calibri"/>
            <family val="2"/>
            <scheme val="minor"/>
          </rPr>
          <t>Introduzca la fecha de inicio del proceso, en formato dd-mm-aaaa</t>
        </r>
      </text>
    </comment>
    <comment ref="F30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9" authorId="1" shapeId="0">
      <text/>
    </comment>
    <comment ref="C3070" authorId="1" shapeId="0">
      <text>
        <r>
          <rPr>
            <sz val="11"/>
            <color theme="1"/>
            <rFont val="Calibri"/>
            <family val="2"/>
            <scheme val="minor"/>
          </rPr>
          <t>Introduzca la fecha prevista de adjudicación, en formato dd-mm-aaaa</t>
        </r>
      </text>
    </comment>
    <comment ref="F3070" authorId="1" shapeId="0">
      <text/>
    </comment>
    <comment ref="F3071" authorId="1" shapeId="0">
      <text/>
    </comment>
    <comment ref="A3073" authorId="1" shapeId="0">
      <text>
        <r>
          <rPr>
            <sz val="11"/>
            <color theme="1"/>
            <rFont val="Calibri"/>
            <family val="2"/>
            <scheme val="minor"/>
          </rPr>
          <t>Introduzca un codigo UNSPSC</t>
        </r>
      </text>
    </comment>
    <comment ref="B3073" authorId="1" shapeId="0">
      <text>
        <r>
          <rPr>
            <sz val="11"/>
            <color theme="1"/>
            <rFont val="Calibri"/>
            <family val="2"/>
            <scheme val="minor"/>
          </rPr>
          <t>Descripción calculada automáticamente a partir de código del artículo</t>
        </r>
      </text>
    </comment>
    <comment ref="C3073" authorId="1" shapeId="0">
      <text>
        <r>
          <rPr>
            <sz val="11"/>
            <color theme="1"/>
            <rFont val="Calibri"/>
            <family val="2"/>
            <scheme val="minor"/>
          </rPr>
          <t>Seleccione un valor de la lista</t>
        </r>
      </text>
    </comment>
    <comment ref="D3073" authorId="1" shapeId="0">
      <text>
        <r>
          <rPr>
            <sz val="11"/>
            <color theme="1"/>
            <rFont val="Calibri"/>
            <family val="2"/>
            <scheme val="minor"/>
          </rPr>
          <t>Introduzca un número con dos decimales como máximo. Debe ser igual o mayor a la "Cantidad Real Consumida"</t>
        </r>
      </text>
    </comment>
    <comment ref="E3073" authorId="1" shapeId="0">
      <text>
        <r>
          <rPr>
            <sz val="11"/>
            <color theme="1"/>
            <rFont val="Calibri"/>
            <family val="2"/>
            <scheme val="minor"/>
          </rPr>
          <t>Introduzca un número con dos decimales como máximo</t>
        </r>
      </text>
    </comment>
    <comment ref="F3073" authorId="1" shapeId="0">
      <text>
        <r>
          <rPr>
            <sz val="11"/>
            <color theme="1"/>
            <rFont val="Calibri"/>
            <family val="2"/>
            <scheme val="minor"/>
          </rPr>
          <t>Monto calculado automáticamente por el sistema</t>
        </r>
      </text>
    </comment>
    <comment ref="A3080" authorId="1" shapeId="0">
      <text>
        <r>
          <rPr>
            <sz val="11"/>
            <color theme="1"/>
            <rFont val="Calibri"/>
            <family val="2"/>
            <scheme val="minor"/>
          </rPr>
          <t>Introducir un texto con el nombre o referencia de la contratación</t>
        </r>
      </text>
    </comment>
    <comment ref="B3080" authorId="1" shapeId="0">
      <text>
        <r>
          <rPr>
            <sz val="11"/>
            <color theme="1"/>
            <rFont val="Calibri"/>
            <family val="2"/>
            <scheme val="minor"/>
          </rPr>
          <t>Introduzca un texto con la finalidad de la contratación</t>
        </r>
      </text>
    </comment>
    <comment ref="C3080" authorId="1" shapeId="0">
      <text>
        <r>
          <rPr>
            <sz val="11"/>
            <color theme="1"/>
            <rFont val="Calibri"/>
            <family val="2"/>
            <scheme val="minor"/>
          </rPr>
          <t>Seleccionar un valor del listado</t>
        </r>
      </text>
    </comment>
    <comment ref="D3080" authorId="1" shapeId="0">
      <text>
        <r>
          <rPr>
            <sz val="11"/>
            <color theme="1"/>
            <rFont val="Calibri"/>
            <family val="2"/>
            <scheme val="minor"/>
          </rPr>
          <t>Seleccione el tipo de procedimiento</t>
        </r>
      </text>
    </comment>
    <comment ref="E3080" authorId="1" shapeId="0">
      <text>
        <r>
          <rPr>
            <sz val="11"/>
            <color theme="1"/>
            <rFont val="Calibri"/>
            <family val="2"/>
            <scheme val="minor"/>
          </rPr>
          <t>Seleccione un valor de la lista</t>
        </r>
      </text>
    </comment>
    <comment ref="F3080" authorId="1" shapeId="0">
      <text>
        <r>
          <rPr>
            <sz val="11"/>
            <color theme="1"/>
            <rFont val="Calibri"/>
            <family val="2"/>
            <scheme val="minor"/>
          </rPr>
          <t>Introduzca el código SNIP</t>
        </r>
      </text>
    </comment>
    <comment ref="C3081" authorId="1" shapeId="0">
      <text>
        <r>
          <rPr>
            <sz val="11"/>
            <color theme="1"/>
            <rFont val="Calibri"/>
            <family val="2"/>
            <scheme val="minor"/>
          </rPr>
          <t>Introduzca la fecha de inicio del proceso, en formato dd-mm-aaaa</t>
        </r>
      </text>
    </comment>
    <comment ref="F30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2" authorId="1" shapeId="0">
      <text/>
    </comment>
    <comment ref="C3083" authorId="1" shapeId="0">
      <text>
        <r>
          <rPr>
            <sz val="11"/>
            <color theme="1"/>
            <rFont val="Calibri"/>
            <family val="2"/>
            <scheme val="minor"/>
          </rPr>
          <t>Introduzca la fecha prevista de adjudicación, en formato dd-mm-aaaa</t>
        </r>
      </text>
    </comment>
    <comment ref="F3083" authorId="1" shapeId="0">
      <text/>
    </comment>
    <comment ref="F3084" authorId="1" shapeId="0">
      <text/>
    </comment>
    <comment ref="A3086" authorId="1" shapeId="0">
      <text>
        <r>
          <rPr>
            <sz val="11"/>
            <color theme="1"/>
            <rFont val="Calibri"/>
            <family val="2"/>
            <scheme val="minor"/>
          </rPr>
          <t>Introduzca un codigo UNSPSC</t>
        </r>
      </text>
    </comment>
    <comment ref="B3086" authorId="1" shapeId="0">
      <text>
        <r>
          <rPr>
            <sz val="11"/>
            <color theme="1"/>
            <rFont val="Calibri"/>
            <family val="2"/>
            <scheme val="minor"/>
          </rPr>
          <t>Descripción calculada automáticamente a partir de código del artículo</t>
        </r>
      </text>
    </comment>
    <comment ref="C3086" authorId="1" shapeId="0">
      <text>
        <r>
          <rPr>
            <sz val="11"/>
            <color theme="1"/>
            <rFont val="Calibri"/>
            <family val="2"/>
            <scheme val="minor"/>
          </rPr>
          <t>Seleccione un valor de la lista</t>
        </r>
      </text>
    </comment>
    <comment ref="D3086" authorId="1" shapeId="0">
      <text>
        <r>
          <rPr>
            <sz val="11"/>
            <color theme="1"/>
            <rFont val="Calibri"/>
            <family val="2"/>
            <scheme val="minor"/>
          </rPr>
          <t>Introduzca un número con dos decimales como máximo. Debe ser igual o mayor a la "Cantidad Real Consumida"</t>
        </r>
      </text>
    </comment>
    <comment ref="E3086" authorId="1" shapeId="0">
      <text>
        <r>
          <rPr>
            <sz val="11"/>
            <color theme="1"/>
            <rFont val="Calibri"/>
            <family val="2"/>
            <scheme val="minor"/>
          </rPr>
          <t>Introduzca un número con dos decimales como máximo</t>
        </r>
      </text>
    </comment>
    <comment ref="F3086" authorId="1" shapeId="0">
      <text>
        <r>
          <rPr>
            <sz val="11"/>
            <color theme="1"/>
            <rFont val="Calibri"/>
            <family val="2"/>
            <scheme val="minor"/>
          </rPr>
          <t>Monto calculado automáticamente por el sistema</t>
        </r>
      </text>
    </comment>
    <comment ref="A3095" authorId="1" shapeId="0">
      <text>
        <r>
          <rPr>
            <sz val="11"/>
            <color theme="1"/>
            <rFont val="Calibri"/>
            <family val="2"/>
            <scheme val="minor"/>
          </rPr>
          <t>Introducir un texto con el nombre o referencia de la contratación</t>
        </r>
      </text>
    </comment>
    <comment ref="B3095" authorId="1" shapeId="0">
      <text>
        <r>
          <rPr>
            <sz val="11"/>
            <color theme="1"/>
            <rFont val="Calibri"/>
            <family val="2"/>
            <scheme val="minor"/>
          </rPr>
          <t>Introduzca un texto con la finalidad de la contratación</t>
        </r>
      </text>
    </comment>
    <comment ref="C3095" authorId="1" shapeId="0">
      <text>
        <r>
          <rPr>
            <sz val="11"/>
            <color theme="1"/>
            <rFont val="Calibri"/>
            <family val="2"/>
            <scheme val="minor"/>
          </rPr>
          <t>Seleccionar un valor del listado</t>
        </r>
      </text>
    </comment>
    <comment ref="D3095" authorId="1" shapeId="0">
      <text>
        <r>
          <rPr>
            <sz val="11"/>
            <color theme="1"/>
            <rFont val="Calibri"/>
            <family val="2"/>
            <scheme val="minor"/>
          </rPr>
          <t>Seleccione el tipo de procedimiento</t>
        </r>
      </text>
    </comment>
    <comment ref="E3095" authorId="1" shapeId="0">
      <text>
        <r>
          <rPr>
            <sz val="11"/>
            <color theme="1"/>
            <rFont val="Calibri"/>
            <family val="2"/>
            <scheme val="minor"/>
          </rPr>
          <t>Seleccione un valor de la lista</t>
        </r>
      </text>
    </comment>
    <comment ref="F3095" authorId="1" shapeId="0">
      <text>
        <r>
          <rPr>
            <sz val="11"/>
            <color theme="1"/>
            <rFont val="Calibri"/>
            <family val="2"/>
            <scheme val="minor"/>
          </rPr>
          <t>Introduzca el código SNIP</t>
        </r>
      </text>
    </comment>
    <comment ref="C3096" authorId="1" shapeId="0">
      <text>
        <r>
          <rPr>
            <sz val="11"/>
            <color theme="1"/>
            <rFont val="Calibri"/>
            <family val="2"/>
            <scheme val="minor"/>
          </rPr>
          <t>Introduzca la fecha de inicio del proceso, en formato dd-mm-aaaa</t>
        </r>
      </text>
    </comment>
    <comment ref="F30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7" authorId="1" shapeId="0">
      <text/>
    </comment>
    <comment ref="C3098" authorId="1" shapeId="0">
      <text>
        <r>
          <rPr>
            <sz val="11"/>
            <color theme="1"/>
            <rFont val="Calibri"/>
            <family val="2"/>
            <scheme val="minor"/>
          </rPr>
          <t>Introduzca la fecha prevista de adjudicación, en formato dd-mm-aaaa</t>
        </r>
      </text>
    </comment>
    <comment ref="F3098" authorId="1" shapeId="0">
      <text/>
    </comment>
    <comment ref="F3099" authorId="1" shapeId="0">
      <text/>
    </comment>
    <comment ref="A3101" authorId="1" shapeId="0">
      <text>
        <r>
          <rPr>
            <sz val="11"/>
            <color theme="1"/>
            <rFont val="Calibri"/>
            <family val="2"/>
            <scheme val="minor"/>
          </rPr>
          <t>Introduzca un codigo UNSPSC</t>
        </r>
      </text>
    </comment>
    <comment ref="B3101" authorId="1" shapeId="0">
      <text>
        <r>
          <rPr>
            <sz val="11"/>
            <color theme="1"/>
            <rFont val="Calibri"/>
            <family val="2"/>
            <scheme val="minor"/>
          </rPr>
          <t>Descripción calculada automáticamente a partir de código del artículo</t>
        </r>
      </text>
    </comment>
    <comment ref="C3101" authorId="1" shapeId="0">
      <text>
        <r>
          <rPr>
            <sz val="11"/>
            <color theme="1"/>
            <rFont val="Calibri"/>
            <family val="2"/>
            <scheme val="minor"/>
          </rPr>
          <t>Seleccione un valor de la lista</t>
        </r>
      </text>
    </comment>
    <comment ref="D3101" authorId="1" shapeId="0">
      <text>
        <r>
          <rPr>
            <sz val="11"/>
            <color theme="1"/>
            <rFont val="Calibri"/>
            <family val="2"/>
            <scheme val="minor"/>
          </rPr>
          <t>Introduzca un número con dos decimales como máximo. Debe ser igual o mayor a la "Cantidad Real Consumida"</t>
        </r>
      </text>
    </comment>
    <comment ref="E3101" authorId="1" shapeId="0">
      <text>
        <r>
          <rPr>
            <sz val="11"/>
            <color theme="1"/>
            <rFont val="Calibri"/>
            <family val="2"/>
            <scheme val="minor"/>
          </rPr>
          <t>Introduzca un número con dos decimales como máximo</t>
        </r>
      </text>
    </comment>
    <comment ref="F3101" authorId="1" shapeId="0">
      <text>
        <r>
          <rPr>
            <sz val="11"/>
            <color theme="1"/>
            <rFont val="Calibri"/>
            <family val="2"/>
            <scheme val="minor"/>
          </rPr>
          <t>Monto calculado automáticamente por el sistema</t>
        </r>
      </text>
    </comment>
    <comment ref="A3111" authorId="1" shapeId="0">
      <text>
        <r>
          <rPr>
            <sz val="11"/>
            <color theme="1"/>
            <rFont val="Calibri"/>
            <family val="2"/>
            <scheme val="minor"/>
          </rPr>
          <t>Introducir un texto con el nombre o referencia de la contratación</t>
        </r>
      </text>
    </comment>
    <comment ref="B3111" authorId="1" shapeId="0">
      <text>
        <r>
          <rPr>
            <sz val="11"/>
            <color theme="1"/>
            <rFont val="Calibri"/>
            <family val="2"/>
            <scheme val="minor"/>
          </rPr>
          <t>Introduzca un texto con la finalidad de la contratación</t>
        </r>
      </text>
    </comment>
    <comment ref="C3111" authorId="1" shapeId="0">
      <text>
        <r>
          <rPr>
            <sz val="11"/>
            <color theme="1"/>
            <rFont val="Calibri"/>
            <family val="2"/>
            <scheme val="minor"/>
          </rPr>
          <t>Seleccionar un valor del listado</t>
        </r>
      </text>
    </comment>
    <comment ref="D3111" authorId="1" shapeId="0">
      <text>
        <r>
          <rPr>
            <sz val="11"/>
            <color theme="1"/>
            <rFont val="Calibri"/>
            <family val="2"/>
            <scheme val="minor"/>
          </rPr>
          <t>Seleccione el tipo de procedimiento</t>
        </r>
      </text>
    </comment>
    <comment ref="E3111" authorId="1" shapeId="0">
      <text>
        <r>
          <rPr>
            <sz val="11"/>
            <color theme="1"/>
            <rFont val="Calibri"/>
            <family val="2"/>
            <scheme val="minor"/>
          </rPr>
          <t>Seleccione un valor de la lista</t>
        </r>
      </text>
    </comment>
    <comment ref="F3111" authorId="1" shapeId="0">
      <text>
        <r>
          <rPr>
            <sz val="11"/>
            <color theme="1"/>
            <rFont val="Calibri"/>
            <family val="2"/>
            <scheme val="minor"/>
          </rPr>
          <t>Introduzca el código SNIP</t>
        </r>
      </text>
    </comment>
    <comment ref="C3112" authorId="1" shapeId="0">
      <text>
        <r>
          <rPr>
            <sz val="11"/>
            <color theme="1"/>
            <rFont val="Calibri"/>
            <family val="2"/>
            <scheme val="minor"/>
          </rPr>
          <t>Introduzca la fecha de inicio del proceso, en formato dd-mm-aaaa</t>
        </r>
      </text>
    </comment>
    <comment ref="F3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3" authorId="1" shapeId="0">
      <text/>
    </comment>
    <comment ref="C3114" authorId="1" shapeId="0">
      <text>
        <r>
          <rPr>
            <sz val="11"/>
            <color theme="1"/>
            <rFont val="Calibri"/>
            <family val="2"/>
            <scheme val="minor"/>
          </rPr>
          <t>Introduzca la fecha prevista de adjudicación, en formato dd-mm-aaaa</t>
        </r>
      </text>
    </comment>
    <comment ref="F3114" authorId="1" shapeId="0">
      <text/>
    </comment>
    <comment ref="F3115" authorId="1" shapeId="0">
      <text/>
    </comment>
    <comment ref="A3117" authorId="1" shapeId="0">
      <text>
        <r>
          <rPr>
            <sz val="11"/>
            <color theme="1"/>
            <rFont val="Calibri"/>
            <family val="2"/>
            <scheme val="minor"/>
          </rPr>
          <t>Introduzca un codigo UNSPSC</t>
        </r>
      </text>
    </comment>
    <comment ref="B3117" authorId="1" shapeId="0">
      <text>
        <r>
          <rPr>
            <sz val="11"/>
            <color theme="1"/>
            <rFont val="Calibri"/>
            <family val="2"/>
            <scheme val="minor"/>
          </rPr>
          <t>Descripción calculada automáticamente a partir de código del artículo</t>
        </r>
      </text>
    </comment>
    <comment ref="C3117" authorId="1" shapeId="0">
      <text>
        <r>
          <rPr>
            <sz val="11"/>
            <color theme="1"/>
            <rFont val="Calibri"/>
            <family val="2"/>
            <scheme val="minor"/>
          </rPr>
          <t>Seleccione un valor de la lista</t>
        </r>
      </text>
    </comment>
    <comment ref="D3117" authorId="1" shapeId="0">
      <text>
        <r>
          <rPr>
            <sz val="11"/>
            <color theme="1"/>
            <rFont val="Calibri"/>
            <family val="2"/>
            <scheme val="minor"/>
          </rPr>
          <t>Introduzca un número con dos decimales como máximo. Debe ser igual o mayor a la "Cantidad Real Consumida"</t>
        </r>
      </text>
    </comment>
    <comment ref="E3117" authorId="1" shapeId="0">
      <text>
        <r>
          <rPr>
            <sz val="11"/>
            <color theme="1"/>
            <rFont val="Calibri"/>
            <family val="2"/>
            <scheme val="minor"/>
          </rPr>
          <t>Introduzca un número con dos decimales como máximo</t>
        </r>
      </text>
    </comment>
    <comment ref="F3117" authorId="1" shapeId="0">
      <text>
        <r>
          <rPr>
            <sz val="11"/>
            <color theme="1"/>
            <rFont val="Calibri"/>
            <family val="2"/>
            <scheme val="minor"/>
          </rPr>
          <t>Monto calculado automáticamente por el sistema</t>
        </r>
      </text>
    </comment>
    <comment ref="A3126" authorId="1" shapeId="0">
      <text>
        <r>
          <rPr>
            <sz val="11"/>
            <color theme="1"/>
            <rFont val="Calibri"/>
            <family val="2"/>
            <scheme val="minor"/>
          </rPr>
          <t>Introducir un texto con el nombre o referencia de la contratación</t>
        </r>
      </text>
    </comment>
    <comment ref="B3126" authorId="1" shapeId="0">
      <text>
        <r>
          <rPr>
            <sz val="11"/>
            <color theme="1"/>
            <rFont val="Calibri"/>
            <family val="2"/>
            <scheme val="minor"/>
          </rPr>
          <t>Introduzca un texto con la finalidad de la contratación</t>
        </r>
      </text>
    </comment>
    <comment ref="C3126" authorId="1" shapeId="0">
      <text>
        <r>
          <rPr>
            <sz val="11"/>
            <color theme="1"/>
            <rFont val="Calibri"/>
            <family val="2"/>
            <scheme val="minor"/>
          </rPr>
          <t>Seleccionar un valor del listado</t>
        </r>
      </text>
    </comment>
    <comment ref="D3126" authorId="1" shapeId="0">
      <text>
        <r>
          <rPr>
            <sz val="11"/>
            <color theme="1"/>
            <rFont val="Calibri"/>
            <family val="2"/>
            <scheme val="minor"/>
          </rPr>
          <t>Seleccione el tipo de procedimiento</t>
        </r>
      </text>
    </comment>
    <comment ref="E3126" authorId="1" shapeId="0">
      <text>
        <r>
          <rPr>
            <sz val="11"/>
            <color theme="1"/>
            <rFont val="Calibri"/>
            <family val="2"/>
            <scheme val="minor"/>
          </rPr>
          <t>Seleccione un valor de la lista</t>
        </r>
      </text>
    </comment>
    <comment ref="F3126" authorId="1" shapeId="0">
      <text>
        <r>
          <rPr>
            <sz val="11"/>
            <color theme="1"/>
            <rFont val="Calibri"/>
            <family val="2"/>
            <scheme val="minor"/>
          </rPr>
          <t>Introduzca el código SNIP</t>
        </r>
      </text>
    </comment>
    <comment ref="C3127" authorId="1" shapeId="0">
      <text>
        <r>
          <rPr>
            <sz val="11"/>
            <color theme="1"/>
            <rFont val="Calibri"/>
            <family val="2"/>
            <scheme val="minor"/>
          </rPr>
          <t>Introduzca la fecha de inicio del proceso, en formato dd-mm-aaaa</t>
        </r>
      </text>
    </comment>
    <comment ref="F3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8" authorId="1" shapeId="0">
      <text/>
    </comment>
    <comment ref="C3129" authorId="1" shapeId="0">
      <text>
        <r>
          <rPr>
            <sz val="11"/>
            <color theme="1"/>
            <rFont val="Calibri"/>
            <family val="2"/>
            <scheme val="minor"/>
          </rPr>
          <t>Introduzca la fecha prevista de adjudicación, en formato dd-mm-aaaa</t>
        </r>
      </text>
    </comment>
    <comment ref="F3129" authorId="1" shapeId="0">
      <text/>
    </comment>
    <comment ref="F3130" authorId="1" shapeId="0">
      <text/>
    </comment>
    <comment ref="A3132" authorId="1" shapeId="0">
      <text>
        <r>
          <rPr>
            <sz val="11"/>
            <color theme="1"/>
            <rFont val="Calibri"/>
            <family val="2"/>
            <scheme val="minor"/>
          </rPr>
          <t>Introduzca un codigo UNSPSC</t>
        </r>
      </text>
    </comment>
    <comment ref="B3132" authorId="1" shapeId="0">
      <text>
        <r>
          <rPr>
            <sz val="11"/>
            <color theme="1"/>
            <rFont val="Calibri"/>
            <family val="2"/>
            <scheme val="minor"/>
          </rPr>
          <t>Descripción calculada automáticamente a partir de código del artículo</t>
        </r>
      </text>
    </comment>
    <comment ref="C3132" authorId="1" shapeId="0">
      <text>
        <r>
          <rPr>
            <sz val="11"/>
            <color theme="1"/>
            <rFont val="Calibri"/>
            <family val="2"/>
            <scheme val="minor"/>
          </rPr>
          <t>Seleccione un valor de la lista</t>
        </r>
      </text>
    </comment>
    <comment ref="D3132" authorId="1" shapeId="0">
      <text>
        <r>
          <rPr>
            <sz val="11"/>
            <color theme="1"/>
            <rFont val="Calibri"/>
            <family val="2"/>
            <scheme val="minor"/>
          </rPr>
          <t>Introduzca un número con dos decimales como máximo. Debe ser igual o mayor a la "Cantidad Real Consumida"</t>
        </r>
      </text>
    </comment>
    <comment ref="E3132" authorId="1" shapeId="0">
      <text>
        <r>
          <rPr>
            <sz val="11"/>
            <color theme="1"/>
            <rFont val="Calibri"/>
            <family val="2"/>
            <scheme val="minor"/>
          </rPr>
          <t>Introduzca un número con dos decimales como máximo</t>
        </r>
      </text>
    </comment>
    <comment ref="F3132" authorId="1" shapeId="0">
      <text>
        <r>
          <rPr>
            <sz val="11"/>
            <color theme="1"/>
            <rFont val="Calibri"/>
            <family val="2"/>
            <scheme val="minor"/>
          </rPr>
          <t>Monto calculado automáticamente por el sistema</t>
        </r>
      </text>
    </comment>
    <comment ref="A3137" authorId="1" shapeId="0">
      <text>
        <r>
          <rPr>
            <sz val="11"/>
            <color theme="1"/>
            <rFont val="Calibri"/>
            <family val="2"/>
            <scheme val="minor"/>
          </rPr>
          <t>Introducir un texto con el nombre o referencia de la contratación</t>
        </r>
      </text>
    </comment>
    <comment ref="B3137" authorId="1" shapeId="0">
      <text>
        <r>
          <rPr>
            <sz val="11"/>
            <color theme="1"/>
            <rFont val="Calibri"/>
            <family val="2"/>
            <scheme val="minor"/>
          </rPr>
          <t>Introduzca un texto con la finalidad de la contratación</t>
        </r>
      </text>
    </comment>
    <comment ref="C3137" authorId="1" shapeId="0">
      <text>
        <r>
          <rPr>
            <sz val="11"/>
            <color theme="1"/>
            <rFont val="Calibri"/>
            <family val="2"/>
            <scheme val="minor"/>
          </rPr>
          <t>Seleccionar un valor del listado</t>
        </r>
      </text>
    </comment>
    <comment ref="D3137" authorId="1" shapeId="0">
      <text>
        <r>
          <rPr>
            <sz val="11"/>
            <color theme="1"/>
            <rFont val="Calibri"/>
            <family val="2"/>
            <scheme val="minor"/>
          </rPr>
          <t>Seleccione el tipo de procedimiento</t>
        </r>
      </text>
    </comment>
    <comment ref="E3137" authorId="1" shapeId="0">
      <text>
        <r>
          <rPr>
            <sz val="11"/>
            <color theme="1"/>
            <rFont val="Calibri"/>
            <family val="2"/>
            <scheme val="minor"/>
          </rPr>
          <t>Seleccione un valor de la lista</t>
        </r>
      </text>
    </comment>
    <comment ref="F3137" authorId="1" shapeId="0">
      <text>
        <r>
          <rPr>
            <sz val="11"/>
            <color theme="1"/>
            <rFont val="Calibri"/>
            <family val="2"/>
            <scheme val="minor"/>
          </rPr>
          <t>Introduzca el código SNIP</t>
        </r>
      </text>
    </comment>
    <comment ref="C3138" authorId="1" shapeId="0">
      <text>
        <r>
          <rPr>
            <sz val="11"/>
            <color theme="1"/>
            <rFont val="Calibri"/>
            <family val="2"/>
            <scheme val="minor"/>
          </rPr>
          <t>Introduzca la fecha de inicio del proceso, en formato dd-mm-aaaa</t>
        </r>
      </text>
    </comment>
    <comment ref="F3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9" authorId="1" shapeId="0">
      <text/>
    </comment>
    <comment ref="C3140" authorId="1" shapeId="0">
      <text>
        <r>
          <rPr>
            <sz val="11"/>
            <color theme="1"/>
            <rFont val="Calibri"/>
            <family val="2"/>
            <scheme val="minor"/>
          </rPr>
          <t>Introduzca la fecha prevista de adjudicación, en formato dd-mm-aaaa</t>
        </r>
      </text>
    </comment>
    <comment ref="F3140" authorId="1" shapeId="0">
      <text/>
    </comment>
    <comment ref="F3141" authorId="1" shapeId="0">
      <text/>
    </comment>
    <comment ref="A3143" authorId="1" shapeId="0">
      <text>
        <r>
          <rPr>
            <sz val="11"/>
            <color theme="1"/>
            <rFont val="Calibri"/>
            <family val="2"/>
            <scheme val="minor"/>
          </rPr>
          <t>Introduzca un codigo UNSPSC</t>
        </r>
      </text>
    </comment>
    <comment ref="B3143" authorId="1" shapeId="0">
      <text>
        <r>
          <rPr>
            <sz val="11"/>
            <color theme="1"/>
            <rFont val="Calibri"/>
            <family val="2"/>
            <scheme val="minor"/>
          </rPr>
          <t>Descripción calculada automáticamente a partir de código del artículo</t>
        </r>
      </text>
    </comment>
    <comment ref="C3143" authorId="1" shapeId="0">
      <text>
        <r>
          <rPr>
            <sz val="11"/>
            <color theme="1"/>
            <rFont val="Calibri"/>
            <family val="2"/>
            <scheme val="minor"/>
          </rPr>
          <t>Seleccione un valor de la lista</t>
        </r>
      </text>
    </comment>
    <comment ref="D3143" authorId="1" shapeId="0">
      <text>
        <r>
          <rPr>
            <sz val="11"/>
            <color theme="1"/>
            <rFont val="Calibri"/>
            <family val="2"/>
            <scheme val="minor"/>
          </rPr>
          <t>Introduzca un número con dos decimales como máximo. Debe ser igual o mayor a la "Cantidad Real Consumida"</t>
        </r>
      </text>
    </comment>
    <comment ref="E3143" authorId="1" shapeId="0">
      <text>
        <r>
          <rPr>
            <sz val="11"/>
            <color theme="1"/>
            <rFont val="Calibri"/>
            <family val="2"/>
            <scheme val="minor"/>
          </rPr>
          <t>Introduzca un número con dos decimales como máximo</t>
        </r>
      </text>
    </comment>
    <comment ref="F3143" authorId="1" shapeId="0">
      <text>
        <r>
          <rPr>
            <sz val="11"/>
            <color theme="1"/>
            <rFont val="Calibri"/>
            <family val="2"/>
            <scheme val="minor"/>
          </rPr>
          <t>Monto calculado automáticamente por el sistema</t>
        </r>
      </text>
    </comment>
    <comment ref="A3148" authorId="1" shapeId="0">
      <text>
        <r>
          <rPr>
            <sz val="11"/>
            <color theme="1"/>
            <rFont val="Calibri"/>
            <family val="2"/>
            <scheme val="minor"/>
          </rPr>
          <t>Introducir un texto con el nombre o referencia de la contratación</t>
        </r>
      </text>
    </comment>
    <comment ref="B3148" authorId="1" shapeId="0">
      <text>
        <r>
          <rPr>
            <sz val="11"/>
            <color theme="1"/>
            <rFont val="Calibri"/>
            <family val="2"/>
            <scheme val="minor"/>
          </rPr>
          <t>Introduzca un texto con la finalidad de la contratación</t>
        </r>
      </text>
    </comment>
    <comment ref="C3148" authorId="1" shapeId="0">
      <text>
        <r>
          <rPr>
            <sz val="11"/>
            <color theme="1"/>
            <rFont val="Calibri"/>
            <family val="2"/>
            <scheme val="minor"/>
          </rPr>
          <t>Seleccionar un valor del listado</t>
        </r>
      </text>
    </comment>
    <comment ref="D3148" authorId="1" shapeId="0">
      <text>
        <r>
          <rPr>
            <sz val="11"/>
            <color theme="1"/>
            <rFont val="Calibri"/>
            <family val="2"/>
            <scheme val="minor"/>
          </rPr>
          <t>Seleccione el tipo de procedimiento</t>
        </r>
      </text>
    </comment>
    <comment ref="E3148" authorId="1" shapeId="0">
      <text>
        <r>
          <rPr>
            <sz val="11"/>
            <color theme="1"/>
            <rFont val="Calibri"/>
            <family val="2"/>
            <scheme val="minor"/>
          </rPr>
          <t>Seleccione un valor de la lista</t>
        </r>
      </text>
    </comment>
    <comment ref="F3148" authorId="1" shapeId="0">
      <text>
        <r>
          <rPr>
            <sz val="11"/>
            <color theme="1"/>
            <rFont val="Calibri"/>
            <family val="2"/>
            <scheme val="minor"/>
          </rPr>
          <t>Introduzca el código SNIP</t>
        </r>
      </text>
    </comment>
    <comment ref="C3149" authorId="1" shapeId="0">
      <text>
        <r>
          <rPr>
            <sz val="11"/>
            <color theme="1"/>
            <rFont val="Calibri"/>
            <family val="2"/>
            <scheme val="minor"/>
          </rPr>
          <t>Introduzca la fecha de inicio del proceso, en formato dd-mm-aaaa</t>
        </r>
      </text>
    </comment>
    <comment ref="F31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0" authorId="1" shapeId="0">
      <text/>
    </comment>
    <comment ref="C3151" authorId="1" shapeId="0">
      <text>
        <r>
          <rPr>
            <sz val="11"/>
            <color theme="1"/>
            <rFont val="Calibri"/>
            <family val="2"/>
            <scheme val="minor"/>
          </rPr>
          <t>Introduzca la fecha prevista de adjudicación, en formato dd-mm-aaaa</t>
        </r>
      </text>
    </comment>
    <comment ref="F3151" authorId="1" shapeId="0">
      <text/>
    </comment>
    <comment ref="F3152" authorId="1" shapeId="0">
      <text/>
    </comment>
    <comment ref="A3154" authorId="1" shapeId="0">
      <text>
        <r>
          <rPr>
            <sz val="11"/>
            <color theme="1"/>
            <rFont val="Calibri"/>
            <family val="2"/>
            <scheme val="minor"/>
          </rPr>
          <t>Introduzca un codigo UNSPSC</t>
        </r>
      </text>
    </comment>
    <comment ref="B3154" authorId="1" shapeId="0">
      <text>
        <r>
          <rPr>
            <sz val="11"/>
            <color theme="1"/>
            <rFont val="Calibri"/>
            <family val="2"/>
            <scheme val="minor"/>
          </rPr>
          <t>Descripción calculada automáticamente a partir de código del artículo</t>
        </r>
      </text>
    </comment>
    <comment ref="C3154" authorId="1" shapeId="0">
      <text>
        <r>
          <rPr>
            <sz val="11"/>
            <color theme="1"/>
            <rFont val="Calibri"/>
            <family val="2"/>
            <scheme val="minor"/>
          </rPr>
          <t>Seleccione un valor de la lista</t>
        </r>
      </text>
    </comment>
    <comment ref="D3154" authorId="1" shapeId="0">
      <text>
        <r>
          <rPr>
            <sz val="11"/>
            <color theme="1"/>
            <rFont val="Calibri"/>
            <family val="2"/>
            <scheme val="minor"/>
          </rPr>
          <t>Introduzca un número con dos decimales como máximo. Debe ser igual o mayor a la "Cantidad Real Consumida"</t>
        </r>
      </text>
    </comment>
    <comment ref="E3154" authorId="1" shapeId="0">
      <text>
        <r>
          <rPr>
            <sz val="11"/>
            <color theme="1"/>
            <rFont val="Calibri"/>
            <family val="2"/>
            <scheme val="minor"/>
          </rPr>
          <t>Introduzca un número con dos decimales como máximo</t>
        </r>
      </text>
    </comment>
    <comment ref="F3154" authorId="1" shapeId="0">
      <text>
        <r>
          <rPr>
            <sz val="11"/>
            <color theme="1"/>
            <rFont val="Calibri"/>
            <family val="2"/>
            <scheme val="minor"/>
          </rPr>
          <t>Monto calculado automáticamente por el sistema</t>
        </r>
      </text>
    </comment>
    <comment ref="A3159" authorId="1" shapeId="0">
      <text>
        <r>
          <rPr>
            <sz val="11"/>
            <color theme="1"/>
            <rFont val="Calibri"/>
            <family val="2"/>
            <scheme val="minor"/>
          </rPr>
          <t>Introducir un texto con el nombre o referencia de la contratación</t>
        </r>
      </text>
    </comment>
    <comment ref="B3159" authorId="1" shapeId="0">
      <text>
        <r>
          <rPr>
            <sz val="11"/>
            <color theme="1"/>
            <rFont val="Calibri"/>
            <family val="2"/>
            <scheme val="minor"/>
          </rPr>
          <t>Introduzca un texto con la finalidad de la contratación</t>
        </r>
      </text>
    </comment>
    <comment ref="C3159" authorId="1" shapeId="0">
      <text>
        <r>
          <rPr>
            <sz val="11"/>
            <color theme="1"/>
            <rFont val="Calibri"/>
            <family val="2"/>
            <scheme val="minor"/>
          </rPr>
          <t>Seleccionar un valor del listado</t>
        </r>
      </text>
    </comment>
    <comment ref="D3159" authorId="1" shapeId="0">
      <text>
        <r>
          <rPr>
            <sz val="11"/>
            <color theme="1"/>
            <rFont val="Calibri"/>
            <family val="2"/>
            <scheme val="minor"/>
          </rPr>
          <t>Seleccione el tipo de procedimiento</t>
        </r>
      </text>
    </comment>
    <comment ref="E3159" authorId="1" shapeId="0">
      <text>
        <r>
          <rPr>
            <sz val="11"/>
            <color theme="1"/>
            <rFont val="Calibri"/>
            <family val="2"/>
            <scheme val="minor"/>
          </rPr>
          <t>Seleccione un valor de la lista</t>
        </r>
      </text>
    </comment>
    <comment ref="F3159" authorId="1" shapeId="0">
      <text>
        <r>
          <rPr>
            <sz val="11"/>
            <color theme="1"/>
            <rFont val="Calibri"/>
            <family val="2"/>
            <scheme val="minor"/>
          </rPr>
          <t>Introduzca el código SNIP</t>
        </r>
      </text>
    </comment>
    <comment ref="C3160" authorId="1" shapeId="0">
      <text>
        <r>
          <rPr>
            <sz val="11"/>
            <color theme="1"/>
            <rFont val="Calibri"/>
            <family val="2"/>
            <scheme val="minor"/>
          </rPr>
          <t>Introduzca la fecha de inicio del proceso, en formato dd-mm-aaaa</t>
        </r>
      </text>
    </comment>
    <comment ref="F3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1" authorId="1" shapeId="0">
      <text/>
    </comment>
    <comment ref="C3162" authorId="1" shapeId="0">
      <text>
        <r>
          <rPr>
            <sz val="11"/>
            <color theme="1"/>
            <rFont val="Calibri"/>
            <family val="2"/>
            <scheme val="minor"/>
          </rPr>
          <t>Introduzca la fecha prevista de adjudicación, en formato dd-mm-aaaa</t>
        </r>
      </text>
    </comment>
    <comment ref="F3162" authorId="1" shapeId="0">
      <text/>
    </comment>
    <comment ref="F3163" authorId="1" shapeId="0">
      <text/>
    </comment>
    <comment ref="A3165" authorId="1" shapeId="0">
      <text>
        <r>
          <rPr>
            <sz val="11"/>
            <color theme="1"/>
            <rFont val="Calibri"/>
            <family val="2"/>
            <scheme val="minor"/>
          </rPr>
          <t>Introduzca un codigo UNSPSC</t>
        </r>
      </text>
    </comment>
    <comment ref="B3165" authorId="1" shapeId="0">
      <text>
        <r>
          <rPr>
            <sz val="11"/>
            <color theme="1"/>
            <rFont val="Calibri"/>
            <family val="2"/>
            <scheme val="minor"/>
          </rPr>
          <t>Descripción calculada automáticamente a partir de código del artículo</t>
        </r>
      </text>
    </comment>
    <comment ref="C3165" authorId="1" shapeId="0">
      <text>
        <r>
          <rPr>
            <sz val="11"/>
            <color theme="1"/>
            <rFont val="Calibri"/>
            <family val="2"/>
            <scheme val="minor"/>
          </rPr>
          <t>Seleccione un valor de la lista</t>
        </r>
      </text>
    </comment>
    <comment ref="D3165" authorId="1" shapeId="0">
      <text>
        <r>
          <rPr>
            <sz val="11"/>
            <color theme="1"/>
            <rFont val="Calibri"/>
            <family val="2"/>
            <scheme val="minor"/>
          </rPr>
          <t>Introduzca un número con dos decimales como máximo. Debe ser igual o mayor a la "Cantidad Real Consumida"</t>
        </r>
      </text>
    </comment>
    <comment ref="E3165" authorId="1" shapeId="0">
      <text>
        <r>
          <rPr>
            <sz val="11"/>
            <color theme="1"/>
            <rFont val="Calibri"/>
            <family val="2"/>
            <scheme val="minor"/>
          </rPr>
          <t>Introduzca un número con dos decimales como máximo</t>
        </r>
      </text>
    </comment>
    <comment ref="F3165" authorId="1" shapeId="0">
      <text>
        <r>
          <rPr>
            <sz val="11"/>
            <color theme="1"/>
            <rFont val="Calibri"/>
            <family val="2"/>
            <scheme val="minor"/>
          </rPr>
          <t>Monto calculado automáticamente por el sistema</t>
        </r>
      </text>
    </comment>
    <comment ref="A3175" authorId="1" shapeId="0">
      <text>
        <r>
          <rPr>
            <sz val="11"/>
            <color theme="1"/>
            <rFont val="Calibri"/>
            <family val="2"/>
            <scheme val="minor"/>
          </rPr>
          <t>Introducir un texto con el nombre o referencia de la contratación</t>
        </r>
      </text>
    </comment>
    <comment ref="B3175" authorId="1" shapeId="0">
      <text>
        <r>
          <rPr>
            <sz val="11"/>
            <color theme="1"/>
            <rFont val="Calibri"/>
            <family val="2"/>
            <scheme val="minor"/>
          </rPr>
          <t>Introduzca un texto con la finalidad de la contratación</t>
        </r>
      </text>
    </comment>
    <comment ref="C3175" authorId="1" shapeId="0">
      <text>
        <r>
          <rPr>
            <sz val="11"/>
            <color theme="1"/>
            <rFont val="Calibri"/>
            <family val="2"/>
            <scheme val="minor"/>
          </rPr>
          <t>Seleccionar un valor del listado</t>
        </r>
      </text>
    </comment>
    <comment ref="D3175" authorId="1" shapeId="0">
      <text>
        <r>
          <rPr>
            <sz val="11"/>
            <color theme="1"/>
            <rFont val="Calibri"/>
            <family val="2"/>
            <scheme val="minor"/>
          </rPr>
          <t>Seleccione el tipo de procedimiento</t>
        </r>
      </text>
    </comment>
    <comment ref="E3175" authorId="1" shapeId="0">
      <text>
        <r>
          <rPr>
            <sz val="11"/>
            <color theme="1"/>
            <rFont val="Calibri"/>
            <family val="2"/>
            <scheme val="minor"/>
          </rPr>
          <t>Seleccione un valor de la lista</t>
        </r>
      </text>
    </comment>
    <comment ref="F3175" authorId="1" shapeId="0">
      <text>
        <r>
          <rPr>
            <sz val="11"/>
            <color theme="1"/>
            <rFont val="Calibri"/>
            <family val="2"/>
            <scheme val="minor"/>
          </rPr>
          <t>Introduzca el código SNIP</t>
        </r>
      </text>
    </comment>
    <comment ref="C3176" authorId="1" shapeId="0">
      <text>
        <r>
          <rPr>
            <sz val="11"/>
            <color theme="1"/>
            <rFont val="Calibri"/>
            <family val="2"/>
            <scheme val="minor"/>
          </rPr>
          <t>Introduzca la fecha de inicio del proceso, en formato dd-mm-aaaa</t>
        </r>
      </text>
    </comment>
    <comment ref="F3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7" authorId="1" shapeId="0">
      <text/>
    </comment>
    <comment ref="C3178" authorId="1" shapeId="0">
      <text>
        <r>
          <rPr>
            <sz val="11"/>
            <color theme="1"/>
            <rFont val="Calibri"/>
            <family val="2"/>
            <scheme val="minor"/>
          </rPr>
          <t>Introduzca la fecha prevista de adjudicación, en formato dd-mm-aaaa</t>
        </r>
      </text>
    </comment>
    <comment ref="F3178" authorId="1" shapeId="0">
      <text/>
    </comment>
    <comment ref="F3179" authorId="1" shapeId="0">
      <text/>
    </comment>
    <comment ref="A3181" authorId="1" shapeId="0">
      <text>
        <r>
          <rPr>
            <sz val="11"/>
            <color theme="1"/>
            <rFont val="Calibri"/>
            <family val="2"/>
            <scheme val="minor"/>
          </rPr>
          <t>Introduzca un codigo UNSPSC</t>
        </r>
      </text>
    </comment>
    <comment ref="B3181" authorId="1" shapeId="0">
      <text>
        <r>
          <rPr>
            <sz val="11"/>
            <color theme="1"/>
            <rFont val="Calibri"/>
            <family val="2"/>
            <scheme val="minor"/>
          </rPr>
          <t>Descripción calculada automáticamente a partir de código del artículo</t>
        </r>
      </text>
    </comment>
    <comment ref="C3181" authorId="1" shapeId="0">
      <text>
        <r>
          <rPr>
            <sz val="11"/>
            <color theme="1"/>
            <rFont val="Calibri"/>
            <family val="2"/>
            <scheme val="minor"/>
          </rPr>
          <t>Seleccione un valor de la lista</t>
        </r>
      </text>
    </comment>
    <comment ref="D3181" authorId="1" shapeId="0">
      <text>
        <r>
          <rPr>
            <sz val="11"/>
            <color theme="1"/>
            <rFont val="Calibri"/>
            <family val="2"/>
            <scheme val="minor"/>
          </rPr>
          <t>Introduzca un número con dos decimales como máximo. Debe ser igual o mayor a la "Cantidad Real Consumida"</t>
        </r>
      </text>
    </comment>
    <comment ref="E3181" authorId="1" shapeId="0">
      <text>
        <r>
          <rPr>
            <sz val="11"/>
            <color theme="1"/>
            <rFont val="Calibri"/>
            <family val="2"/>
            <scheme val="minor"/>
          </rPr>
          <t>Introduzca un número con dos decimales como máximo</t>
        </r>
      </text>
    </comment>
    <comment ref="F3181" authorId="1" shapeId="0">
      <text>
        <r>
          <rPr>
            <sz val="11"/>
            <color theme="1"/>
            <rFont val="Calibri"/>
            <family val="2"/>
            <scheme val="minor"/>
          </rPr>
          <t>Monto calculado automáticamente por el sistema</t>
        </r>
      </text>
    </comment>
    <comment ref="A3187" authorId="1" shapeId="0">
      <text>
        <r>
          <rPr>
            <sz val="11"/>
            <color theme="1"/>
            <rFont val="Calibri"/>
            <family val="2"/>
            <scheme val="minor"/>
          </rPr>
          <t>Introducir un texto con el nombre o referencia de la contratación</t>
        </r>
      </text>
    </comment>
    <comment ref="B3187" authorId="1" shapeId="0">
      <text>
        <r>
          <rPr>
            <sz val="11"/>
            <color theme="1"/>
            <rFont val="Calibri"/>
            <family val="2"/>
            <scheme val="minor"/>
          </rPr>
          <t>Introduzca un texto con la finalidad de la contratación</t>
        </r>
      </text>
    </comment>
    <comment ref="C3187" authorId="1" shapeId="0">
      <text>
        <r>
          <rPr>
            <sz val="11"/>
            <color theme="1"/>
            <rFont val="Calibri"/>
            <family val="2"/>
            <scheme val="minor"/>
          </rPr>
          <t>Seleccionar un valor del listado</t>
        </r>
      </text>
    </comment>
    <comment ref="D3187" authorId="1" shapeId="0">
      <text>
        <r>
          <rPr>
            <sz val="11"/>
            <color theme="1"/>
            <rFont val="Calibri"/>
            <family val="2"/>
            <scheme val="minor"/>
          </rPr>
          <t>Seleccione el tipo de procedimiento</t>
        </r>
      </text>
    </comment>
    <comment ref="E3187" authorId="1" shapeId="0">
      <text>
        <r>
          <rPr>
            <sz val="11"/>
            <color theme="1"/>
            <rFont val="Calibri"/>
            <family val="2"/>
            <scheme val="minor"/>
          </rPr>
          <t>Seleccione un valor de la lista</t>
        </r>
      </text>
    </comment>
    <comment ref="F3187" authorId="1" shapeId="0">
      <text>
        <r>
          <rPr>
            <sz val="11"/>
            <color theme="1"/>
            <rFont val="Calibri"/>
            <family val="2"/>
            <scheme val="minor"/>
          </rPr>
          <t>Introduzca el código SNIP</t>
        </r>
      </text>
    </comment>
    <comment ref="C3188" authorId="1" shapeId="0">
      <text>
        <r>
          <rPr>
            <sz val="11"/>
            <color theme="1"/>
            <rFont val="Calibri"/>
            <family val="2"/>
            <scheme val="minor"/>
          </rPr>
          <t>Introduzca la fecha de inicio del proceso, en formato dd-mm-aaaa</t>
        </r>
      </text>
    </comment>
    <comment ref="F31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9" authorId="1" shapeId="0">
      <text/>
    </comment>
    <comment ref="C3190" authorId="1" shapeId="0">
      <text>
        <r>
          <rPr>
            <sz val="11"/>
            <color theme="1"/>
            <rFont val="Calibri"/>
            <family val="2"/>
            <scheme val="minor"/>
          </rPr>
          <t>Introduzca la fecha prevista de adjudicación, en formato dd-mm-aaaa</t>
        </r>
      </text>
    </comment>
    <comment ref="F3190" authorId="1" shapeId="0">
      <text/>
    </comment>
    <comment ref="F3191" authorId="1" shapeId="0">
      <text/>
    </comment>
    <comment ref="A3193" authorId="1" shapeId="0">
      <text>
        <r>
          <rPr>
            <sz val="11"/>
            <color theme="1"/>
            <rFont val="Calibri"/>
            <family val="2"/>
            <scheme val="minor"/>
          </rPr>
          <t>Introduzca un codigo UNSPSC</t>
        </r>
      </text>
    </comment>
    <comment ref="B3193" authorId="1" shapeId="0">
      <text>
        <r>
          <rPr>
            <sz val="11"/>
            <color theme="1"/>
            <rFont val="Calibri"/>
            <family val="2"/>
            <scheme val="minor"/>
          </rPr>
          <t>Descripción calculada automáticamente a partir de código del artículo</t>
        </r>
      </text>
    </comment>
    <comment ref="C3193" authorId="1" shapeId="0">
      <text>
        <r>
          <rPr>
            <sz val="11"/>
            <color theme="1"/>
            <rFont val="Calibri"/>
            <family val="2"/>
            <scheme val="minor"/>
          </rPr>
          <t>Seleccione un valor de la lista</t>
        </r>
      </text>
    </comment>
    <comment ref="D3193" authorId="1" shapeId="0">
      <text>
        <r>
          <rPr>
            <sz val="11"/>
            <color theme="1"/>
            <rFont val="Calibri"/>
            <family val="2"/>
            <scheme val="minor"/>
          </rPr>
          <t>Introduzca un número con dos decimales como máximo. Debe ser igual o mayor a la "Cantidad Real Consumida"</t>
        </r>
      </text>
    </comment>
    <comment ref="E3193" authorId="1" shapeId="0">
      <text>
        <r>
          <rPr>
            <sz val="11"/>
            <color theme="1"/>
            <rFont val="Calibri"/>
            <family val="2"/>
            <scheme val="minor"/>
          </rPr>
          <t>Introduzca un número con dos decimales como máximo</t>
        </r>
      </text>
    </comment>
    <comment ref="F3193" authorId="1" shapeId="0">
      <text>
        <r>
          <rPr>
            <sz val="11"/>
            <color theme="1"/>
            <rFont val="Calibri"/>
            <family val="2"/>
            <scheme val="minor"/>
          </rPr>
          <t>Monto calculado automáticamente por el sistema</t>
        </r>
      </text>
    </comment>
    <comment ref="A3199" authorId="1" shapeId="0">
      <text>
        <r>
          <rPr>
            <sz val="11"/>
            <color theme="1"/>
            <rFont val="Calibri"/>
            <family val="2"/>
            <scheme val="minor"/>
          </rPr>
          <t>Introducir un texto con el nombre o referencia de la contratación</t>
        </r>
      </text>
    </comment>
    <comment ref="B3199" authorId="1" shapeId="0">
      <text>
        <r>
          <rPr>
            <sz val="11"/>
            <color theme="1"/>
            <rFont val="Calibri"/>
            <family val="2"/>
            <scheme val="minor"/>
          </rPr>
          <t>Introduzca un texto con la finalidad de la contratación</t>
        </r>
      </text>
    </comment>
    <comment ref="C3199" authorId="1" shapeId="0">
      <text>
        <r>
          <rPr>
            <sz val="11"/>
            <color theme="1"/>
            <rFont val="Calibri"/>
            <family val="2"/>
            <scheme val="minor"/>
          </rPr>
          <t>Seleccionar un valor del listado</t>
        </r>
      </text>
    </comment>
    <comment ref="D3199" authorId="1" shapeId="0">
      <text>
        <r>
          <rPr>
            <sz val="11"/>
            <color theme="1"/>
            <rFont val="Calibri"/>
            <family val="2"/>
            <scheme val="minor"/>
          </rPr>
          <t>Seleccione el tipo de procedimiento</t>
        </r>
      </text>
    </comment>
    <comment ref="E3199" authorId="1" shapeId="0">
      <text>
        <r>
          <rPr>
            <sz val="11"/>
            <color theme="1"/>
            <rFont val="Calibri"/>
            <family val="2"/>
            <scheme val="minor"/>
          </rPr>
          <t>Seleccione un valor de la lista</t>
        </r>
      </text>
    </comment>
    <comment ref="F3199" authorId="1" shapeId="0">
      <text>
        <r>
          <rPr>
            <sz val="11"/>
            <color theme="1"/>
            <rFont val="Calibri"/>
            <family val="2"/>
            <scheme val="minor"/>
          </rPr>
          <t>Introduzca el código SNIP</t>
        </r>
      </text>
    </comment>
    <comment ref="C3200" authorId="1" shapeId="0">
      <text>
        <r>
          <rPr>
            <sz val="11"/>
            <color theme="1"/>
            <rFont val="Calibri"/>
            <family val="2"/>
            <scheme val="minor"/>
          </rPr>
          <t>Introduzca la fecha de inicio del proceso, en formato dd-mm-aaaa</t>
        </r>
      </text>
    </comment>
    <comment ref="F32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1" authorId="1" shapeId="0">
      <text/>
    </comment>
    <comment ref="C3202" authorId="1" shapeId="0">
      <text>
        <r>
          <rPr>
            <sz val="11"/>
            <color theme="1"/>
            <rFont val="Calibri"/>
            <family val="2"/>
            <scheme val="minor"/>
          </rPr>
          <t>Introduzca la fecha prevista de adjudicación, en formato dd-mm-aaaa</t>
        </r>
      </text>
    </comment>
    <comment ref="F3202" authorId="1" shapeId="0">
      <text/>
    </comment>
    <comment ref="F3203" authorId="1" shapeId="0">
      <text/>
    </comment>
    <comment ref="A3205" authorId="1" shapeId="0">
      <text>
        <r>
          <rPr>
            <sz val="11"/>
            <color theme="1"/>
            <rFont val="Calibri"/>
            <family val="2"/>
            <scheme val="minor"/>
          </rPr>
          <t>Introduzca un codigo UNSPSC</t>
        </r>
      </text>
    </comment>
    <comment ref="B3205" authorId="1" shapeId="0">
      <text>
        <r>
          <rPr>
            <sz val="11"/>
            <color theme="1"/>
            <rFont val="Calibri"/>
            <family val="2"/>
            <scheme val="minor"/>
          </rPr>
          <t>Descripción calculada automáticamente a partir de código del artículo</t>
        </r>
      </text>
    </comment>
    <comment ref="C3205" authorId="1" shapeId="0">
      <text>
        <r>
          <rPr>
            <sz val="11"/>
            <color theme="1"/>
            <rFont val="Calibri"/>
            <family val="2"/>
            <scheme val="minor"/>
          </rPr>
          <t>Seleccione un valor de la lista</t>
        </r>
      </text>
    </comment>
    <comment ref="D3205" authorId="1" shapeId="0">
      <text>
        <r>
          <rPr>
            <sz val="11"/>
            <color theme="1"/>
            <rFont val="Calibri"/>
            <family val="2"/>
            <scheme val="minor"/>
          </rPr>
          <t>Introduzca un número con dos decimales como máximo. Debe ser igual o mayor a la "Cantidad Real Consumida"</t>
        </r>
      </text>
    </comment>
    <comment ref="E3205" authorId="1" shapeId="0">
      <text>
        <r>
          <rPr>
            <sz val="11"/>
            <color theme="1"/>
            <rFont val="Calibri"/>
            <family val="2"/>
            <scheme val="minor"/>
          </rPr>
          <t>Introduzca un número con dos decimales como máximo</t>
        </r>
      </text>
    </comment>
    <comment ref="F3205" authorId="1" shapeId="0">
      <text>
        <r>
          <rPr>
            <sz val="11"/>
            <color theme="1"/>
            <rFont val="Calibri"/>
            <family val="2"/>
            <scheme val="minor"/>
          </rPr>
          <t>Monto calculado automáticamente por el sistema</t>
        </r>
      </text>
    </comment>
    <comment ref="A3211" authorId="1" shapeId="0">
      <text>
        <r>
          <rPr>
            <sz val="11"/>
            <color theme="1"/>
            <rFont val="Calibri"/>
            <family val="2"/>
            <scheme val="minor"/>
          </rPr>
          <t>Introducir un texto con el nombre o referencia de la contratación</t>
        </r>
      </text>
    </comment>
    <comment ref="B3211" authorId="1" shapeId="0">
      <text>
        <r>
          <rPr>
            <sz val="11"/>
            <color theme="1"/>
            <rFont val="Calibri"/>
            <family val="2"/>
            <scheme val="minor"/>
          </rPr>
          <t>Introduzca un texto con la finalidad de la contratación</t>
        </r>
      </text>
    </comment>
    <comment ref="C3211" authorId="1" shapeId="0">
      <text>
        <r>
          <rPr>
            <sz val="11"/>
            <color theme="1"/>
            <rFont val="Calibri"/>
            <family val="2"/>
            <scheme val="minor"/>
          </rPr>
          <t>Seleccionar un valor del listado</t>
        </r>
      </text>
    </comment>
    <comment ref="D3211" authorId="1" shapeId="0">
      <text>
        <r>
          <rPr>
            <sz val="11"/>
            <color theme="1"/>
            <rFont val="Calibri"/>
            <family val="2"/>
            <scheme val="minor"/>
          </rPr>
          <t>Seleccione el tipo de procedimiento</t>
        </r>
      </text>
    </comment>
    <comment ref="E3211" authorId="1" shapeId="0">
      <text>
        <r>
          <rPr>
            <sz val="11"/>
            <color theme="1"/>
            <rFont val="Calibri"/>
            <family val="2"/>
            <scheme val="minor"/>
          </rPr>
          <t>Seleccione un valor de la lista</t>
        </r>
      </text>
    </comment>
    <comment ref="F3211" authorId="1" shapeId="0">
      <text>
        <r>
          <rPr>
            <sz val="11"/>
            <color theme="1"/>
            <rFont val="Calibri"/>
            <family val="2"/>
            <scheme val="minor"/>
          </rPr>
          <t>Introduzca el código SNIP</t>
        </r>
      </text>
    </comment>
    <comment ref="C3212" authorId="1" shapeId="0">
      <text>
        <r>
          <rPr>
            <sz val="11"/>
            <color theme="1"/>
            <rFont val="Calibri"/>
            <family val="2"/>
            <scheme val="minor"/>
          </rPr>
          <t>Introduzca la fecha de inicio del proceso, en formato dd-mm-aaaa</t>
        </r>
      </text>
    </comment>
    <comment ref="F32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3" authorId="1" shapeId="0">
      <text/>
    </comment>
    <comment ref="C3214" authorId="1" shapeId="0">
      <text>
        <r>
          <rPr>
            <sz val="11"/>
            <color theme="1"/>
            <rFont val="Calibri"/>
            <family val="2"/>
            <scheme val="minor"/>
          </rPr>
          <t>Introduzca la fecha prevista de adjudicación, en formato dd-mm-aaaa</t>
        </r>
      </text>
    </comment>
    <comment ref="F3214" authorId="1" shapeId="0">
      <text/>
    </comment>
    <comment ref="F3215" authorId="1" shapeId="0">
      <text/>
    </comment>
    <comment ref="A3217" authorId="1" shapeId="0">
      <text>
        <r>
          <rPr>
            <sz val="11"/>
            <color theme="1"/>
            <rFont val="Calibri"/>
            <family val="2"/>
            <scheme val="minor"/>
          </rPr>
          <t>Introduzca un codigo UNSPSC</t>
        </r>
      </text>
    </comment>
    <comment ref="B3217" authorId="1" shapeId="0">
      <text>
        <r>
          <rPr>
            <sz val="11"/>
            <color theme="1"/>
            <rFont val="Calibri"/>
            <family val="2"/>
            <scheme val="minor"/>
          </rPr>
          <t>Descripción calculada automáticamente a partir de código del artículo</t>
        </r>
      </text>
    </comment>
    <comment ref="C3217" authorId="1" shapeId="0">
      <text>
        <r>
          <rPr>
            <sz val="11"/>
            <color theme="1"/>
            <rFont val="Calibri"/>
            <family val="2"/>
            <scheme val="minor"/>
          </rPr>
          <t>Seleccione un valor de la lista</t>
        </r>
      </text>
    </comment>
    <comment ref="D3217" authorId="1" shapeId="0">
      <text>
        <r>
          <rPr>
            <sz val="11"/>
            <color theme="1"/>
            <rFont val="Calibri"/>
            <family val="2"/>
            <scheme val="minor"/>
          </rPr>
          <t>Introduzca un número con dos decimales como máximo. Debe ser igual o mayor a la "Cantidad Real Consumida"</t>
        </r>
      </text>
    </comment>
    <comment ref="E3217" authorId="1" shapeId="0">
      <text>
        <r>
          <rPr>
            <sz val="11"/>
            <color theme="1"/>
            <rFont val="Calibri"/>
            <family val="2"/>
            <scheme val="minor"/>
          </rPr>
          <t>Introduzca un número con dos decimales como máximo</t>
        </r>
      </text>
    </comment>
    <comment ref="F3217" authorId="1" shapeId="0">
      <text>
        <r>
          <rPr>
            <sz val="11"/>
            <color theme="1"/>
            <rFont val="Calibri"/>
            <family val="2"/>
            <scheme val="minor"/>
          </rPr>
          <t>Monto calculado automáticamente por el sistema</t>
        </r>
      </text>
    </comment>
    <comment ref="C3223" authorId="1" shapeId="0">
      <text>
        <r>
          <rPr>
            <sz val="11"/>
            <color theme="1"/>
            <rFont val="Calibri"/>
            <family val="2"/>
            <scheme val="minor"/>
          </rPr>
          <t>Seleccionar un valor del listado</t>
        </r>
      </text>
    </comment>
    <comment ref="D3223" authorId="1" shapeId="0">
      <text>
        <r>
          <rPr>
            <sz val="11"/>
            <color theme="1"/>
            <rFont val="Calibri"/>
            <family val="2"/>
            <scheme val="minor"/>
          </rPr>
          <t>Seleccione el tipo de procedimiento</t>
        </r>
      </text>
    </comment>
    <comment ref="E3223" authorId="1" shapeId="0">
      <text>
        <r>
          <rPr>
            <sz val="11"/>
            <color theme="1"/>
            <rFont val="Calibri"/>
            <family val="2"/>
            <scheme val="minor"/>
          </rPr>
          <t>Seleccione un valor de la lista</t>
        </r>
      </text>
    </comment>
    <comment ref="F3223" authorId="1" shapeId="0">
      <text>
        <r>
          <rPr>
            <sz val="11"/>
            <color theme="1"/>
            <rFont val="Calibri"/>
            <family val="2"/>
            <scheme val="minor"/>
          </rPr>
          <t>Introduzca el código SNIP</t>
        </r>
      </text>
    </comment>
    <comment ref="C3224" authorId="1" shapeId="0">
      <text>
        <r>
          <rPr>
            <sz val="11"/>
            <color theme="1"/>
            <rFont val="Calibri"/>
            <family val="2"/>
            <scheme val="minor"/>
          </rPr>
          <t>Introduzca la fecha de inicio del proceso, en formato dd-mm-aaaa</t>
        </r>
      </text>
    </comment>
    <comment ref="F32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5" authorId="1" shapeId="0">
      <text/>
    </comment>
    <comment ref="C3226" authorId="1" shapeId="0">
      <text>
        <r>
          <rPr>
            <sz val="11"/>
            <color theme="1"/>
            <rFont val="Calibri"/>
            <family val="2"/>
            <scheme val="minor"/>
          </rPr>
          <t>Introduzca la fecha prevista de adjudicación, en formato dd-mm-aaaa</t>
        </r>
      </text>
    </comment>
    <comment ref="F3226" authorId="1" shapeId="0">
      <text/>
    </comment>
    <comment ref="F3227" authorId="1" shapeId="0">
      <text/>
    </comment>
    <comment ref="A3229" authorId="1" shapeId="0">
      <text>
        <r>
          <rPr>
            <sz val="11"/>
            <color theme="1"/>
            <rFont val="Calibri"/>
            <family val="2"/>
            <scheme val="minor"/>
          </rPr>
          <t>Introduzca un codigo UNSPSC</t>
        </r>
      </text>
    </comment>
    <comment ref="B3229" authorId="1" shapeId="0">
      <text>
        <r>
          <rPr>
            <sz val="11"/>
            <color theme="1"/>
            <rFont val="Calibri"/>
            <family val="2"/>
            <scheme val="minor"/>
          </rPr>
          <t>Descripción calculada automáticamente a partir de código del artículo</t>
        </r>
      </text>
    </comment>
    <comment ref="C3229" authorId="1" shapeId="0">
      <text>
        <r>
          <rPr>
            <sz val="11"/>
            <color theme="1"/>
            <rFont val="Calibri"/>
            <family val="2"/>
            <scheme val="minor"/>
          </rPr>
          <t>Seleccione un valor de la lista</t>
        </r>
      </text>
    </comment>
    <comment ref="D3229" authorId="1" shapeId="0">
      <text>
        <r>
          <rPr>
            <sz val="11"/>
            <color theme="1"/>
            <rFont val="Calibri"/>
            <family val="2"/>
            <scheme val="minor"/>
          </rPr>
          <t>Introduzca un número con dos decimales como máximo. Debe ser igual o mayor a la "Cantidad Real Consumida"</t>
        </r>
      </text>
    </comment>
    <comment ref="E3229" authorId="1" shapeId="0">
      <text>
        <r>
          <rPr>
            <sz val="11"/>
            <color theme="1"/>
            <rFont val="Calibri"/>
            <family val="2"/>
            <scheme val="minor"/>
          </rPr>
          <t>Introduzca un número con dos decimales como máximo</t>
        </r>
      </text>
    </comment>
    <comment ref="F3229" authorId="1" shapeId="0">
      <text>
        <r>
          <rPr>
            <sz val="11"/>
            <color theme="1"/>
            <rFont val="Calibri"/>
            <family val="2"/>
            <scheme val="minor"/>
          </rPr>
          <t>Monto calculado automáticamente por el sistema</t>
        </r>
      </text>
    </comment>
    <comment ref="C3234" authorId="1" shapeId="0">
      <text>
        <r>
          <rPr>
            <sz val="11"/>
            <color theme="1"/>
            <rFont val="Calibri"/>
            <family val="2"/>
            <scheme val="minor"/>
          </rPr>
          <t>Seleccionar un valor del listado</t>
        </r>
      </text>
    </comment>
    <comment ref="D3234" authorId="1" shapeId="0">
      <text>
        <r>
          <rPr>
            <sz val="11"/>
            <color theme="1"/>
            <rFont val="Calibri"/>
            <family val="2"/>
            <scheme val="minor"/>
          </rPr>
          <t>Seleccione el tipo de procedimiento</t>
        </r>
      </text>
    </comment>
    <comment ref="E3234" authorId="1" shapeId="0">
      <text>
        <r>
          <rPr>
            <sz val="11"/>
            <color theme="1"/>
            <rFont val="Calibri"/>
            <family val="2"/>
            <scheme val="minor"/>
          </rPr>
          <t>Seleccione un valor de la lista</t>
        </r>
      </text>
    </comment>
    <comment ref="F3234" authorId="1" shapeId="0">
      <text>
        <r>
          <rPr>
            <sz val="11"/>
            <color theme="1"/>
            <rFont val="Calibri"/>
            <family val="2"/>
            <scheme val="minor"/>
          </rPr>
          <t>Introduzca el código SNIP</t>
        </r>
      </text>
    </comment>
    <comment ref="C3235" authorId="1" shapeId="0">
      <text>
        <r>
          <rPr>
            <sz val="11"/>
            <color theme="1"/>
            <rFont val="Calibri"/>
            <family val="2"/>
            <scheme val="minor"/>
          </rPr>
          <t>Introduzca la fecha de inicio del proceso, en formato dd-mm-aaaa</t>
        </r>
      </text>
    </comment>
    <comment ref="F32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6" authorId="1" shapeId="0">
      <text/>
    </comment>
    <comment ref="C3237" authorId="1" shapeId="0">
      <text>
        <r>
          <rPr>
            <sz val="11"/>
            <color theme="1"/>
            <rFont val="Calibri"/>
            <family val="2"/>
            <scheme val="minor"/>
          </rPr>
          <t>Introduzca la fecha prevista de adjudicación, en formato dd-mm-aaaa</t>
        </r>
      </text>
    </comment>
    <comment ref="F3237" authorId="1" shapeId="0">
      <text/>
    </comment>
    <comment ref="F3238" authorId="1" shapeId="0">
      <text/>
    </comment>
    <comment ref="A3240" authorId="1" shapeId="0">
      <text>
        <r>
          <rPr>
            <sz val="11"/>
            <color theme="1"/>
            <rFont val="Calibri"/>
            <family val="2"/>
            <scheme val="minor"/>
          </rPr>
          <t>Introduzca un codigo UNSPSC</t>
        </r>
      </text>
    </comment>
    <comment ref="B3240" authorId="1" shapeId="0">
      <text>
        <r>
          <rPr>
            <sz val="11"/>
            <color theme="1"/>
            <rFont val="Calibri"/>
            <family val="2"/>
            <scheme val="minor"/>
          </rPr>
          <t>Descripción calculada automáticamente a partir de código del artículo</t>
        </r>
      </text>
    </comment>
    <comment ref="C3240" authorId="1" shapeId="0">
      <text>
        <r>
          <rPr>
            <sz val="11"/>
            <color theme="1"/>
            <rFont val="Calibri"/>
            <family val="2"/>
            <scheme val="minor"/>
          </rPr>
          <t>Seleccione un valor de la lista</t>
        </r>
      </text>
    </comment>
    <comment ref="D3240" authorId="1" shapeId="0">
      <text>
        <r>
          <rPr>
            <sz val="11"/>
            <color theme="1"/>
            <rFont val="Calibri"/>
            <family val="2"/>
            <scheme val="minor"/>
          </rPr>
          <t>Introduzca un número con dos decimales como máximo. Debe ser igual o mayor a la "Cantidad Real Consumida"</t>
        </r>
      </text>
    </comment>
    <comment ref="E3240" authorId="1" shapeId="0">
      <text>
        <r>
          <rPr>
            <sz val="11"/>
            <color theme="1"/>
            <rFont val="Calibri"/>
            <family val="2"/>
            <scheme val="minor"/>
          </rPr>
          <t>Introduzca un número con dos decimales como máximo</t>
        </r>
      </text>
    </comment>
    <comment ref="F3240" authorId="1" shapeId="0">
      <text>
        <r>
          <rPr>
            <sz val="11"/>
            <color theme="1"/>
            <rFont val="Calibri"/>
            <family val="2"/>
            <scheme val="minor"/>
          </rPr>
          <t>Monto calculado automáticamente por el sistema</t>
        </r>
      </text>
    </comment>
    <comment ref="C3245" authorId="1" shapeId="0">
      <text>
        <r>
          <rPr>
            <sz val="11"/>
            <color theme="1"/>
            <rFont val="Calibri"/>
            <family val="2"/>
            <scheme val="minor"/>
          </rPr>
          <t>Seleccionar un valor del listado</t>
        </r>
      </text>
    </comment>
    <comment ref="D3245" authorId="1" shapeId="0">
      <text>
        <r>
          <rPr>
            <sz val="11"/>
            <color theme="1"/>
            <rFont val="Calibri"/>
            <family val="2"/>
            <scheme val="minor"/>
          </rPr>
          <t>Seleccione el tipo de procedimiento</t>
        </r>
      </text>
    </comment>
    <comment ref="E3245" authorId="1" shapeId="0">
      <text>
        <r>
          <rPr>
            <sz val="11"/>
            <color theme="1"/>
            <rFont val="Calibri"/>
            <family val="2"/>
            <scheme val="minor"/>
          </rPr>
          <t>Seleccione un valor de la lista</t>
        </r>
      </text>
    </comment>
    <comment ref="F3245" authorId="1" shapeId="0">
      <text>
        <r>
          <rPr>
            <sz val="11"/>
            <color theme="1"/>
            <rFont val="Calibri"/>
            <family val="2"/>
            <scheme val="minor"/>
          </rPr>
          <t>Introduzca el código SNIP</t>
        </r>
      </text>
    </comment>
    <comment ref="C3246" authorId="1" shapeId="0">
      <text>
        <r>
          <rPr>
            <sz val="11"/>
            <color theme="1"/>
            <rFont val="Calibri"/>
            <family val="2"/>
            <scheme val="minor"/>
          </rPr>
          <t>Introduzca la fecha de inicio del proceso, en formato dd-mm-aaaa</t>
        </r>
      </text>
    </comment>
    <comment ref="F3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7" authorId="1" shapeId="0">
      <text/>
    </comment>
    <comment ref="C3248" authorId="1" shapeId="0">
      <text>
        <r>
          <rPr>
            <sz val="11"/>
            <color theme="1"/>
            <rFont val="Calibri"/>
            <family val="2"/>
            <scheme val="minor"/>
          </rPr>
          <t>Introduzca la fecha prevista de adjudicación, en formato dd-mm-aaaa</t>
        </r>
      </text>
    </comment>
    <comment ref="F3248" authorId="1" shapeId="0">
      <text/>
    </comment>
    <comment ref="F3249" authorId="1" shapeId="0">
      <text/>
    </comment>
    <comment ref="A3251" authorId="1" shapeId="0">
      <text>
        <r>
          <rPr>
            <sz val="11"/>
            <color theme="1"/>
            <rFont val="Calibri"/>
            <family val="2"/>
            <scheme val="minor"/>
          </rPr>
          <t>Introduzca un codigo UNSPSC</t>
        </r>
      </text>
    </comment>
    <comment ref="B3251" authorId="1" shapeId="0">
      <text>
        <r>
          <rPr>
            <sz val="11"/>
            <color theme="1"/>
            <rFont val="Calibri"/>
            <family val="2"/>
            <scheme val="minor"/>
          </rPr>
          <t>Descripción calculada automáticamente a partir de código del artículo</t>
        </r>
      </text>
    </comment>
    <comment ref="C3251" authorId="1" shapeId="0">
      <text>
        <r>
          <rPr>
            <sz val="11"/>
            <color theme="1"/>
            <rFont val="Calibri"/>
            <family val="2"/>
            <scheme val="minor"/>
          </rPr>
          <t>Seleccione un valor de la lista</t>
        </r>
      </text>
    </comment>
    <comment ref="D3251" authorId="1" shapeId="0">
      <text>
        <r>
          <rPr>
            <sz val="11"/>
            <color theme="1"/>
            <rFont val="Calibri"/>
            <family val="2"/>
            <scheme val="minor"/>
          </rPr>
          <t>Introduzca un número con dos decimales como máximo. Debe ser igual o mayor a la "Cantidad Real Consumida"</t>
        </r>
      </text>
    </comment>
    <comment ref="E3251" authorId="1" shapeId="0">
      <text>
        <r>
          <rPr>
            <sz val="11"/>
            <color theme="1"/>
            <rFont val="Calibri"/>
            <family val="2"/>
            <scheme val="minor"/>
          </rPr>
          <t>Introduzca un número con dos decimales como máximo</t>
        </r>
      </text>
    </comment>
    <comment ref="F3251" authorId="1" shapeId="0">
      <text>
        <r>
          <rPr>
            <sz val="11"/>
            <color theme="1"/>
            <rFont val="Calibri"/>
            <family val="2"/>
            <scheme val="minor"/>
          </rPr>
          <t>Monto calculado automáticamente por el sistema</t>
        </r>
      </text>
    </comment>
    <comment ref="C3256" authorId="1" shapeId="0">
      <text>
        <r>
          <rPr>
            <sz val="11"/>
            <color theme="1"/>
            <rFont val="Calibri"/>
            <family val="2"/>
            <scheme val="minor"/>
          </rPr>
          <t>Seleccionar un valor del listado</t>
        </r>
      </text>
    </comment>
    <comment ref="D3256" authorId="1" shapeId="0">
      <text>
        <r>
          <rPr>
            <sz val="11"/>
            <color theme="1"/>
            <rFont val="Calibri"/>
            <family val="2"/>
            <scheme val="minor"/>
          </rPr>
          <t>Seleccione el tipo de procedimiento</t>
        </r>
      </text>
    </comment>
    <comment ref="E3256" authorId="1" shapeId="0">
      <text>
        <r>
          <rPr>
            <sz val="11"/>
            <color theme="1"/>
            <rFont val="Calibri"/>
            <family val="2"/>
            <scheme val="minor"/>
          </rPr>
          <t>Seleccione un valor de la lista</t>
        </r>
      </text>
    </comment>
    <comment ref="F3256" authorId="1" shapeId="0">
      <text>
        <r>
          <rPr>
            <sz val="11"/>
            <color theme="1"/>
            <rFont val="Calibri"/>
            <family val="2"/>
            <scheme val="minor"/>
          </rPr>
          <t>Introduzca el código SNIP</t>
        </r>
      </text>
    </comment>
    <comment ref="C3257" authorId="1" shapeId="0">
      <text>
        <r>
          <rPr>
            <sz val="11"/>
            <color theme="1"/>
            <rFont val="Calibri"/>
            <family val="2"/>
            <scheme val="minor"/>
          </rPr>
          <t>Introduzca la fecha de inicio del proceso, en formato dd-mm-aaaa</t>
        </r>
      </text>
    </comment>
    <comment ref="F32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8" authorId="1" shapeId="0">
      <text/>
    </comment>
    <comment ref="C3259" authorId="1" shapeId="0">
      <text>
        <r>
          <rPr>
            <sz val="11"/>
            <color theme="1"/>
            <rFont val="Calibri"/>
            <family val="2"/>
            <scheme val="minor"/>
          </rPr>
          <t>Introduzca la fecha prevista de adjudicación, en formato dd-mm-aaaa</t>
        </r>
      </text>
    </comment>
    <comment ref="F3259" authorId="1" shapeId="0">
      <text/>
    </comment>
    <comment ref="F3260" authorId="1" shapeId="0">
      <text/>
    </comment>
    <comment ref="A3262" authorId="1" shapeId="0">
      <text>
        <r>
          <rPr>
            <sz val="11"/>
            <color theme="1"/>
            <rFont val="Calibri"/>
            <family val="2"/>
            <scheme val="minor"/>
          </rPr>
          <t>Introduzca un codigo UNSPSC</t>
        </r>
      </text>
    </comment>
    <comment ref="B3262" authorId="1" shapeId="0">
      <text>
        <r>
          <rPr>
            <sz val="11"/>
            <color theme="1"/>
            <rFont val="Calibri"/>
            <family val="2"/>
            <scheme val="minor"/>
          </rPr>
          <t>Descripción calculada automáticamente a partir de código del artículo</t>
        </r>
      </text>
    </comment>
    <comment ref="C3262" authorId="1" shapeId="0">
      <text>
        <r>
          <rPr>
            <sz val="11"/>
            <color theme="1"/>
            <rFont val="Calibri"/>
            <family val="2"/>
            <scheme val="minor"/>
          </rPr>
          <t>Seleccione un valor de la lista</t>
        </r>
      </text>
    </comment>
    <comment ref="D3262" authorId="1" shapeId="0">
      <text>
        <r>
          <rPr>
            <sz val="11"/>
            <color theme="1"/>
            <rFont val="Calibri"/>
            <family val="2"/>
            <scheme val="minor"/>
          </rPr>
          <t>Introduzca un número con dos decimales como máximo. Debe ser igual o mayor a la "Cantidad Real Consumida"</t>
        </r>
      </text>
    </comment>
    <comment ref="E3262" authorId="1" shapeId="0">
      <text>
        <r>
          <rPr>
            <sz val="11"/>
            <color theme="1"/>
            <rFont val="Calibri"/>
            <family val="2"/>
            <scheme val="minor"/>
          </rPr>
          <t>Introduzca un número con dos decimales como máximo</t>
        </r>
      </text>
    </comment>
    <comment ref="F3262" authorId="1" shapeId="0">
      <text>
        <r>
          <rPr>
            <sz val="11"/>
            <color theme="1"/>
            <rFont val="Calibri"/>
            <family val="2"/>
            <scheme val="minor"/>
          </rPr>
          <t>Monto calculado automáticamente por el sistema</t>
        </r>
      </text>
    </comment>
    <comment ref="A3267" authorId="1" shapeId="0">
      <text>
        <r>
          <rPr>
            <sz val="11"/>
            <color theme="1"/>
            <rFont val="Calibri"/>
            <family val="2"/>
            <scheme val="minor"/>
          </rPr>
          <t>Introducir un texto con el nombre o referencia de la contratación</t>
        </r>
      </text>
    </comment>
    <comment ref="B3267" authorId="1" shapeId="0">
      <text>
        <r>
          <rPr>
            <sz val="11"/>
            <color theme="1"/>
            <rFont val="Calibri"/>
            <family val="2"/>
            <scheme val="minor"/>
          </rPr>
          <t>Introduzca un texto con la finalidad de la contratación</t>
        </r>
      </text>
    </comment>
    <comment ref="C3267" authorId="1" shapeId="0">
      <text>
        <r>
          <rPr>
            <sz val="11"/>
            <color theme="1"/>
            <rFont val="Calibri"/>
            <family val="2"/>
            <scheme val="minor"/>
          </rPr>
          <t>Seleccionar un valor del listado</t>
        </r>
      </text>
    </comment>
    <comment ref="D3267" authorId="1" shapeId="0">
      <text>
        <r>
          <rPr>
            <sz val="11"/>
            <color theme="1"/>
            <rFont val="Calibri"/>
            <family val="2"/>
            <scheme val="minor"/>
          </rPr>
          <t>Seleccione el tipo de procedimiento</t>
        </r>
      </text>
    </comment>
    <comment ref="E3267" authorId="1" shapeId="0">
      <text>
        <r>
          <rPr>
            <sz val="11"/>
            <color theme="1"/>
            <rFont val="Calibri"/>
            <family val="2"/>
            <scheme val="minor"/>
          </rPr>
          <t>Seleccione un valor de la lista</t>
        </r>
      </text>
    </comment>
    <comment ref="F3267" authorId="1" shapeId="0">
      <text>
        <r>
          <rPr>
            <sz val="11"/>
            <color theme="1"/>
            <rFont val="Calibri"/>
            <family val="2"/>
            <scheme val="minor"/>
          </rPr>
          <t>Introduzca el código SNIP</t>
        </r>
      </text>
    </comment>
    <comment ref="C3268" authorId="1" shapeId="0">
      <text>
        <r>
          <rPr>
            <sz val="11"/>
            <color theme="1"/>
            <rFont val="Calibri"/>
            <family val="2"/>
            <scheme val="minor"/>
          </rPr>
          <t>Introduzca la fecha de inicio del proceso, en formato dd-mm-aaaa</t>
        </r>
      </text>
    </comment>
    <comment ref="F32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9" authorId="1" shapeId="0">
      <text/>
    </comment>
    <comment ref="C3270" authorId="1" shapeId="0">
      <text>
        <r>
          <rPr>
            <sz val="11"/>
            <color theme="1"/>
            <rFont val="Calibri"/>
            <family val="2"/>
            <scheme val="minor"/>
          </rPr>
          <t>Introduzca la fecha prevista de adjudicación, en formato dd-mm-aaaa</t>
        </r>
      </text>
    </comment>
    <comment ref="F3270" authorId="1" shapeId="0">
      <text/>
    </comment>
    <comment ref="F3271" authorId="1" shapeId="0">
      <text/>
    </comment>
    <comment ref="A3273" authorId="1" shapeId="0">
      <text>
        <r>
          <rPr>
            <sz val="11"/>
            <color theme="1"/>
            <rFont val="Calibri"/>
            <family val="2"/>
            <scheme val="minor"/>
          </rPr>
          <t>Introduzca un codigo UNSPSC</t>
        </r>
      </text>
    </comment>
    <comment ref="B3273" authorId="1" shapeId="0">
      <text>
        <r>
          <rPr>
            <sz val="11"/>
            <color theme="1"/>
            <rFont val="Calibri"/>
            <family val="2"/>
            <scheme val="minor"/>
          </rPr>
          <t>Descripción calculada automáticamente a partir de código del artículo</t>
        </r>
      </text>
    </comment>
    <comment ref="C3273" authorId="1" shapeId="0">
      <text>
        <r>
          <rPr>
            <sz val="11"/>
            <color theme="1"/>
            <rFont val="Calibri"/>
            <family val="2"/>
            <scheme val="minor"/>
          </rPr>
          <t>Seleccione un valor de la lista</t>
        </r>
      </text>
    </comment>
    <comment ref="D3273" authorId="1" shapeId="0">
      <text>
        <r>
          <rPr>
            <sz val="11"/>
            <color theme="1"/>
            <rFont val="Calibri"/>
            <family val="2"/>
            <scheme val="minor"/>
          </rPr>
          <t>Introduzca un número con dos decimales como máximo. Debe ser igual o mayor a la "Cantidad Real Consumida"</t>
        </r>
      </text>
    </comment>
    <comment ref="E3273" authorId="1" shapeId="0">
      <text>
        <r>
          <rPr>
            <sz val="11"/>
            <color theme="1"/>
            <rFont val="Calibri"/>
            <family val="2"/>
            <scheme val="minor"/>
          </rPr>
          <t>Introduzca un número con dos decimales como máximo</t>
        </r>
      </text>
    </comment>
    <comment ref="F3273" authorId="1" shapeId="0">
      <text>
        <r>
          <rPr>
            <sz val="11"/>
            <color theme="1"/>
            <rFont val="Calibri"/>
            <family val="2"/>
            <scheme val="minor"/>
          </rPr>
          <t>Monto calculado automáticamente por el sistema</t>
        </r>
      </text>
    </comment>
    <comment ref="A3278" authorId="1" shapeId="0">
      <text>
        <r>
          <rPr>
            <sz val="11"/>
            <color theme="1"/>
            <rFont val="Calibri"/>
            <family val="2"/>
            <scheme val="minor"/>
          </rPr>
          <t>Introducir un texto con el nombre o referencia de la contratación</t>
        </r>
      </text>
    </comment>
    <comment ref="B3278" authorId="1" shapeId="0">
      <text>
        <r>
          <rPr>
            <sz val="11"/>
            <color theme="1"/>
            <rFont val="Calibri"/>
            <family val="2"/>
            <scheme val="minor"/>
          </rPr>
          <t>Introduzca un texto con la finalidad de la contratación</t>
        </r>
      </text>
    </comment>
    <comment ref="C3278" authorId="1" shapeId="0">
      <text>
        <r>
          <rPr>
            <sz val="11"/>
            <color theme="1"/>
            <rFont val="Calibri"/>
            <family val="2"/>
            <scheme val="minor"/>
          </rPr>
          <t>Seleccionar un valor del listado</t>
        </r>
      </text>
    </comment>
    <comment ref="D3278" authorId="1" shapeId="0">
      <text>
        <r>
          <rPr>
            <sz val="11"/>
            <color theme="1"/>
            <rFont val="Calibri"/>
            <family val="2"/>
            <scheme val="minor"/>
          </rPr>
          <t>Seleccione el tipo de procedimiento</t>
        </r>
      </text>
    </comment>
    <comment ref="E3278" authorId="1" shapeId="0">
      <text>
        <r>
          <rPr>
            <sz val="11"/>
            <color theme="1"/>
            <rFont val="Calibri"/>
            <family val="2"/>
            <scheme val="minor"/>
          </rPr>
          <t>Seleccione un valor de la lista</t>
        </r>
      </text>
    </comment>
    <comment ref="F3278" authorId="1" shapeId="0">
      <text>
        <r>
          <rPr>
            <sz val="11"/>
            <color theme="1"/>
            <rFont val="Calibri"/>
            <family val="2"/>
            <scheme val="minor"/>
          </rPr>
          <t>Introduzca el código SNIP</t>
        </r>
      </text>
    </comment>
    <comment ref="C3279" authorId="1" shapeId="0">
      <text>
        <r>
          <rPr>
            <sz val="11"/>
            <color theme="1"/>
            <rFont val="Calibri"/>
            <family val="2"/>
            <scheme val="minor"/>
          </rPr>
          <t>Introduzca la fecha de inicio del proceso, en formato dd-mm-aaaa</t>
        </r>
      </text>
    </comment>
    <comment ref="F3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0" authorId="1" shapeId="0">
      <text/>
    </comment>
    <comment ref="C3281" authorId="1" shapeId="0">
      <text>
        <r>
          <rPr>
            <sz val="11"/>
            <color theme="1"/>
            <rFont val="Calibri"/>
            <family val="2"/>
            <scheme val="minor"/>
          </rPr>
          <t>Introduzca la fecha prevista de adjudicación, en formato dd-mm-aaaa</t>
        </r>
      </text>
    </comment>
    <comment ref="F3281" authorId="1" shapeId="0">
      <text/>
    </comment>
    <comment ref="F3282" authorId="1" shapeId="0">
      <text/>
    </comment>
    <comment ref="A3284" authorId="1" shapeId="0">
      <text>
        <r>
          <rPr>
            <sz val="11"/>
            <color theme="1"/>
            <rFont val="Calibri"/>
            <family val="2"/>
            <scheme val="minor"/>
          </rPr>
          <t>Introduzca un codigo UNSPSC</t>
        </r>
      </text>
    </comment>
    <comment ref="B3284" authorId="1" shapeId="0">
      <text>
        <r>
          <rPr>
            <sz val="11"/>
            <color theme="1"/>
            <rFont val="Calibri"/>
            <family val="2"/>
            <scheme val="minor"/>
          </rPr>
          <t>Descripción calculada automáticamente a partir de código del artículo</t>
        </r>
      </text>
    </comment>
    <comment ref="C3284" authorId="1" shapeId="0">
      <text>
        <r>
          <rPr>
            <sz val="11"/>
            <color theme="1"/>
            <rFont val="Calibri"/>
            <family val="2"/>
            <scheme val="minor"/>
          </rPr>
          <t>Seleccione un valor de la lista</t>
        </r>
      </text>
    </comment>
    <comment ref="D3284" authorId="1" shapeId="0">
      <text>
        <r>
          <rPr>
            <sz val="11"/>
            <color theme="1"/>
            <rFont val="Calibri"/>
            <family val="2"/>
            <scheme val="minor"/>
          </rPr>
          <t>Introduzca un número con dos decimales como máximo. Debe ser igual o mayor a la "Cantidad Real Consumida"</t>
        </r>
      </text>
    </comment>
    <comment ref="E3284" authorId="1" shapeId="0">
      <text>
        <r>
          <rPr>
            <sz val="11"/>
            <color theme="1"/>
            <rFont val="Calibri"/>
            <family val="2"/>
            <scheme val="minor"/>
          </rPr>
          <t>Introduzca un número con dos decimales como máximo</t>
        </r>
      </text>
    </comment>
    <comment ref="F3284" authorId="1" shapeId="0">
      <text>
        <r>
          <rPr>
            <sz val="11"/>
            <color theme="1"/>
            <rFont val="Calibri"/>
            <family val="2"/>
            <scheme val="minor"/>
          </rPr>
          <t>Monto calculado automáticamente por el sistema</t>
        </r>
      </text>
    </comment>
    <comment ref="A3289" authorId="1" shapeId="0">
      <text>
        <r>
          <rPr>
            <sz val="11"/>
            <color theme="1"/>
            <rFont val="Calibri"/>
            <family val="2"/>
            <scheme val="minor"/>
          </rPr>
          <t>Introducir un texto con el nombre o referencia de la contratación</t>
        </r>
      </text>
    </comment>
    <comment ref="B3289" authorId="1" shapeId="0">
      <text>
        <r>
          <rPr>
            <sz val="11"/>
            <color theme="1"/>
            <rFont val="Calibri"/>
            <family val="2"/>
            <scheme val="minor"/>
          </rPr>
          <t>Introduzca un texto con la finalidad de la contratación</t>
        </r>
      </text>
    </comment>
    <comment ref="C3289" authorId="1" shapeId="0">
      <text>
        <r>
          <rPr>
            <sz val="11"/>
            <color theme="1"/>
            <rFont val="Calibri"/>
            <family val="2"/>
            <scheme val="minor"/>
          </rPr>
          <t>Seleccionar un valor del listado</t>
        </r>
      </text>
    </comment>
    <comment ref="D3289" authorId="1" shapeId="0">
      <text>
        <r>
          <rPr>
            <sz val="11"/>
            <color theme="1"/>
            <rFont val="Calibri"/>
            <family val="2"/>
            <scheme val="minor"/>
          </rPr>
          <t>Seleccione el tipo de procedimiento</t>
        </r>
      </text>
    </comment>
    <comment ref="E3289" authorId="1" shapeId="0">
      <text>
        <r>
          <rPr>
            <sz val="11"/>
            <color theme="1"/>
            <rFont val="Calibri"/>
            <family val="2"/>
            <scheme val="minor"/>
          </rPr>
          <t>Seleccione un valor de la lista</t>
        </r>
      </text>
    </comment>
    <comment ref="F3289" authorId="1" shapeId="0">
      <text>
        <r>
          <rPr>
            <sz val="11"/>
            <color theme="1"/>
            <rFont val="Calibri"/>
            <family val="2"/>
            <scheme val="minor"/>
          </rPr>
          <t>Introduzca el código SNIP</t>
        </r>
      </text>
    </comment>
    <comment ref="C3290" authorId="1" shapeId="0">
      <text>
        <r>
          <rPr>
            <sz val="11"/>
            <color theme="1"/>
            <rFont val="Calibri"/>
            <family val="2"/>
            <scheme val="minor"/>
          </rPr>
          <t>Introduzca la fecha de inicio del proceso, en formato dd-mm-aaaa</t>
        </r>
      </text>
    </comment>
    <comment ref="F32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1" authorId="1" shapeId="0">
      <text/>
    </comment>
    <comment ref="C3292" authorId="1" shapeId="0">
      <text>
        <r>
          <rPr>
            <sz val="11"/>
            <color theme="1"/>
            <rFont val="Calibri"/>
            <family val="2"/>
            <scheme val="minor"/>
          </rPr>
          <t>Introduzca la fecha prevista de adjudicación, en formato dd-mm-aaaa</t>
        </r>
      </text>
    </comment>
    <comment ref="F3292" authorId="1" shapeId="0">
      <text/>
    </comment>
    <comment ref="F3293" authorId="1" shapeId="0">
      <text/>
    </comment>
    <comment ref="A3295" authorId="1" shapeId="0">
      <text>
        <r>
          <rPr>
            <sz val="11"/>
            <color theme="1"/>
            <rFont val="Calibri"/>
            <family val="2"/>
            <scheme val="minor"/>
          </rPr>
          <t>Introduzca un codigo UNSPSC</t>
        </r>
      </text>
    </comment>
    <comment ref="B3295" authorId="1" shapeId="0">
      <text>
        <r>
          <rPr>
            <sz val="11"/>
            <color theme="1"/>
            <rFont val="Calibri"/>
            <family val="2"/>
            <scheme val="minor"/>
          </rPr>
          <t>Descripción calculada automáticamente a partir de código del artículo</t>
        </r>
      </text>
    </comment>
    <comment ref="C3295" authorId="1" shapeId="0">
      <text>
        <r>
          <rPr>
            <sz val="11"/>
            <color theme="1"/>
            <rFont val="Calibri"/>
            <family val="2"/>
            <scheme val="minor"/>
          </rPr>
          <t>Seleccione un valor de la lista</t>
        </r>
      </text>
    </comment>
    <comment ref="D3295" authorId="1" shapeId="0">
      <text>
        <r>
          <rPr>
            <sz val="11"/>
            <color theme="1"/>
            <rFont val="Calibri"/>
            <family val="2"/>
            <scheme val="minor"/>
          </rPr>
          <t>Introduzca un número con dos decimales como máximo. Debe ser igual o mayor a la "Cantidad Real Consumida"</t>
        </r>
      </text>
    </comment>
    <comment ref="E3295" authorId="1" shapeId="0">
      <text>
        <r>
          <rPr>
            <sz val="11"/>
            <color theme="1"/>
            <rFont val="Calibri"/>
            <family val="2"/>
            <scheme val="minor"/>
          </rPr>
          <t>Introduzca un número con dos decimales como máximo</t>
        </r>
      </text>
    </comment>
    <comment ref="F3295" authorId="1" shapeId="0">
      <text>
        <r>
          <rPr>
            <sz val="11"/>
            <color theme="1"/>
            <rFont val="Calibri"/>
            <family val="2"/>
            <scheme val="minor"/>
          </rPr>
          <t>Monto calculado automáticamente por el sistema</t>
        </r>
      </text>
    </comment>
    <comment ref="A3300" authorId="1" shapeId="0">
      <text>
        <r>
          <rPr>
            <sz val="11"/>
            <color theme="1"/>
            <rFont val="Calibri"/>
            <family val="2"/>
            <scheme val="minor"/>
          </rPr>
          <t>Introducir un texto con el nombre o referencia de la contratación</t>
        </r>
      </text>
    </comment>
    <comment ref="B3300" authorId="1" shapeId="0">
      <text>
        <r>
          <rPr>
            <sz val="11"/>
            <color theme="1"/>
            <rFont val="Calibri"/>
            <family val="2"/>
            <scheme val="minor"/>
          </rPr>
          <t>Introduzca un texto con la finalidad de la contratación</t>
        </r>
      </text>
    </comment>
    <comment ref="C3300" authorId="1" shapeId="0">
      <text>
        <r>
          <rPr>
            <sz val="11"/>
            <color theme="1"/>
            <rFont val="Calibri"/>
            <family val="2"/>
            <scheme val="minor"/>
          </rPr>
          <t>Seleccionar un valor del listado</t>
        </r>
      </text>
    </comment>
    <comment ref="D3300" authorId="1" shapeId="0">
      <text>
        <r>
          <rPr>
            <sz val="11"/>
            <color theme="1"/>
            <rFont val="Calibri"/>
            <family val="2"/>
            <scheme val="minor"/>
          </rPr>
          <t>Seleccione el tipo de procedimiento</t>
        </r>
      </text>
    </comment>
    <comment ref="E3300" authorId="1" shapeId="0">
      <text>
        <r>
          <rPr>
            <sz val="11"/>
            <color theme="1"/>
            <rFont val="Calibri"/>
            <family val="2"/>
            <scheme val="minor"/>
          </rPr>
          <t>Seleccione un valor de la lista</t>
        </r>
      </text>
    </comment>
    <comment ref="F3300" authorId="1" shapeId="0">
      <text>
        <r>
          <rPr>
            <sz val="11"/>
            <color theme="1"/>
            <rFont val="Calibri"/>
            <family val="2"/>
            <scheme val="minor"/>
          </rPr>
          <t>Introduzca el código SNIP</t>
        </r>
      </text>
    </comment>
    <comment ref="C3301" authorId="1" shapeId="0">
      <text>
        <r>
          <rPr>
            <sz val="11"/>
            <color theme="1"/>
            <rFont val="Calibri"/>
            <family val="2"/>
            <scheme val="minor"/>
          </rPr>
          <t>Introduzca la fecha de inicio del proceso, en formato dd-mm-aaaa</t>
        </r>
      </text>
    </comment>
    <comment ref="F3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2" authorId="1" shapeId="0">
      <text/>
    </comment>
    <comment ref="C3303" authorId="1" shapeId="0">
      <text>
        <r>
          <rPr>
            <sz val="11"/>
            <color theme="1"/>
            <rFont val="Calibri"/>
            <family val="2"/>
            <scheme val="minor"/>
          </rPr>
          <t>Introduzca la fecha prevista de adjudicación, en formato dd-mm-aaaa</t>
        </r>
      </text>
    </comment>
    <comment ref="F3303" authorId="1" shapeId="0">
      <text/>
    </comment>
    <comment ref="F3304" authorId="1" shapeId="0">
      <text/>
    </comment>
    <comment ref="A3306" authorId="1" shapeId="0">
      <text>
        <r>
          <rPr>
            <sz val="11"/>
            <color theme="1"/>
            <rFont val="Calibri"/>
            <family val="2"/>
            <scheme val="minor"/>
          </rPr>
          <t>Introduzca un codigo UNSPSC</t>
        </r>
      </text>
    </comment>
    <comment ref="B3306" authorId="1" shapeId="0">
      <text>
        <r>
          <rPr>
            <sz val="11"/>
            <color theme="1"/>
            <rFont val="Calibri"/>
            <family val="2"/>
            <scheme val="minor"/>
          </rPr>
          <t>Descripción calculada automáticamente a partir de código del artículo</t>
        </r>
      </text>
    </comment>
    <comment ref="C3306" authorId="1" shapeId="0">
      <text>
        <r>
          <rPr>
            <sz val="11"/>
            <color theme="1"/>
            <rFont val="Calibri"/>
            <family val="2"/>
            <scheme val="minor"/>
          </rPr>
          <t>Seleccione un valor de la lista</t>
        </r>
      </text>
    </comment>
    <comment ref="D3306" authorId="1" shapeId="0">
      <text>
        <r>
          <rPr>
            <sz val="11"/>
            <color theme="1"/>
            <rFont val="Calibri"/>
            <family val="2"/>
            <scheme val="minor"/>
          </rPr>
          <t>Introduzca un número con dos decimales como máximo. Debe ser igual o mayor a la "Cantidad Real Consumida"</t>
        </r>
      </text>
    </comment>
    <comment ref="E3306" authorId="1" shapeId="0">
      <text>
        <r>
          <rPr>
            <sz val="11"/>
            <color theme="1"/>
            <rFont val="Calibri"/>
            <family val="2"/>
            <scheme val="minor"/>
          </rPr>
          <t>Introduzca un número con dos decimales como máximo</t>
        </r>
      </text>
    </comment>
    <comment ref="F3306" authorId="1" shapeId="0">
      <text>
        <r>
          <rPr>
            <sz val="11"/>
            <color theme="1"/>
            <rFont val="Calibri"/>
            <family val="2"/>
            <scheme val="minor"/>
          </rPr>
          <t>Monto calculado automáticamente por el sistema</t>
        </r>
      </text>
    </comment>
    <comment ref="A3311" authorId="1" shapeId="0">
      <text>
        <r>
          <rPr>
            <sz val="11"/>
            <color theme="1"/>
            <rFont val="Calibri"/>
            <family val="2"/>
            <scheme val="minor"/>
          </rPr>
          <t>Introducir un texto con el nombre o referencia de la contratación</t>
        </r>
      </text>
    </comment>
    <comment ref="B3311" authorId="1" shapeId="0">
      <text>
        <r>
          <rPr>
            <sz val="11"/>
            <color theme="1"/>
            <rFont val="Calibri"/>
            <family val="2"/>
            <scheme val="minor"/>
          </rPr>
          <t>Introduzca un texto con la finalidad de la contratación</t>
        </r>
      </text>
    </comment>
    <comment ref="C3311" authorId="1" shapeId="0">
      <text>
        <r>
          <rPr>
            <sz val="11"/>
            <color theme="1"/>
            <rFont val="Calibri"/>
            <family val="2"/>
            <scheme val="minor"/>
          </rPr>
          <t>Seleccionar un valor del listado</t>
        </r>
      </text>
    </comment>
    <comment ref="D3311" authorId="1" shapeId="0">
      <text>
        <r>
          <rPr>
            <sz val="11"/>
            <color theme="1"/>
            <rFont val="Calibri"/>
            <family val="2"/>
            <scheme val="minor"/>
          </rPr>
          <t>Seleccione el tipo de procedimiento</t>
        </r>
      </text>
    </comment>
    <comment ref="E3311" authorId="1" shapeId="0">
      <text>
        <r>
          <rPr>
            <sz val="11"/>
            <color theme="1"/>
            <rFont val="Calibri"/>
            <family val="2"/>
            <scheme val="minor"/>
          </rPr>
          <t>Seleccione un valor de la lista</t>
        </r>
      </text>
    </comment>
    <comment ref="F3311" authorId="1" shapeId="0">
      <text>
        <r>
          <rPr>
            <sz val="11"/>
            <color theme="1"/>
            <rFont val="Calibri"/>
            <family val="2"/>
            <scheme val="minor"/>
          </rPr>
          <t>Introduzca el código SNIP</t>
        </r>
      </text>
    </comment>
    <comment ref="C3312" authorId="1" shapeId="0">
      <text>
        <r>
          <rPr>
            <sz val="11"/>
            <color theme="1"/>
            <rFont val="Calibri"/>
            <family val="2"/>
            <scheme val="minor"/>
          </rPr>
          <t>Introduzca la fecha de inicio del proceso, en formato dd-mm-aaaa</t>
        </r>
      </text>
    </comment>
    <comment ref="F33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3" authorId="1" shapeId="0">
      <text/>
    </comment>
    <comment ref="C3314" authorId="1" shapeId="0">
      <text>
        <r>
          <rPr>
            <sz val="11"/>
            <color theme="1"/>
            <rFont val="Calibri"/>
            <family val="2"/>
            <scheme val="minor"/>
          </rPr>
          <t>Introduzca la fecha prevista de adjudicación, en formato dd-mm-aaaa</t>
        </r>
      </text>
    </comment>
    <comment ref="F3314" authorId="1" shapeId="0">
      <text/>
    </comment>
    <comment ref="F3315" authorId="1" shapeId="0">
      <text/>
    </comment>
    <comment ref="A3317" authorId="1" shapeId="0">
      <text>
        <r>
          <rPr>
            <sz val="11"/>
            <color theme="1"/>
            <rFont val="Calibri"/>
            <family val="2"/>
            <scheme val="minor"/>
          </rPr>
          <t>Introduzca un codigo UNSPSC</t>
        </r>
      </text>
    </comment>
    <comment ref="B3317" authorId="1" shapeId="0">
      <text>
        <r>
          <rPr>
            <sz val="11"/>
            <color theme="1"/>
            <rFont val="Calibri"/>
            <family val="2"/>
            <scheme val="minor"/>
          </rPr>
          <t>Descripción calculada automáticamente a partir de código del artículo</t>
        </r>
      </text>
    </comment>
    <comment ref="C3317" authorId="1" shapeId="0">
      <text>
        <r>
          <rPr>
            <sz val="11"/>
            <color theme="1"/>
            <rFont val="Calibri"/>
            <family val="2"/>
            <scheme val="minor"/>
          </rPr>
          <t>Seleccione un valor de la lista</t>
        </r>
      </text>
    </comment>
    <comment ref="D3317" authorId="1" shapeId="0">
      <text>
        <r>
          <rPr>
            <sz val="11"/>
            <color theme="1"/>
            <rFont val="Calibri"/>
            <family val="2"/>
            <scheme val="minor"/>
          </rPr>
          <t>Introduzca un número con dos decimales como máximo. Debe ser igual o mayor a la "Cantidad Real Consumida"</t>
        </r>
      </text>
    </comment>
    <comment ref="E3317" authorId="1" shapeId="0">
      <text>
        <r>
          <rPr>
            <sz val="11"/>
            <color theme="1"/>
            <rFont val="Calibri"/>
            <family val="2"/>
            <scheme val="minor"/>
          </rPr>
          <t>Introduzca un número con dos decimales como máximo</t>
        </r>
      </text>
    </comment>
    <comment ref="F3317" authorId="1" shapeId="0">
      <text>
        <r>
          <rPr>
            <sz val="11"/>
            <color theme="1"/>
            <rFont val="Calibri"/>
            <family val="2"/>
            <scheme val="minor"/>
          </rPr>
          <t>Monto calculado automáticamente por el sistema</t>
        </r>
      </text>
    </comment>
    <comment ref="A3322" authorId="1" shapeId="0">
      <text>
        <r>
          <rPr>
            <sz val="11"/>
            <color theme="1"/>
            <rFont val="Calibri"/>
            <family val="2"/>
            <scheme val="minor"/>
          </rPr>
          <t>Introducir un texto con el nombre o referencia de la contratación</t>
        </r>
      </text>
    </comment>
    <comment ref="B3322" authorId="1" shapeId="0">
      <text>
        <r>
          <rPr>
            <sz val="11"/>
            <color theme="1"/>
            <rFont val="Calibri"/>
            <family val="2"/>
            <scheme val="minor"/>
          </rPr>
          <t>Introduzca un texto con la finalidad de la contratación</t>
        </r>
      </text>
    </comment>
    <comment ref="C3322" authorId="1" shapeId="0">
      <text>
        <r>
          <rPr>
            <sz val="11"/>
            <color theme="1"/>
            <rFont val="Calibri"/>
            <family val="2"/>
            <scheme val="minor"/>
          </rPr>
          <t>Seleccionar un valor del listado</t>
        </r>
      </text>
    </comment>
    <comment ref="D3322" authorId="1" shapeId="0">
      <text>
        <r>
          <rPr>
            <sz val="11"/>
            <color theme="1"/>
            <rFont val="Calibri"/>
            <family val="2"/>
            <scheme val="minor"/>
          </rPr>
          <t>Seleccione el tipo de procedimiento</t>
        </r>
      </text>
    </comment>
    <comment ref="E3322" authorId="1" shapeId="0">
      <text>
        <r>
          <rPr>
            <sz val="11"/>
            <color theme="1"/>
            <rFont val="Calibri"/>
            <family val="2"/>
            <scheme val="minor"/>
          </rPr>
          <t>Seleccione un valor de la lista</t>
        </r>
      </text>
    </comment>
    <comment ref="F3322" authorId="1" shapeId="0">
      <text>
        <r>
          <rPr>
            <sz val="11"/>
            <color theme="1"/>
            <rFont val="Calibri"/>
            <family val="2"/>
            <scheme val="minor"/>
          </rPr>
          <t>Introduzca el código SNIP</t>
        </r>
      </text>
    </comment>
    <comment ref="C3323" authorId="1" shapeId="0">
      <text>
        <r>
          <rPr>
            <sz val="11"/>
            <color theme="1"/>
            <rFont val="Calibri"/>
            <family val="2"/>
            <scheme val="minor"/>
          </rPr>
          <t>Introduzca la fecha de inicio del proceso, en formato dd-mm-aaaa</t>
        </r>
      </text>
    </comment>
    <comment ref="F33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4" authorId="1" shapeId="0">
      <text/>
    </comment>
    <comment ref="C3325" authorId="1" shapeId="0">
      <text>
        <r>
          <rPr>
            <sz val="11"/>
            <color theme="1"/>
            <rFont val="Calibri"/>
            <family val="2"/>
            <scheme val="minor"/>
          </rPr>
          <t>Introduzca la fecha prevista de adjudicación, en formato dd-mm-aaaa</t>
        </r>
      </text>
    </comment>
    <comment ref="F3325" authorId="1" shapeId="0">
      <text/>
    </comment>
    <comment ref="F3326" authorId="1" shapeId="0">
      <text/>
    </comment>
    <comment ref="A3328" authorId="1" shapeId="0">
      <text>
        <r>
          <rPr>
            <sz val="11"/>
            <color theme="1"/>
            <rFont val="Calibri"/>
            <family val="2"/>
            <scheme val="minor"/>
          </rPr>
          <t>Introduzca un codigo UNSPSC</t>
        </r>
      </text>
    </comment>
    <comment ref="B3328" authorId="1" shapeId="0">
      <text>
        <r>
          <rPr>
            <sz val="11"/>
            <color theme="1"/>
            <rFont val="Calibri"/>
            <family val="2"/>
            <scheme val="minor"/>
          </rPr>
          <t>Descripción calculada automáticamente a partir de código del artículo</t>
        </r>
      </text>
    </comment>
    <comment ref="C3328" authorId="1" shapeId="0">
      <text>
        <r>
          <rPr>
            <sz val="11"/>
            <color theme="1"/>
            <rFont val="Calibri"/>
            <family val="2"/>
            <scheme val="minor"/>
          </rPr>
          <t>Seleccione un valor de la lista</t>
        </r>
      </text>
    </comment>
    <comment ref="D3328" authorId="1" shapeId="0">
      <text>
        <r>
          <rPr>
            <sz val="11"/>
            <color theme="1"/>
            <rFont val="Calibri"/>
            <family val="2"/>
            <scheme val="minor"/>
          </rPr>
          <t>Introduzca un número con dos decimales como máximo. Debe ser igual o mayor a la "Cantidad Real Consumida"</t>
        </r>
      </text>
    </comment>
    <comment ref="E3328" authorId="1" shapeId="0">
      <text>
        <r>
          <rPr>
            <sz val="11"/>
            <color theme="1"/>
            <rFont val="Calibri"/>
            <family val="2"/>
            <scheme val="minor"/>
          </rPr>
          <t>Introduzca un número con dos decimales como máximo</t>
        </r>
      </text>
    </comment>
    <comment ref="F3328" authorId="1" shapeId="0">
      <text>
        <r>
          <rPr>
            <sz val="11"/>
            <color theme="1"/>
            <rFont val="Calibri"/>
            <family val="2"/>
            <scheme val="minor"/>
          </rPr>
          <t>Monto calculado automáticamente por el sistema</t>
        </r>
      </text>
    </comment>
    <comment ref="A3333" authorId="1" shapeId="0">
      <text>
        <r>
          <rPr>
            <sz val="11"/>
            <color theme="1"/>
            <rFont val="Calibri"/>
            <family val="2"/>
            <scheme val="minor"/>
          </rPr>
          <t>Introducir un texto con el nombre o referencia de la contratación</t>
        </r>
      </text>
    </comment>
    <comment ref="B3333" authorId="1" shapeId="0">
      <text>
        <r>
          <rPr>
            <sz val="11"/>
            <color theme="1"/>
            <rFont val="Calibri"/>
            <family val="2"/>
            <scheme val="minor"/>
          </rPr>
          <t>Introduzca un texto con la finalidad de la contratación</t>
        </r>
      </text>
    </comment>
    <comment ref="C3333" authorId="1" shapeId="0">
      <text>
        <r>
          <rPr>
            <sz val="11"/>
            <color theme="1"/>
            <rFont val="Calibri"/>
            <family val="2"/>
            <scheme val="minor"/>
          </rPr>
          <t>Seleccionar un valor del listado</t>
        </r>
      </text>
    </comment>
    <comment ref="D3333" authorId="1" shapeId="0">
      <text>
        <r>
          <rPr>
            <sz val="11"/>
            <color theme="1"/>
            <rFont val="Calibri"/>
            <family val="2"/>
            <scheme val="minor"/>
          </rPr>
          <t>Seleccione el tipo de procedimiento</t>
        </r>
      </text>
    </comment>
    <comment ref="E3333" authorId="1" shapeId="0">
      <text>
        <r>
          <rPr>
            <sz val="11"/>
            <color theme="1"/>
            <rFont val="Calibri"/>
            <family val="2"/>
            <scheme val="minor"/>
          </rPr>
          <t>Seleccione un valor de la lista</t>
        </r>
      </text>
    </comment>
    <comment ref="F3333" authorId="1" shapeId="0">
      <text>
        <r>
          <rPr>
            <sz val="11"/>
            <color theme="1"/>
            <rFont val="Calibri"/>
            <family val="2"/>
            <scheme val="minor"/>
          </rPr>
          <t>Introduzca el código SNIP</t>
        </r>
      </text>
    </comment>
    <comment ref="C3334" authorId="1" shapeId="0">
      <text>
        <r>
          <rPr>
            <sz val="11"/>
            <color theme="1"/>
            <rFont val="Calibri"/>
            <family val="2"/>
            <scheme val="minor"/>
          </rPr>
          <t>Introduzca la fecha de inicio del proceso, en formato dd-mm-aaaa</t>
        </r>
      </text>
    </comment>
    <comment ref="F33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5" authorId="1" shapeId="0">
      <text/>
    </comment>
    <comment ref="C3336" authorId="1" shapeId="0">
      <text>
        <r>
          <rPr>
            <sz val="11"/>
            <color theme="1"/>
            <rFont val="Calibri"/>
            <family val="2"/>
            <scheme val="minor"/>
          </rPr>
          <t>Introduzca la fecha prevista de adjudicación, en formato dd-mm-aaaa</t>
        </r>
      </text>
    </comment>
    <comment ref="F3336" authorId="1" shapeId="0">
      <text/>
    </comment>
    <comment ref="F3337" authorId="1" shapeId="0">
      <text/>
    </comment>
    <comment ref="A3339" authorId="1" shapeId="0">
      <text>
        <r>
          <rPr>
            <sz val="11"/>
            <color theme="1"/>
            <rFont val="Calibri"/>
            <family val="2"/>
            <scheme val="minor"/>
          </rPr>
          <t>Introduzca un codigo UNSPSC</t>
        </r>
      </text>
    </comment>
    <comment ref="B3339" authorId="1" shapeId="0">
      <text>
        <r>
          <rPr>
            <sz val="11"/>
            <color theme="1"/>
            <rFont val="Calibri"/>
            <family val="2"/>
            <scheme val="minor"/>
          </rPr>
          <t>Descripción calculada automáticamente a partir de código del artículo</t>
        </r>
      </text>
    </comment>
    <comment ref="C3339" authorId="1" shapeId="0">
      <text>
        <r>
          <rPr>
            <sz val="11"/>
            <color theme="1"/>
            <rFont val="Calibri"/>
            <family val="2"/>
            <scheme val="minor"/>
          </rPr>
          <t>Seleccione un valor de la lista</t>
        </r>
      </text>
    </comment>
    <comment ref="D3339" authorId="1" shapeId="0">
      <text>
        <r>
          <rPr>
            <sz val="11"/>
            <color theme="1"/>
            <rFont val="Calibri"/>
            <family val="2"/>
            <scheme val="minor"/>
          </rPr>
          <t>Introduzca un número con dos decimales como máximo. Debe ser igual o mayor a la "Cantidad Real Consumida"</t>
        </r>
      </text>
    </comment>
    <comment ref="E3339" authorId="1" shapeId="0">
      <text>
        <r>
          <rPr>
            <sz val="11"/>
            <color theme="1"/>
            <rFont val="Calibri"/>
            <family val="2"/>
            <scheme val="minor"/>
          </rPr>
          <t>Introduzca un número con dos decimales como máximo</t>
        </r>
      </text>
    </comment>
    <comment ref="F3339" authorId="1" shapeId="0">
      <text>
        <r>
          <rPr>
            <sz val="11"/>
            <color theme="1"/>
            <rFont val="Calibri"/>
            <family val="2"/>
            <scheme val="minor"/>
          </rPr>
          <t>Monto calculado automáticamente por el sistema</t>
        </r>
      </text>
    </comment>
    <comment ref="A3344" authorId="1" shapeId="0">
      <text>
        <r>
          <rPr>
            <sz val="11"/>
            <color theme="1"/>
            <rFont val="Calibri"/>
            <family val="2"/>
            <scheme val="minor"/>
          </rPr>
          <t>Introducir un texto con el nombre o referencia de la contratación</t>
        </r>
      </text>
    </comment>
    <comment ref="B3344" authorId="1" shapeId="0">
      <text>
        <r>
          <rPr>
            <sz val="11"/>
            <color theme="1"/>
            <rFont val="Calibri"/>
            <family val="2"/>
            <scheme val="minor"/>
          </rPr>
          <t>Introduzca un texto con la finalidad de la contratación</t>
        </r>
      </text>
    </comment>
    <comment ref="C3344" authorId="1" shapeId="0">
      <text>
        <r>
          <rPr>
            <sz val="11"/>
            <color theme="1"/>
            <rFont val="Calibri"/>
            <family val="2"/>
            <scheme val="minor"/>
          </rPr>
          <t>Seleccionar un valor del listado</t>
        </r>
      </text>
    </comment>
    <comment ref="D3344" authorId="1" shapeId="0">
      <text>
        <r>
          <rPr>
            <sz val="11"/>
            <color theme="1"/>
            <rFont val="Calibri"/>
            <family val="2"/>
            <scheme val="minor"/>
          </rPr>
          <t>Seleccione el tipo de procedimiento</t>
        </r>
      </text>
    </comment>
    <comment ref="E3344" authorId="1" shapeId="0">
      <text>
        <r>
          <rPr>
            <sz val="11"/>
            <color theme="1"/>
            <rFont val="Calibri"/>
            <family val="2"/>
            <scheme val="minor"/>
          </rPr>
          <t>Seleccione un valor de la lista</t>
        </r>
      </text>
    </comment>
    <comment ref="F3344" authorId="1" shapeId="0">
      <text>
        <r>
          <rPr>
            <sz val="11"/>
            <color theme="1"/>
            <rFont val="Calibri"/>
            <family val="2"/>
            <scheme val="minor"/>
          </rPr>
          <t>Introduzca el código SNIP</t>
        </r>
      </text>
    </comment>
    <comment ref="C3345" authorId="1" shapeId="0">
      <text>
        <r>
          <rPr>
            <sz val="11"/>
            <color theme="1"/>
            <rFont val="Calibri"/>
            <family val="2"/>
            <scheme val="minor"/>
          </rPr>
          <t>Introduzca la fecha de inicio del proceso, en formato dd-mm-aaaa</t>
        </r>
      </text>
    </comment>
    <comment ref="F33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6" authorId="1" shapeId="0">
      <text/>
    </comment>
    <comment ref="C3347" authorId="1" shapeId="0">
      <text>
        <r>
          <rPr>
            <sz val="11"/>
            <color theme="1"/>
            <rFont val="Calibri"/>
            <family val="2"/>
            <scheme val="minor"/>
          </rPr>
          <t>Introduzca la fecha prevista de adjudicación, en formato dd-mm-aaaa</t>
        </r>
      </text>
    </comment>
    <comment ref="F3347" authorId="1" shapeId="0">
      <text/>
    </comment>
    <comment ref="F3348" authorId="1" shapeId="0">
      <text/>
    </comment>
    <comment ref="A3350" authorId="1" shapeId="0">
      <text>
        <r>
          <rPr>
            <sz val="11"/>
            <color theme="1"/>
            <rFont val="Calibri"/>
            <family val="2"/>
            <scheme val="minor"/>
          </rPr>
          <t>Introduzca un codigo UNSPSC</t>
        </r>
      </text>
    </comment>
    <comment ref="B3350" authorId="1" shapeId="0">
      <text>
        <r>
          <rPr>
            <sz val="11"/>
            <color theme="1"/>
            <rFont val="Calibri"/>
            <family val="2"/>
            <scheme val="minor"/>
          </rPr>
          <t>Descripción calculada automáticamente a partir de código del artículo</t>
        </r>
      </text>
    </comment>
    <comment ref="C3350" authorId="1" shapeId="0">
      <text>
        <r>
          <rPr>
            <sz val="11"/>
            <color theme="1"/>
            <rFont val="Calibri"/>
            <family val="2"/>
            <scheme val="minor"/>
          </rPr>
          <t>Seleccione un valor de la lista</t>
        </r>
      </text>
    </comment>
    <comment ref="D3350" authorId="1" shapeId="0">
      <text>
        <r>
          <rPr>
            <sz val="11"/>
            <color theme="1"/>
            <rFont val="Calibri"/>
            <family val="2"/>
            <scheme val="minor"/>
          </rPr>
          <t>Introduzca un número con dos decimales como máximo. Debe ser igual o mayor a la "Cantidad Real Consumida"</t>
        </r>
      </text>
    </comment>
    <comment ref="E3350" authorId="1" shapeId="0">
      <text>
        <r>
          <rPr>
            <sz val="11"/>
            <color theme="1"/>
            <rFont val="Calibri"/>
            <family val="2"/>
            <scheme val="minor"/>
          </rPr>
          <t>Introduzca un número con dos decimales como máximo</t>
        </r>
      </text>
    </comment>
    <comment ref="F3350" authorId="1" shapeId="0">
      <text>
        <r>
          <rPr>
            <sz val="11"/>
            <color theme="1"/>
            <rFont val="Calibri"/>
            <family val="2"/>
            <scheme val="minor"/>
          </rPr>
          <t>Monto calculado automáticamente por el sistema</t>
        </r>
      </text>
    </comment>
    <comment ref="A3355" authorId="1" shapeId="0">
      <text>
        <r>
          <rPr>
            <sz val="11"/>
            <color theme="1"/>
            <rFont val="Calibri"/>
            <family val="2"/>
            <scheme val="minor"/>
          </rPr>
          <t>Introducir un texto con el nombre o referencia de la contratación</t>
        </r>
      </text>
    </comment>
    <comment ref="B3355" authorId="1" shapeId="0">
      <text>
        <r>
          <rPr>
            <sz val="11"/>
            <color theme="1"/>
            <rFont val="Calibri"/>
            <family val="2"/>
            <scheme val="minor"/>
          </rPr>
          <t>Introduzca un texto con la finalidad de la contratación</t>
        </r>
      </text>
    </comment>
    <comment ref="C3355" authorId="1" shapeId="0">
      <text>
        <r>
          <rPr>
            <sz val="11"/>
            <color theme="1"/>
            <rFont val="Calibri"/>
            <family val="2"/>
            <scheme val="minor"/>
          </rPr>
          <t>Seleccionar un valor del listado</t>
        </r>
      </text>
    </comment>
    <comment ref="D3355" authorId="1" shapeId="0">
      <text>
        <r>
          <rPr>
            <sz val="11"/>
            <color theme="1"/>
            <rFont val="Calibri"/>
            <family val="2"/>
            <scheme val="minor"/>
          </rPr>
          <t>Seleccione el tipo de procedimiento</t>
        </r>
      </text>
    </comment>
    <comment ref="E3355" authorId="1" shapeId="0">
      <text>
        <r>
          <rPr>
            <sz val="11"/>
            <color theme="1"/>
            <rFont val="Calibri"/>
            <family val="2"/>
            <scheme val="minor"/>
          </rPr>
          <t>Seleccione un valor de la lista</t>
        </r>
      </text>
    </comment>
    <comment ref="F3355" authorId="1" shapeId="0">
      <text>
        <r>
          <rPr>
            <sz val="11"/>
            <color theme="1"/>
            <rFont val="Calibri"/>
            <family val="2"/>
            <scheme val="minor"/>
          </rPr>
          <t>Introduzca el código SNIP</t>
        </r>
      </text>
    </comment>
    <comment ref="C3356" authorId="1" shapeId="0">
      <text>
        <r>
          <rPr>
            <sz val="11"/>
            <color theme="1"/>
            <rFont val="Calibri"/>
            <family val="2"/>
            <scheme val="minor"/>
          </rPr>
          <t>Introduzca la fecha de inicio del proceso, en formato dd-mm-aaaa</t>
        </r>
      </text>
    </comment>
    <comment ref="F33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7" authorId="1" shapeId="0">
      <text/>
    </comment>
    <comment ref="C3358" authorId="1" shapeId="0">
      <text>
        <r>
          <rPr>
            <sz val="11"/>
            <color theme="1"/>
            <rFont val="Calibri"/>
            <family val="2"/>
            <scheme val="minor"/>
          </rPr>
          <t>Introduzca la fecha prevista de adjudicación, en formato dd-mm-aaaa</t>
        </r>
      </text>
    </comment>
    <comment ref="F3358" authorId="1" shapeId="0">
      <text/>
    </comment>
    <comment ref="F3359" authorId="1" shapeId="0">
      <text/>
    </comment>
    <comment ref="A3361" authorId="1" shapeId="0">
      <text>
        <r>
          <rPr>
            <sz val="11"/>
            <color theme="1"/>
            <rFont val="Calibri"/>
            <family val="2"/>
            <scheme val="minor"/>
          </rPr>
          <t>Introduzca un codigo UNSPSC</t>
        </r>
      </text>
    </comment>
    <comment ref="B3361" authorId="1" shapeId="0">
      <text>
        <r>
          <rPr>
            <sz val="11"/>
            <color theme="1"/>
            <rFont val="Calibri"/>
            <family val="2"/>
            <scheme val="minor"/>
          </rPr>
          <t>Descripción calculada automáticamente a partir de código del artículo</t>
        </r>
      </text>
    </comment>
    <comment ref="C3361" authorId="1" shapeId="0">
      <text>
        <r>
          <rPr>
            <sz val="11"/>
            <color theme="1"/>
            <rFont val="Calibri"/>
            <family val="2"/>
            <scheme val="minor"/>
          </rPr>
          <t>Seleccione un valor de la lista</t>
        </r>
      </text>
    </comment>
    <comment ref="D3361" authorId="1" shapeId="0">
      <text>
        <r>
          <rPr>
            <sz val="11"/>
            <color theme="1"/>
            <rFont val="Calibri"/>
            <family val="2"/>
            <scheme val="minor"/>
          </rPr>
          <t>Introduzca un número con dos decimales como máximo. Debe ser igual o mayor a la "Cantidad Real Consumida"</t>
        </r>
      </text>
    </comment>
    <comment ref="E3361" authorId="1" shapeId="0">
      <text>
        <r>
          <rPr>
            <sz val="11"/>
            <color theme="1"/>
            <rFont val="Calibri"/>
            <family val="2"/>
            <scheme val="minor"/>
          </rPr>
          <t>Introduzca un número con dos decimales como máximo</t>
        </r>
      </text>
    </comment>
    <comment ref="F3361" authorId="1" shapeId="0">
      <text>
        <r>
          <rPr>
            <sz val="11"/>
            <color theme="1"/>
            <rFont val="Calibri"/>
            <family val="2"/>
            <scheme val="minor"/>
          </rPr>
          <t>Monto calculado automáticamente por el sistema</t>
        </r>
      </text>
    </comment>
    <comment ref="A3367" authorId="1" shapeId="0">
      <text>
        <r>
          <rPr>
            <sz val="11"/>
            <color theme="1"/>
            <rFont val="Calibri"/>
            <family val="2"/>
            <scheme val="minor"/>
          </rPr>
          <t>Introducir un texto con el nombre o referencia de la contratación</t>
        </r>
      </text>
    </comment>
    <comment ref="B3367" authorId="1" shapeId="0">
      <text>
        <r>
          <rPr>
            <sz val="11"/>
            <color theme="1"/>
            <rFont val="Calibri"/>
            <family val="2"/>
            <scheme val="minor"/>
          </rPr>
          <t>Introduzca un texto con la finalidad de la contratación</t>
        </r>
      </text>
    </comment>
    <comment ref="C3367" authorId="1" shapeId="0">
      <text>
        <r>
          <rPr>
            <sz val="11"/>
            <color theme="1"/>
            <rFont val="Calibri"/>
            <family val="2"/>
            <scheme val="minor"/>
          </rPr>
          <t>Seleccionar un valor del listado</t>
        </r>
      </text>
    </comment>
    <comment ref="D3367" authorId="1" shapeId="0">
      <text>
        <r>
          <rPr>
            <sz val="11"/>
            <color theme="1"/>
            <rFont val="Calibri"/>
            <family val="2"/>
            <scheme val="minor"/>
          </rPr>
          <t>Seleccione el tipo de procedimiento</t>
        </r>
      </text>
    </comment>
    <comment ref="E3367" authorId="1" shapeId="0">
      <text>
        <r>
          <rPr>
            <sz val="11"/>
            <color theme="1"/>
            <rFont val="Calibri"/>
            <family val="2"/>
            <scheme val="minor"/>
          </rPr>
          <t>Seleccione un valor de la lista</t>
        </r>
      </text>
    </comment>
    <comment ref="F3367" authorId="1" shapeId="0">
      <text>
        <r>
          <rPr>
            <sz val="11"/>
            <color theme="1"/>
            <rFont val="Calibri"/>
            <family val="2"/>
            <scheme val="minor"/>
          </rPr>
          <t>Introduzca el código SNIP</t>
        </r>
      </text>
    </comment>
    <comment ref="C3368" authorId="1" shapeId="0">
      <text>
        <r>
          <rPr>
            <sz val="11"/>
            <color theme="1"/>
            <rFont val="Calibri"/>
            <family val="2"/>
            <scheme val="minor"/>
          </rPr>
          <t>Introduzca la fecha de inicio del proceso, en formato dd-mm-aaaa</t>
        </r>
      </text>
    </comment>
    <comment ref="F33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9" authorId="1" shapeId="0">
      <text/>
    </comment>
    <comment ref="C3370" authorId="1" shapeId="0">
      <text>
        <r>
          <rPr>
            <sz val="11"/>
            <color theme="1"/>
            <rFont val="Calibri"/>
            <family val="2"/>
            <scheme val="minor"/>
          </rPr>
          <t>Introduzca la fecha prevista de adjudicación, en formato dd-mm-aaaa</t>
        </r>
      </text>
    </comment>
    <comment ref="F3370" authorId="1" shapeId="0">
      <text/>
    </comment>
    <comment ref="F3371" authorId="1" shapeId="0">
      <text/>
    </comment>
    <comment ref="A3373" authorId="1" shapeId="0">
      <text>
        <r>
          <rPr>
            <sz val="11"/>
            <color theme="1"/>
            <rFont val="Calibri"/>
            <family val="2"/>
            <scheme val="minor"/>
          </rPr>
          <t>Introduzca un codigo UNSPSC</t>
        </r>
      </text>
    </comment>
    <comment ref="B3373" authorId="1" shapeId="0">
      <text>
        <r>
          <rPr>
            <sz val="11"/>
            <color theme="1"/>
            <rFont val="Calibri"/>
            <family val="2"/>
            <scheme val="minor"/>
          </rPr>
          <t>Descripción calculada automáticamente a partir de código del artículo</t>
        </r>
      </text>
    </comment>
    <comment ref="C3373" authorId="1" shapeId="0">
      <text>
        <r>
          <rPr>
            <sz val="11"/>
            <color theme="1"/>
            <rFont val="Calibri"/>
            <family val="2"/>
            <scheme val="minor"/>
          </rPr>
          <t>Seleccione un valor de la lista</t>
        </r>
      </text>
    </comment>
    <comment ref="D3373" authorId="1" shapeId="0">
      <text>
        <r>
          <rPr>
            <sz val="11"/>
            <color theme="1"/>
            <rFont val="Calibri"/>
            <family val="2"/>
            <scheme val="minor"/>
          </rPr>
          <t>Introduzca un número con dos decimales como máximo. Debe ser igual o mayor a la "Cantidad Real Consumida"</t>
        </r>
      </text>
    </comment>
    <comment ref="E3373" authorId="1" shapeId="0">
      <text>
        <r>
          <rPr>
            <sz val="11"/>
            <color theme="1"/>
            <rFont val="Calibri"/>
            <family val="2"/>
            <scheme val="minor"/>
          </rPr>
          <t>Introduzca un número con dos decimales como máximo</t>
        </r>
      </text>
    </comment>
    <comment ref="F3373" authorId="1" shapeId="0">
      <text>
        <r>
          <rPr>
            <sz val="11"/>
            <color theme="1"/>
            <rFont val="Calibri"/>
            <family val="2"/>
            <scheme val="minor"/>
          </rPr>
          <t>Monto calculado automáticamente por el sistema</t>
        </r>
      </text>
    </comment>
    <comment ref="A3379" authorId="1" shapeId="0">
      <text>
        <r>
          <rPr>
            <sz val="11"/>
            <color theme="1"/>
            <rFont val="Calibri"/>
            <family val="2"/>
            <scheme val="minor"/>
          </rPr>
          <t>Introducir un texto con el nombre o referencia de la contratación</t>
        </r>
      </text>
    </comment>
    <comment ref="B3379" authorId="1" shapeId="0">
      <text>
        <r>
          <rPr>
            <sz val="11"/>
            <color theme="1"/>
            <rFont val="Calibri"/>
            <family val="2"/>
            <scheme val="minor"/>
          </rPr>
          <t>Introduzca un texto con la finalidad de la contratación</t>
        </r>
      </text>
    </comment>
    <comment ref="C3379" authorId="1" shapeId="0">
      <text>
        <r>
          <rPr>
            <sz val="11"/>
            <color theme="1"/>
            <rFont val="Calibri"/>
            <family val="2"/>
            <scheme val="minor"/>
          </rPr>
          <t>Seleccionar un valor del listado</t>
        </r>
      </text>
    </comment>
    <comment ref="D3379" authorId="1" shapeId="0">
      <text>
        <r>
          <rPr>
            <sz val="11"/>
            <color theme="1"/>
            <rFont val="Calibri"/>
            <family val="2"/>
            <scheme val="minor"/>
          </rPr>
          <t>Seleccione el tipo de procedimiento</t>
        </r>
      </text>
    </comment>
    <comment ref="E3379" authorId="1" shapeId="0">
      <text>
        <r>
          <rPr>
            <sz val="11"/>
            <color theme="1"/>
            <rFont val="Calibri"/>
            <family val="2"/>
            <scheme val="minor"/>
          </rPr>
          <t>Seleccione un valor de la lista</t>
        </r>
      </text>
    </comment>
    <comment ref="F3379" authorId="1" shapeId="0">
      <text>
        <r>
          <rPr>
            <sz val="11"/>
            <color theme="1"/>
            <rFont val="Calibri"/>
            <family val="2"/>
            <scheme val="minor"/>
          </rPr>
          <t>Introduzca el código SNIP</t>
        </r>
      </text>
    </comment>
    <comment ref="C3380" authorId="1" shapeId="0">
      <text>
        <r>
          <rPr>
            <sz val="11"/>
            <color theme="1"/>
            <rFont val="Calibri"/>
            <family val="2"/>
            <scheme val="minor"/>
          </rPr>
          <t>Introduzca la fecha de inicio del proceso, en formato dd-mm-aaaa</t>
        </r>
      </text>
    </comment>
    <comment ref="F33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1" authorId="1" shapeId="0">
      <text/>
    </comment>
    <comment ref="C3382" authorId="1" shapeId="0">
      <text>
        <r>
          <rPr>
            <sz val="11"/>
            <color theme="1"/>
            <rFont val="Calibri"/>
            <family val="2"/>
            <scheme val="minor"/>
          </rPr>
          <t>Introduzca la fecha prevista de adjudicación, en formato dd-mm-aaaa</t>
        </r>
      </text>
    </comment>
    <comment ref="F3382" authorId="1" shapeId="0">
      <text/>
    </comment>
    <comment ref="F3383" authorId="1" shapeId="0">
      <text/>
    </comment>
    <comment ref="A3385" authorId="1" shapeId="0">
      <text>
        <r>
          <rPr>
            <sz val="11"/>
            <color theme="1"/>
            <rFont val="Calibri"/>
            <family val="2"/>
            <scheme val="minor"/>
          </rPr>
          <t>Introduzca un codigo UNSPSC</t>
        </r>
      </text>
    </comment>
    <comment ref="B3385" authorId="1" shapeId="0">
      <text>
        <r>
          <rPr>
            <sz val="11"/>
            <color theme="1"/>
            <rFont val="Calibri"/>
            <family val="2"/>
            <scheme val="minor"/>
          </rPr>
          <t>Descripción calculada automáticamente a partir de código del artículo</t>
        </r>
      </text>
    </comment>
    <comment ref="C3385" authorId="1" shapeId="0">
      <text>
        <r>
          <rPr>
            <sz val="11"/>
            <color theme="1"/>
            <rFont val="Calibri"/>
            <family val="2"/>
            <scheme val="minor"/>
          </rPr>
          <t>Seleccione un valor de la lista</t>
        </r>
      </text>
    </comment>
    <comment ref="D3385" authorId="1" shapeId="0">
      <text>
        <r>
          <rPr>
            <sz val="11"/>
            <color theme="1"/>
            <rFont val="Calibri"/>
            <family val="2"/>
            <scheme val="minor"/>
          </rPr>
          <t>Introduzca un número con dos decimales como máximo. Debe ser igual o mayor a la "Cantidad Real Consumida"</t>
        </r>
      </text>
    </comment>
    <comment ref="E3385" authorId="1" shapeId="0">
      <text>
        <r>
          <rPr>
            <sz val="11"/>
            <color theme="1"/>
            <rFont val="Calibri"/>
            <family val="2"/>
            <scheme val="minor"/>
          </rPr>
          <t>Introduzca un número con dos decimales como máximo</t>
        </r>
      </text>
    </comment>
    <comment ref="F3385" authorId="1" shapeId="0">
      <text>
        <r>
          <rPr>
            <sz val="11"/>
            <color theme="1"/>
            <rFont val="Calibri"/>
            <family val="2"/>
            <scheme val="minor"/>
          </rPr>
          <t>Monto calculado automáticamente por el sistema</t>
        </r>
      </text>
    </comment>
    <comment ref="A3391" authorId="1" shapeId="0">
      <text>
        <r>
          <rPr>
            <sz val="11"/>
            <color theme="1"/>
            <rFont val="Calibri"/>
            <family val="2"/>
            <scheme val="minor"/>
          </rPr>
          <t>Introducir un texto con el nombre o referencia de la contratación</t>
        </r>
      </text>
    </comment>
    <comment ref="B3391" authorId="1" shapeId="0">
      <text>
        <r>
          <rPr>
            <sz val="11"/>
            <color theme="1"/>
            <rFont val="Calibri"/>
            <family val="2"/>
            <scheme val="minor"/>
          </rPr>
          <t>Introduzca un texto con la finalidad de la contratación</t>
        </r>
      </text>
    </comment>
    <comment ref="C3391" authorId="1" shapeId="0">
      <text>
        <r>
          <rPr>
            <sz val="11"/>
            <color theme="1"/>
            <rFont val="Calibri"/>
            <family val="2"/>
            <scheme val="minor"/>
          </rPr>
          <t>Seleccionar un valor del listado</t>
        </r>
      </text>
    </comment>
    <comment ref="D3391" authorId="1" shapeId="0">
      <text>
        <r>
          <rPr>
            <sz val="11"/>
            <color theme="1"/>
            <rFont val="Calibri"/>
            <family val="2"/>
            <scheme val="minor"/>
          </rPr>
          <t>Seleccione el tipo de procedimiento</t>
        </r>
      </text>
    </comment>
    <comment ref="E3391" authorId="1" shapeId="0">
      <text>
        <r>
          <rPr>
            <sz val="11"/>
            <color theme="1"/>
            <rFont val="Calibri"/>
            <family val="2"/>
            <scheme val="minor"/>
          </rPr>
          <t>Seleccione un valor de la lista</t>
        </r>
      </text>
    </comment>
    <comment ref="F3391" authorId="1" shapeId="0">
      <text>
        <r>
          <rPr>
            <sz val="11"/>
            <color theme="1"/>
            <rFont val="Calibri"/>
            <family val="2"/>
            <scheme val="minor"/>
          </rPr>
          <t>Introduzca el código SNIP</t>
        </r>
      </text>
    </comment>
    <comment ref="C3392" authorId="1" shapeId="0">
      <text>
        <r>
          <rPr>
            <sz val="11"/>
            <color theme="1"/>
            <rFont val="Calibri"/>
            <family val="2"/>
            <scheme val="minor"/>
          </rPr>
          <t>Introduzca la fecha de inicio del proceso, en formato dd-mm-aaaa</t>
        </r>
      </text>
    </comment>
    <comment ref="F33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3" authorId="1" shapeId="0">
      <text/>
    </comment>
    <comment ref="C3394" authorId="1" shapeId="0">
      <text>
        <r>
          <rPr>
            <sz val="11"/>
            <color theme="1"/>
            <rFont val="Calibri"/>
            <family val="2"/>
            <scheme val="minor"/>
          </rPr>
          <t>Introduzca la fecha prevista de adjudicación, en formato dd-mm-aaaa</t>
        </r>
      </text>
    </comment>
    <comment ref="F3394" authorId="1" shapeId="0">
      <text/>
    </comment>
    <comment ref="F3395" authorId="1" shapeId="0">
      <text/>
    </comment>
    <comment ref="A3397" authorId="1" shapeId="0">
      <text>
        <r>
          <rPr>
            <sz val="11"/>
            <color theme="1"/>
            <rFont val="Calibri"/>
            <family val="2"/>
            <scheme val="minor"/>
          </rPr>
          <t>Introduzca un codigo UNSPSC</t>
        </r>
      </text>
    </comment>
    <comment ref="B3397" authorId="1" shapeId="0">
      <text>
        <r>
          <rPr>
            <sz val="11"/>
            <color theme="1"/>
            <rFont val="Calibri"/>
            <family val="2"/>
            <scheme val="minor"/>
          </rPr>
          <t>Descripción calculada automáticamente a partir de código del artículo</t>
        </r>
      </text>
    </comment>
    <comment ref="C3397" authorId="1" shapeId="0">
      <text>
        <r>
          <rPr>
            <sz val="11"/>
            <color theme="1"/>
            <rFont val="Calibri"/>
            <family val="2"/>
            <scheme val="minor"/>
          </rPr>
          <t>Seleccione un valor de la lista</t>
        </r>
      </text>
    </comment>
    <comment ref="D3397" authorId="1" shapeId="0">
      <text>
        <r>
          <rPr>
            <sz val="11"/>
            <color theme="1"/>
            <rFont val="Calibri"/>
            <family val="2"/>
            <scheme val="minor"/>
          </rPr>
          <t>Introduzca un número con dos decimales como máximo. Debe ser igual o mayor a la "Cantidad Real Consumida"</t>
        </r>
      </text>
    </comment>
    <comment ref="E3397" authorId="1" shapeId="0">
      <text>
        <r>
          <rPr>
            <sz val="11"/>
            <color theme="1"/>
            <rFont val="Calibri"/>
            <family val="2"/>
            <scheme val="minor"/>
          </rPr>
          <t>Introduzca un número con dos decimales como máximo</t>
        </r>
      </text>
    </comment>
    <comment ref="F3397"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<sst xmlns="http://schemas.openxmlformats.org/spreadsheetml/2006/main" count="27347" uniqueCount="18967">
  <si>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</si>
  <si>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</si>
  <si>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</si>
  <si>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</si>
  <si>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</si>
  <si>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</si>
  <si>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</si>
  <si>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</si>
  <si>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</si>
  <si>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</si>
  <si>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</si>
  <si>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</si>
  <si>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</si>
  <si>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</si>
  <si>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</si>
  <si>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</si>
  <si>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</si>
  <si>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</si>
  <si>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</si>
  <si>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</si>
  <si>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</si>
  <si>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</si>
  <si>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</si>
  <si>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</si>
  <si>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</si>
  <si>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</si>
  <si>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</si>
  <si>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</si>
  <si>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</si>
  <si>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</si>
  <si>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</si>
  <si>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</si>
  <si>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</si>
  <si>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</si>
  <si>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</si>
  <si>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</si>
  <si>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</si>
  <si>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</si>
  <si>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</si>
  <si>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</si>
  <si>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</si>
  <si>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</si>
  <si>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</si>
  <si>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</si>
  <si>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</si>
  <si>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</si>
  <si>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</si>
  <si>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</si>
  <si>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</si>
  <si>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</si>
  <si>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</si>
  <si>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</si>
  <si>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</si>
  <si>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</si>
  <si>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</si>
  <si>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</si>
  <si>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</si>
  <si>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</si>
  <si>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</si>
  <si>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</si>
  <si>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</si>
  <si>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</si>
  <si>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</si>
  <si>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</si>
  <si>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</si>
  <si>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</si>
  <si>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</si>
  <si>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</si>
  <si>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</si>
  <si>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</si>
  <si>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</si>
  <si>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</si>
  <si>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</si>
  <si>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</si>
  <si>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</si>
  <si>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</si>
  <si>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</si>
  <si>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</si>
  <si>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</si>
  <si>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</si>
  <si>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</si>
  <si>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</si>
  <si>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</si>
  <si>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</si>
  <si>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</si>
  <si>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</si>
  <si>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</si>
  <si>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</si>
  <si>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</si>
  <si>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</si>
  <si>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</si>
  <si>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</si>
  <si>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</si>
  <si>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</si>
  <si>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</si>
  <si>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</si>
  <si>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</si>
  <si>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</si>
  <si>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</si>
  <si>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</si>
  <si>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</si>
  <si>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</si>
  <si>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</si>
  <si>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</si>
  <si>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</si>
  <si>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</si>
  <si>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</si>
  <si>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</si>
  <si>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</si>
  <si>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</si>
  <si>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</si>
  <si>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</si>
  <si>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</si>
  <si>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</si>
  <si>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</si>
  <si>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</si>
  <si>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</si>
  <si>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</si>
  <si>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</si>
  <si>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</si>
  <si>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</si>
  <si>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</si>
  <si>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</si>
  <si>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</si>
  <si>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</si>
  <si>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</si>
  <si>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</si>
  <si>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</si>
  <si>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</si>
  <si>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</si>
  <si>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</si>
  <si>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</si>
  <si>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</si>
  <si>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</si>
  <si>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</si>
  <si>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</si>
  <si>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</si>
  <si>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</si>
  <si>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</si>
  <si>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</si>
  <si>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</si>
  <si>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</si>
  <si>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</si>
  <si>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</si>
  <si>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</si>
  <si>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</si>
  <si>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</si>
  <si>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</si>
  <si>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</si>
  <si>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</si>
  <si>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</si>
  <si>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</si>
  <si>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</si>
  <si>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</si>
  <si>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</si>
  <si>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</si>
  <si>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</si>
  <si>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</si>
  <si>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</si>
  <si>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</si>
  <si>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</si>
  <si>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</si>
  <si>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</si>
  <si>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</si>
  <si>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</si>
  <si>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</si>
  <si>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</si>
  <si>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</si>
  <si>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</si>
  <si>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</si>
  <si>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</si>
  <si>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</si>
  <si>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</si>
  <si>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</si>
  <si>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</si>
  <si>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</si>
  <si>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</si>
  <si>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</si>
  <si>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</si>
  <si>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</si>
  <si>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</si>
  <si>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</si>
  <si>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</si>
  <si>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</si>
  <si>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</si>
  <si>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</si>
  <si>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</si>
  <si>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</si>
  <si>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</si>
  <si>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</si>
  <si>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</si>
  <si>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</si>
  <si>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</si>
  <si>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</si>
  <si>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</si>
  <si>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</si>
  <si>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</si>
  <si>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</si>
  <si>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</si>
  <si>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</si>
  <si>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</si>
  <si>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</si>
  <si>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</si>
  <si>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</si>
  <si>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</si>
  <si>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</si>
  <si>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</si>
  <si>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</si>
  <si>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</si>
  <si>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</si>
  <si>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</si>
  <si>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</si>
  <si>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</si>
  <si>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</si>
  <si>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</si>
  <si>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</si>
  <si>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</si>
  <si>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</si>
  <si>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</si>
  <si>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</si>
  <si>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</si>
  <si>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</si>
  <si>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</si>
  <si>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</si>
  <si>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</si>
  <si>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</si>
  <si>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</si>
  <si>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</si>
  <si>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</si>
  <si>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</si>
  <si>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</si>
  <si>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</si>
  <si>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</si>
  <si>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</si>
  <si>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</si>
  <si>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</si>
  <si>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</si>
  <si>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</si>
  <si>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</si>
  <si>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</si>
  <si>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</si>
  <si>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</si>
  <si>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</si>
  <si>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</si>
  <si>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</si>
  <si>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</si>
  <si>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</si>
  <si>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</si>
  <si>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</si>
  <si>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</si>
  <si>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</si>
  <si>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</si>
  <si>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</si>
  <si>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</si>
  <si>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</si>
  <si>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</si>
  <si>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</si>
  <si>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</si>
  <si>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</si>
  <si>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</si>
  <si>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</si>
  <si>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</si>
  <si>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</si>
  <si>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</si>
  <si>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</si>
  <si>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</si>
  <si>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</si>
  <si>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</si>
  <si>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</si>
  <si>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</si>
  <si>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</si>
  <si>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</si>
  <si>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</si>
  <si>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</si>
  <si>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</si>
  <si>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</si>
  <si>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</si>
  <si>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</si>
  <si>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</si>
  <si>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</si>
  <si>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</si>
  <si>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</si>
  <si>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</si>
  <si>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</si>
  <si>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</si>
  <si>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</si>
  <si>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</si>
  <si>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</si>
  <si>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</si>
  <si>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</si>
  <si>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</si>
  <si>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</si>
  <si>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</si>
  <si>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</si>
  <si>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</si>
  <si>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</si>
  <si>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</si>
  <si>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</si>
  <si>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</si>
  <si>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</si>
  <si>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</si>
  <si>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</si>
  <si>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</si>
  <si>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</si>
  <si>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</si>
  <si>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</si>
  <si>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</si>
  <si>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</si>
  <si>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</si>
  <si>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</si>
  <si>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</si>
  <si>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</si>
  <si>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</si>
  <si>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</si>
  <si>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</si>
  <si>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</si>
  <si>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</si>
  <si>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</si>
  <si>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</si>
  <si>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</si>
  <si>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</si>
  <si>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</si>
  <si>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</si>
  <si>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</si>
  <si>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</si>
  <si>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</si>
  <si>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</si>
  <si>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</si>
  <si>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</si>
  <si>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</si>
  <si>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</si>
  <si>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</si>
  <si>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</si>
  <si>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</si>
  <si>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</si>
  <si>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</si>
  <si>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</si>
  <si>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</si>
  <si>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</si>
  <si>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</si>
  <si>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</si>
  <si>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</si>
  <si>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</si>
  <si>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</si>
  <si>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</si>
  <si>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</si>
  <si>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</si>
  <si>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</si>
  <si>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</si>
  <si>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</si>
  <si>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</si>
  <si>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</si>
  <si>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</si>
  <si>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</si>
  <si>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</si>
  <si>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</si>
  <si>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</si>
  <si>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</si>
  <si>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</si>
  <si>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</si>
  <si>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</si>
  <si>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</si>
  <si>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</si>
  <si>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</si>
  <si>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</si>
  <si>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</si>
  <si>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</si>
  <si>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</si>
  <si>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</si>
  <si>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</si>
  <si>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</si>
  <si>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</si>
  <si>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</si>
  <si>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</si>
  <si>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</si>
  <si>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</si>
  <si>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</si>
  <si>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</si>
  <si>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</si>
  <si>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</si>
  <si>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</si>
  <si>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</si>
  <si>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</si>
  <si>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</si>
  <si>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</si>
  <si>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</si>
  <si>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</si>
  <si>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</si>
  <si>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</si>
  <si>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</si>
  <si>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</si>
  <si>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</si>
  <si>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</si>
  <si>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</si>
  <si>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</si>
  <si>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</si>
  <si>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</si>
  <si>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</si>
  <si>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</si>
  <si>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</si>
  <si>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</si>
  <si>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</si>
  <si>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</si>
  <si>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</si>
  <si>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</si>
  <si>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</si>
  <si>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</si>
  <si>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</si>
  <si>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</si>
  <si>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</si>
  <si>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</si>
  <si>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</si>
  <si>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</si>
  <si>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</si>
  <si>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</si>
  <si>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</si>
  <si>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</si>
  <si>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</si>
  <si>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</si>
  <si>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</si>
  <si>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</si>
  <si>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</si>
  <si>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</si>
  <si>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</si>
  <si>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</si>
  <si>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</si>
  <si>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</si>
  <si>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</si>
  <si>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</si>
  <si>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</si>
  <si>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</si>
  <si>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</si>
  <si>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</si>
  <si>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</si>
  <si>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</si>
  <si>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</si>
  <si>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</si>
  <si>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</si>
  <si>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</si>
  <si>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</si>
  <si>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</si>
  <si>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</si>
  <si>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</si>
  <si>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</si>
  <si>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</si>
  <si>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</si>
  <si>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</si>
  <si>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</si>
  <si>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</si>
  <si>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</si>
  <si>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</si>
  <si>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</si>
  <si>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</si>
  <si>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</si>
  <si>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</si>
  <si>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</si>
  <si>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</si>
  <si>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</si>
  <si>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</si>
  <si>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</si>
  <si>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</si>
  <si>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</si>
  <si>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</si>
  <si>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</si>
  <si>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</si>
  <si>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</si>
  <si>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</si>
  <si>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</si>
  <si>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</si>
  <si>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</si>
  <si>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</si>
  <si>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</si>
  <si>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</si>
  <si>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</si>
  <si>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</si>
  <si>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</si>
  <si>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</si>
  <si>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</si>
  <si>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</si>
  <si>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</si>
  <si>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</si>
  <si>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</si>
  <si>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</si>
  <si>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</si>
  <si>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</si>
  <si>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</si>
  <si>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</si>
  <si>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</si>
  <si>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</si>
  <si>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</si>
  <si>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</si>
  <si>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</si>
  <si>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</si>
  <si>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</si>
  <si>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</si>
  <si>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</si>
  <si>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</si>
  <si>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</si>
  <si>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</si>
  <si>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</si>
  <si>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</si>
  <si>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</si>
  <si>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</si>
  <si>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</si>
  <si>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</si>
  <si>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</si>
  <si>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</si>
  <si>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</si>
  <si>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</si>
  <si>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</si>
  <si>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</si>
  <si>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</si>
  <si>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</si>
  <si>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</si>
  <si>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</si>
  <si>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</si>
  <si>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</si>
  <si>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</si>
  <si>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</si>
  <si>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</si>
  <si>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</si>
  <si>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</si>
  <si>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</si>
  <si>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</si>
  <si>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</si>
  <si>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</si>
  <si>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</si>
  <si>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</si>
  <si>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</si>
  <si>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</si>
  <si>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</si>
  <si>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</si>
  <si>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</si>
  <si>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</si>
  <si>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</si>
  <si>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</si>
  <si>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</si>
  <si>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</si>
  <si>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</si>
  <si>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</si>
  <si>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</si>
  <si>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</si>
  <si>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</si>
  <si>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</si>
  <si>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</si>
  <si>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</si>
  <si>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</si>
  <si>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</si>
  <si>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</si>
  <si>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</si>
  <si>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</si>
  <si>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</si>
  <si>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</si>
  <si>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</si>
  <si>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</si>
  <si>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</si>
  <si>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</si>
  <si>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</si>
  <si>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</si>
  <si>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</si>
  <si>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</si>
  <si>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</si>
  <si>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</si>
  <si>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</si>
  <si>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</si>
  <si>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</si>
  <si>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</si>
  <si>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</si>
  <si>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</si>
  <si>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</si>
  <si>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</si>
  <si>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</si>
  <si>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</si>
  <si>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</si>
  <si>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</si>
  <si>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</si>
  <si>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</si>
  <si>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</si>
  <si>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</si>
  <si>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</si>
  <si>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</si>
  <si>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</si>
  <si>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</si>
  <si>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</si>
  <si>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</si>
  <si>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</si>
  <si>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</si>
  <si>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</si>
  <si>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</si>
  <si>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</si>
  <si>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</si>
  <si>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</si>
  <si>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</si>
  <si>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</si>
  <si>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</si>
  <si>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</si>
  <si>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</si>
  <si>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</si>
  <si>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</si>
  <si>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</si>
  <si>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</si>
  <si>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</si>
  <si>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</si>
  <si>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</si>
  <si>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</si>
  <si>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</si>
  <si>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</si>
  <si>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</si>
  <si>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</si>
  <si>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</si>
  <si>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</si>
  <si>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</si>
  <si>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</si>
  <si>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</si>
  <si>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</si>
  <si>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</si>
  <si>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</si>
  <si>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</si>
  <si>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</si>
  <si>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</si>
  <si>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</si>
  <si>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</si>
  <si>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</si>
  <si>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</si>
  <si>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</si>
  <si>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</si>
  <si>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</si>
  <si>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</si>
  <si>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</si>
  <si>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</si>
  <si>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</si>
  <si>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</si>
  <si>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</si>
  <si>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</si>
  <si>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</si>
  <si>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</si>
  <si>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</si>
  <si>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</si>
  <si>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</si>
  <si>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</si>
  <si>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</si>
  <si>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</si>
  <si>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</si>
  <si>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</si>
  <si>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</si>
  <si>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</si>
  <si>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</si>
  <si>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</si>
  <si>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</si>
  <si>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</si>
  <si>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</si>
  <si>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</si>
  <si>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</si>
  <si>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</si>
  <si>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</si>
  <si>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</si>
  <si>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</si>
  <si>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</si>
  <si>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</si>
  <si>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</si>
  <si>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</si>
  <si>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</si>
  <si>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</si>
  <si>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</si>
  <si>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</si>
  <si>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</si>
  <si>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</si>
  <si>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</si>
  <si>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</si>
  <si>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</si>
  <si>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</si>
  <si>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</si>
  <si>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</si>
  <si>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</si>
  <si>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</si>
  <si>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</si>
  <si>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</si>
  <si>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</si>
  <si>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</si>
  <si>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</si>
  <si>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</si>
  <si>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</si>
  <si>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</si>
  <si>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</si>
  <si>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</si>
  <si>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</si>
  <si>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</si>
  <si>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</si>
  <si>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</si>
  <si>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</si>
  <si>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</si>
  <si>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</si>
  <si>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</si>
  <si>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</si>
  <si>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</si>
  <si>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</si>
  <si>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</si>
  <si>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</si>
  <si>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</si>
  <si>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</si>
  <si>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</si>
  <si>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</si>
  <si>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</si>
  <si>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</si>
  <si>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</si>
  <si>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</si>
  <si>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</si>
  <si>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</si>
  <si>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</si>
  <si>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</si>
  <si>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</si>
  <si>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</si>
  <si>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</si>
  <si>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</si>
  <si>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</si>
  <si>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</si>
  <si>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</si>
  <si>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</si>
  <si>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</si>
  <si>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</si>
  <si>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</si>
  <si>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</si>
  <si>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</si>
  <si>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</si>
  <si>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</si>
  <si>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</si>
  <si>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</si>
  <si>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</si>
  <si>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</si>
  <si>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</si>
  <si>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</si>
  <si>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</si>
  <si>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</si>
  <si>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</si>
  <si>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</si>
  <si>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</si>
  <si>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</si>
  <si>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</si>
  <si>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</si>
  <si>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</si>
  <si>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</si>
  <si>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</si>
  <si>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</si>
  <si>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</si>
  <si>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</si>
  <si>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</si>
  <si>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</si>
  <si>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</si>
  <si>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</si>
  <si>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</si>
  <si>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</si>
  <si>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</si>
  <si>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</si>
  <si>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</si>
  <si>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</si>
  <si>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</si>
  <si>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</si>
  <si>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</si>
  <si>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</si>
  <si>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</si>
  <si>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</si>
  <si>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</si>
  <si>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</si>
  <si>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</si>
  <si>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</si>
  <si>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</si>
  <si>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</si>
  <si>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</si>
  <si>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</si>
  <si>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</si>
  <si>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</si>
  <si>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</si>
  <si>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</si>
  <si>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</si>
  <si>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</si>
  <si>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</si>
  <si>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</si>
  <si>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</si>
  <si>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</si>
  <si>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</si>
  <si>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</si>
  <si>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</si>
  <si>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</si>
  <si>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</si>
  <si>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</si>
  <si>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</si>
  <si>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</si>
  <si>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</si>
  <si>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</si>
  <si>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</si>
  <si>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</si>
  <si>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</si>
  <si>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</si>
  <si>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</si>
  <si>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</si>
  <si>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</si>
  <si>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</si>
  <si>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</si>
  <si>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</si>
  <si>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</si>
  <si>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</si>
  <si>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</si>
  <si>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</si>
  <si>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</si>
  <si>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</si>
  <si>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</si>
  <si>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</si>
  <si>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</si>
  <si>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</si>
  <si>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</si>
  <si>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</si>
  <si>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</si>
  <si>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</si>
  <si>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</si>
  <si>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</si>
  <si>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</si>
  <si>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</si>
  <si>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</si>
  <si>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</si>
  <si>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</si>
  <si>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</si>
  <si>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</si>
  <si>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</si>
  <si>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</si>
  <si>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</si>
  <si>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</si>
  <si>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</si>
  <si>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</si>
  <si>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</si>
  <si>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</si>
  <si>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</si>
  <si>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</si>
  <si>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</si>
  <si>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</si>
  <si>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</si>
  <si>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</si>
  <si>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</si>
  <si>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</si>
  <si>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</si>
  <si>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</si>
  <si>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</si>
  <si>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</si>
  <si>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</si>
  <si>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</si>
  <si>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</si>
  <si>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</si>
  <si>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</si>
  <si>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</si>
  <si>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</si>
  <si>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</si>
  <si>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</si>
  <si>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</si>
  <si>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</si>
  <si>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</si>
  <si>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</si>
  <si>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</si>
  <si>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</si>
  <si>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</si>
  <si>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</si>
  <si>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</si>
  <si>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</si>
  <si>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</si>
  <si>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</si>
  <si>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</si>
  <si>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</si>
  <si>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</si>
  <si>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</si>
  <si>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</si>
  <si>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</si>
  <si>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</si>
  <si>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</si>
  <si>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</si>
  <si>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</si>
  <si>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</si>
  <si>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</si>
  <si>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</si>
  <si>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</si>
  <si>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</si>
  <si>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</si>
  <si>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</si>
  <si>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</si>
  <si>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</si>
  <si>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</si>
  <si>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</si>
  <si>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</si>
  <si>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</si>
  <si>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</si>
  <si>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</si>
  <si>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</si>
  <si>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</si>
  <si>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</si>
  <si>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</si>
  <si>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</si>
  <si>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</si>
  <si>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</si>
  <si>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</si>
  <si>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</si>
  <si>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</si>
  <si>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</si>
  <si>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</si>
  <si>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</si>
  <si>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</si>
  <si>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</si>
  <si>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</si>
  <si>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</si>
  <si>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</si>
  <si>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</si>
  <si>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</si>
  <si>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</si>
  <si>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</si>
  <si>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</si>
  <si>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</si>
  <si>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</si>
  <si>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</si>
  <si>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</si>
  <si>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</si>
  <si>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</si>
  <si>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</si>
  <si>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</si>
  <si>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</si>
  <si>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</si>
  <si>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</si>
  <si>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</si>
  <si>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</si>
  <si>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</si>
  <si>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</si>
  <si>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</si>
  <si>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</si>
  <si>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</si>
  <si>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</si>
  <si>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</si>
  <si>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</si>
  <si>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</si>
  <si>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</si>
  <si>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</si>
  <si>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</si>
  <si>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</si>
  <si>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</si>
  <si>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</si>
  <si>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</si>
  <si>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</si>
  <si>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</si>
  <si>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</si>
  <si>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</si>
  <si>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</si>
  <si>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</si>
  <si>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</si>
  <si>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</si>
  <si>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</si>
  <si>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</si>
  <si>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</si>
  <si>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</si>
  <si>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</si>
  <si>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</si>
  <si>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</si>
  <si>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</si>
  <si>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</si>
  <si>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</si>
  <si>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</si>
  <si>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</si>
  <si>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</si>
  <si>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</si>
  <si>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</si>
  <si>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</si>
  <si>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</si>
  <si>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</si>
  <si>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</si>
  <si>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</si>
  <si>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</si>
  <si>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</si>
  <si>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</si>
  <si>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</si>
  <si>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</si>
  <si>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</si>
  <si>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</si>
  <si>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</si>
  <si>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</si>
  <si>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</si>
  <si>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</si>
  <si>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</si>
  <si>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</si>
  <si>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</si>
  <si>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</si>
  <si>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</si>
  <si>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</si>
  <si>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</si>
  <si>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</si>
  <si>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</si>
  <si>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</si>
  <si>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</si>
  <si>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</si>
  <si>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</si>
  <si>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</si>
  <si>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</si>
  <si>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</si>
  <si>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</si>
  <si>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</si>
  <si>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</si>
  <si>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</si>
  <si>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</si>
  <si>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</si>
  <si>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</si>
  <si>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</si>
  <si>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</si>
  <si>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</si>
  <si>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</si>
  <si>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</si>
  <si>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</si>
  <si>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</si>
  <si>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</si>
  <si>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</si>
  <si>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</si>
  <si>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</si>
  <si>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</si>
  <si>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</si>
  <si>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</si>
  <si>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</si>
  <si>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</si>
  <si>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</si>
  <si>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</si>
  <si>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</si>
  <si>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</si>
  <si>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</si>
  <si>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</si>
  <si>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</si>
  <si>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</si>
  <si>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</si>
  <si>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</si>
  <si>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</si>
  <si>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</si>
  <si>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</si>
  <si>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</si>
  <si>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</si>
  <si>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</si>
  <si>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</si>
  <si>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</si>
  <si>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</si>
  <si>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</si>
  <si>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</si>
  <si>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</si>
  <si>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</si>
  <si>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</si>
  <si>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</si>
  <si>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</si>
  <si>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</si>
  <si>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</si>
  <si>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</si>
  <si>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</si>
  <si>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</si>
  <si>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</si>
  <si>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</si>
  <si>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</si>
  <si>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</si>
  <si>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</si>
  <si>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</si>
  <si>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</si>
  <si>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</si>
  <si>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</si>
  <si>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</si>
  <si>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</si>
  <si>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</si>
  <si>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</si>
  <si>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</si>
  <si>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</si>
  <si>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</si>
  <si>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</si>
  <si>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</si>
  <si>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</si>
  <si>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</si>
  <si>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</si>
  <si>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</si>
  <si>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</si>
  <si>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</si>
  <si>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</si>
  <si>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</si>
  <si>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</si>
  <si>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</si>
  <si>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</si>
  <si>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</si>
  <si>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</si>
  <si>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</si>
  <si>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</si>
  <si>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</si>
  <si>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</si>
  <si>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</si>
  <si>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</si>
  <si>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</si>
  <si>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</si>
  <si>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</si>
  <si>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</si>
  <si>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</si>
  <si>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</si>
  <si>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</si>
  <si>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</si>
  <si>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</si>
  <si>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</si>
  <si>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</si>
  <si>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</si>
  <si>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</si>
  <si>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</si>
  <si>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</si>
  <si>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</si>
  <si>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</si>
  <si>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</si>
  <si>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</si>
  <si>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</si>
  <si>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</si>
  <si>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</si>
  <si>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</si>
  <si>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</si>
  <si>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</si>
  <si>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</si>
  <si>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</si>
  <si>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</si>
  <si>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</si>
  <si>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</si>
  <si>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</si>
  <si>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</si>
  <si>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</si>
  <si>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</si>
  <si>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</si>
  <si>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</si>
  <si>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</si>
  <si>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</si>
  <si>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</si>
  <si>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</si>
  <si>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</si>
  <si>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</si>
  <si>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</si>
  <si>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</si>
  <si>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</si>
  <si>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</si>
  <si>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</si>
  <si>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</si>
  <si>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</si>
  <si>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</si>
  <si>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</si>
  <si>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</si>
  <si>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</si>
  <si>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</si>
  <si>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</si>
  <si>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</si>
  <si>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</si>
  <si>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</si>
  <si>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</si>
  <si>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</si>
  <si>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</si>
  <si>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</si>
  <si>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</si>
  <si>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</si>
  <si>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</si>
  <si>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</si>
  <si>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</si>
  <si>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</si>
  <si>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</si>
  <si>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</si>
  <si>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</si>
  <si>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</si>
  <si>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</si>
  <si>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</si>
  <si>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</si>
  <si>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</si>
  <si>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</si>
  <si>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</si>
  <si>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</si>
  <si>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</si>
  <si>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</si>
  <si>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</si>
  <si>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</si>
  <si>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</si>
  <si>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</si>
  <si>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</si>
  <si>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</si>
  <si>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</si>
  <si>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</si>
  <si>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</si>
  <si>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</si>
  <si>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</si>
  <si>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</si>
  <si>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</si>
  <si>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</si>
  <si>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</si>
  <si>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</si>
  <si>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</si>
  <si>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</si>
  <si>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</si>
  <si>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</si>
  <si>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</si>
  <si>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</si>
  <si>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</si>
  <si>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</si>
  <si>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</si>
  <si>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</si>
  <si>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</si>
  <si>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</si>
  <si>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</si>
  <si>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</si>
  <si>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</si>
  <si>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</si>
  <si>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</si>
  <si>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</si>
  <si>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</si>
  <si>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</si>
  <si>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</si>
  <si>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</si>
  <si>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</si>
  <si>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</si>
  <si>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</si>
  <si>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</si>
  <si>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</si>
  <si>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</si>
  <si>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</si>
  <si>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</si>
  <si>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</si>
  <si>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</si>
  <si>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</si>
  <si>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</si>
  <si>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</si>
  <si>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</si>
  <si>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</si>
  <si>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</si>
  <si>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</si>
  <si>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</si>
  <si>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</si>
  <si>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</si>
  <si>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</si>
  <si>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</si>
  <si>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</si>
  <si>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</si>
  <si>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</si>
  <si>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</si>
  <si>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</si>
  <si>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</si>
  <si>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</si>
  <si>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</si>
  <si>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</si>
  <si>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</si>
  <si>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</si>
  <si>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</si>
  <si>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</si>
  <si>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</si>
  <si>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</si>
  <si>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</si>
  <si>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</si>
  <si>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</si>
  <si>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</si>
  <si>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</si>
  <si>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</si>
  <si>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</si>
  <si>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</si>
  <si>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</si>
  <si>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</si>
  <si>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</si>
  <si>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</si>
  <si>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</si>
  <si>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</si>
  <si>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</si>
  <si>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</si>
  <si>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</si>
  <si>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</si>
  <si>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</si>
  <si>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</si>
  <si>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</si>
  <si>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</si>
  <si>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</si>
  <si>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</si>
  <si>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</si>
  <si>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</si>
  <si>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</si>
  <si>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</si>
  <si>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</si>
  <si>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</si>
  <si>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</si>
  <si>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</si>
  <si>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</si>
  <si>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</si>
  <si>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</si>
  <si>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</si>
  <si>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</si>
  <si>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</si>
  <si>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</si>
  <si>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</si>
  <si>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</si>
  <si>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</si>
  <si>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</si>
  <si>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</si>
  <si>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</si>
  <si>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</si>
  <si>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</si>
  <si>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</si>
  <si>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</si>
  <si>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</si>
  <si>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</si>
  <si>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</si>
  <si>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</si>
  <si>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</si>
  <si>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</si>
  <si>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</si>
  <si>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</si>
  <si>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</si>
  <si>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</si>
  <si>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</si>
  <si>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</si>
  <si>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</si>
  <si>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</si>
  <si>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</si>
  <si>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</si>
  <si>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</si>
  <si>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</si>
  <si>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</si>
  <si>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</si>
  <si>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</si>
  <si>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</si>
  <si>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</si>
  <si>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</si>
  <si>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</si>
  <si>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</si>
  <si>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</si>
  <si>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</si>
  <si>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</si>
  <si>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</si>
  <si>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</si>
  <si>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</si>
  <si>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</si>
  <si>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</si>
  <si>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</si>
  <si>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</si>
  <si>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</si>
  <si>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</si>
  <si>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</si>
  <si>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</si>
  <si>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</si>
  <si>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</si>
  <si>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</si>
  <si>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</si>
  <si>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</si>
  <si>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</si>
  <si>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</si>
  <si>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</si>
  <si>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</si>
  <si>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</si>
  <si>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</si>
  <si>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</si>
  <si>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</si>
  <si>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</si>
  <si>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</si>
  <si>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</si>
  <si>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</si>
  <si>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</si>
  <si>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</si>
  <si>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</si>
  <si>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</si>
  <si>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</si>
  <si>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</si>
  <si>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</si>
  <si>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</si>
  <si>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</si>
  <si>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</si>
  <si>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</si>
  <si>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</si>
  <si>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</si>
  <si>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</si>
  <si>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</si>
  <si>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</si>
  <si>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</si>
  <si>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</si>
  <si>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</si>
  <si>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</si>
  <si>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</si>
  <si>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</si>
  <si>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</si>
  <si>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</si>
  <si>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</si>
  <si>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</si>
  <si>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</si>
  <si>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</si>
  <si>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</si>
  <si>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</si>
  <si>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</si>
  <si>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</si>
  <si>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</si>
  <si>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</si>
  <si>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</si>
  <si>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</si>
  <si>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</si>
  <si>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</si>
  <si>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</si>
  <si>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</si>
  <si>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</si>
  <si>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</si>
  <si>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</si>
  <si>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</si>
  <si>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</si>
  <si>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</si>
  <si>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</si>
  <si>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</si>
  <si>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</si>
  <si>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</si>
  <si>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</si>
  <si>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</si>
  <si>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</si>
  <si>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</si>
  <si>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</si>
  <si>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</si>
  <si>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</si>
  <si>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</si>
  <si>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</si>
  <si>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</si>
  <si>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</si>
  <si>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</si>
  <si>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</si>
  <si>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</si>
  <si>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</si>
  <si>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</si>
  <si>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</si>
  <si>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</si>
  <si>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</si>
  <si>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</si>
  <si>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</si>
  <si>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</si>
  <si>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</si>
  <si>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</si>
  <si>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</si>
  <si>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</si>
  <si>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</si>
  <si>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</si>
  <si>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</si>
  <si>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</si>
  <si>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</si>
  <si>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</si>
  <si>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</si>
  <si>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</si>
  <si>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</si>
  <si>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</si>
  <si>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</si>
  <si>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</si>
  <si>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</si>
  <si>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</si>
  <si>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</si>
  <si>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</si>
  <si>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</si>
  <si>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</si>
  <si>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</si>
  <si>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</si>
  <si>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</si>
  <si>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</si>
  <si>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</si>
  <si>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</si>
  <si>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</si>
  <si>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</si>
  <si>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</si>
  <si>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</si>
  <si>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</si>
  <si>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</si>
  <si>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</si>
  <si>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</si>
  <si>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</si>
  <si>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</si>
  <si>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</si>
  <si>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</si>
  <si>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</si>
  <si>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</si>
  <si>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</si>
  <si>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</si>
  <si>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</si>
  <si>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</si>
  <si>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</si>
  <si>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</si>
  <si>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</si>
  <si>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</si>
  <si>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</si>
  <si>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</si>
  <si>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</si>
  <si>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</si>
  <si>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</si>
  <si>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</si>
  <si>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</si>
  <si>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</si>
  <si>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</si>
  <si>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</si>
  <si>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</si>
  <si>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</si>
  <si>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</si>
  <si>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</si>
  <si>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</si>
  <si>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</si>
  <si>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</si>
  <si>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</si>
  <si>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</si>
  <si>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</si>
  <si>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</si>
  <si>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</si>
  <si>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</si>
  <si>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</si>
  <si>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</si>
  <si>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</si>
  <si>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</si>
  <si>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</si>
  <si>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</si>
  <si>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</si>
  <si>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</si>
  <si>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</si>
  <si>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</si>
  <si>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</si>
  <si>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</si>
  <si>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</si>
  <si>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</si>
  <si>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</si>
  <si>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</si>
  <si>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</si>
  <si>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</si>
  <si>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</si>
  <si>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</si>
  <si>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</si>
  <si>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</si>
  <si>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</si>
  <si>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</si>
  <si>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</si>
  <si>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</si>
  <si>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</si>
  <si>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</si>
  <si>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</si>
  <si>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</si>
  <si>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</si>
  <si>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</si>
  <si>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</si>
  <si>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</si>
  <si>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</si>
  <si>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</si>
  <si>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</si>
  <si>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</si>
  <si>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</si>
  <si>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</si>
  <si>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</si>
  <si>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</si>
  <si>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</si>
  <si>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</si>
  <si>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</si>
  <si>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</si>
  <si>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</si>
  <si>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</si>
  <si>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</si>
  <si>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</si>
  <si>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</si>
  <si>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</si>
  <si>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</si>
  <si>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</si>
  <si>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</si>
  <si>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</si>
  <si>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</si>
  <si>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</si>
  <si>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</si>
  <si>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</si>
  <si>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</si>
  <si>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</si>
  <si>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</si>
  <si>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</si>
  <si>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</si>
  <si>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</si>
  <si>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</si>
  <si>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</si>
  <si>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</si>
  <si>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</si>
  <si>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</si>
  <si>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</si>
  <si>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</si>
  <si>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</si>
  <si>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</si>
  <si>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</si>
  <si>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</si>
  <si>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</si>
  <si>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</si>
  <si>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</si>
  <si>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</si>
  <si>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</si>
  <si>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</si>
  <si>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</si>
  <si>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</si>
  <si>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</si>
  <si>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</si>
  <si>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</si>
  <si>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</si>
  <si>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</si>
  <si>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</si>
  <si>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</si>
  <si>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</si>
  <si>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</si>
  <si>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</si>
  <si>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</si>
  <si>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</si>
  <si>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</si>
  <si>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</si>
  <si>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</si>
  <si>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</si>
  <si>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</si>
  <si>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</si>
  <si>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</si>
  <si>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</si>
  <si>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</si>
  <si>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</si>
  <si>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</si>
  <si>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</si>
  <si>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</si>
  <si>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</si>
  <si>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</si>
  <si>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</si>
  <si>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</si>
  <si>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</si>
  <si>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</si>
  <si>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</si>
  <si>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</si>
  <si>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</si>
  <si>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</si>
  <si>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</si>
  <si>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</si>
  <si>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</si>
  <si>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</si>
  <si>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</si>
  <si>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</si>
  <si>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</si>
  <si>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</si>
  <si>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</si>
  <si>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</si>
  <si>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</si>
  <si>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</si>
  <si>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</si>
  <si>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</si>
  <si>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</si>
  <si>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</si>
  <si>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</si>
  <si>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</si>
  <si>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</si>
  <si>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</si>
  <si>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</si>
  <si>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</si>
  <si>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</si>
  <si>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</si>
  <si>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</si>
  <si>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</si>
  <si>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</si>
  <si>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</si>
  <si>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</si>
  <si>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</si>
  <si>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</si>
  <si>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</si>
  <si>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</si>
  <si>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</si>
  <si>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</si>
  <si>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</si>
  <si>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</si>
  <si>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</si>
  <si>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</si>
  <si>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</si>
  <si>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</si>
  <si>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</si>
  <si>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</si>
  <si>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</si>
  <si>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</si>
  <si>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</si>
  <si>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</si>
  <si>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</si>
  <si>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</si>
  <si>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</si>
  <si>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</si>
  <si>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</si>
  <si>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</si>
  <si>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</si>
  <si>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</si>
  <si>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</si>
  <si>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</si>
  <si>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</si>
  <si>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</si>
  <si>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</si>
  <si>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</si>
  <si>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</si>
  <si>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</si>
  <si>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</si>
  <si>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</si>
  <si>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</si>
  <si>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</si>
  <si>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</si>
  <si>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</si>
  <si>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</si>
  <si>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</si>
  <si>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</si>
  <si>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</si>
  <si>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</si>
  <si>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</si>
  <si>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</si>
  <si>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</si>
  <si>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</si>
  <si>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</si>
  <si>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</si>
  <si>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</si>
  <si>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</si>
  <si>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</si>
  <si>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</si>
  <si>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</si>
  <si>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</si>
  <si>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</si>
  <si>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</si>
  <si>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</si>
  <si>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</si>
  <si>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</si>
  <si>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</si>
  <si>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</si>
  <si>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</si>
  <si>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</si>
  <si>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</si>
  <si>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</si>
  <si>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</si>
  <si>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</si>
  <si>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</si>
  <si>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</si>
  <si>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</si>
  <si>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</si>
  <si>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</si>
  <si>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</si>
  <si>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</si>
  <si>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</si>
  <si>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</si>
  <si>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</si>
  <si>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</si>
  <si>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</si>
  <si>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</si>
  <si>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</si>
  <si>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</si>
  <si>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</si>
  <si>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</si>
  <si>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</si>
  <si>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</si>
  <si>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</si>
  <si>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</si>
  <si>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</si>
  <si>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</si>
  <si>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</si>
  <si>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</si>
  <si>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</si>
  <si>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</si>
  <si>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</si>
  <si>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</si>
  <si>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</si>
  <si>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</si>
  <si>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</si>
  <si>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</si>
  <si>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</si>
  <si>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</si>
  <si>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</si>
  <si>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</si>
  <si>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</si>
  <si>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</si>
  <si>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</si>
  <si>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</si>
  <si>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</si>
  <si>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</si>
  <si>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</si>
  <si>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</si>
  <si>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</si>
  <si>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</si>
  <si>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</si>
  <si>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</si>
  <si>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</si>
  <si>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</si>
  <si>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</si>
  <si>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</si>
  <si>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</si>
  <si>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</si>
  <si>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</si>
  <si>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</si>
  <si>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</si>
  <si>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</si>
  <si>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</si>
  <si>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</si>
  <si>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</si>
  <si>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</si>
  <si>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</si>
  <si>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</si>
  <si>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</si>
  <si>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</si>
  <si>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</si>
  <si>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</si>
  <si>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</si>
  <si>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</si>
  <si>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</si>
  <si>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</si>
  <si>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</si>
  <si>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</si>
  <si>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</si>
  <si>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</si>
  <si>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</si>
  <si>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</si>
  <si>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</si>
  <si>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</si>
  <si>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</si>
  <si>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</si>
  <si>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</si>
  <si>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</si>
  <si>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</si>
  <si>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</si>
  <si>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</si>
  <si>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</si>
  <si>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</si>
  <si>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</si>
  <si>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</si>
  <si>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</si>
  <si>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</si>
  <si>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</si>
  <si>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</si>
  <si>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</si>
  <si>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</si>
  <si>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</si>
  <si>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</si>
  <si>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</si>
  <si>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</si>
  <si>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</si>
  <si>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</si>
  <si>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</si>
  <si>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</si>
  <si>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</si>
  <si>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</si>
  <si>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</si>
  <si>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</si>
  <si>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</si>
  <si>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</si>
  <si>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</si>
  <si>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</si>
  <si>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</si>
  <si>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</si>
  <si>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</si>
  <si>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</si>
  <si>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</si>
  <si>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</si>
  <si>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</si>
  <si>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</si>
  <si>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</si>
  <si>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</si>
  <si>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</si>
  <si>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</si>
  <si>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</si>
  <si>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</si>
  <si>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</si>
  <si>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</si>
  <si>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</si>
  <si>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</si>
  <si>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</si>
  <si>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</si>
  <si>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</si>
  <si>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</si>
  <si>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</si>
  <si>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</si>
  <si>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</si>
  <si>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</si>
  <si>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</si>
  <si>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</si>
  <si>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</si>
  <si>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</si>
  <si>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</si>
  <si>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</si>
  <si>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</si>
  <si>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</si>
  <si>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</si>
  <si>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</si>
  <si>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</si>
  <si>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</si>
  <si>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</si>
  <si>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</si>
  <si>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</si>
  <si>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</si>
  <si>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</si>
  <si>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</si>
  <si>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</si>
  <si>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</si>
  <si>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</si>
  <si>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</si>
  <si>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</si>
  <si>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</si>
  <si>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</si>
  <si>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</si>
  <si>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</si>
  <si>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</si>
  <si>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</si>
  <si>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</si>
  <si>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</si>
  <si>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</si>
  <si>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</si>
  <si>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</si>
  <si>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</si>
  <si>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</si>
  <si>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</si>
  <si>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</si>
  <si>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</si>
  <si>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</si>
  <si>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</si>
  <si>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</si>
  <si>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</si>
  <si>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</si>
  <si>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</si>
  <si>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</si>
  <si>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</si>
  <si>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</si>
  <si>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</si>
  <si>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</si>
  <si>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</si>
  <si>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</si>
  <si>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</si>
  <si>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</si>
  <si>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</si>
  <si>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</si>
  <si>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</si>
  <si>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</si>
  <si>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</si>
  <si>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</si>
  <si>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</si>
  <si>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</si>
  <si>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</si>
  <si>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</si>
  <si>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</si>
  <si>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</si>
  <si>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</si>
  <si>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</si>
  <si>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</si>
  <si>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</si>
  <si>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</si>
  <si>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</si>
  <si>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</si>
  <si>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</si>
  <si>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</si>
  <si>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</si>
  <si>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</si>
  <si>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</si>
  <si>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</si>
  <si>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</si>
  <si>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</si>
  <si>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</si>
  <si>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</si>
  <si>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</si>
  <si>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</si>
  <si>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</si>
  <si>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</si>
  <si>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</si>
  <si>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</si>
  <si>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</si>
  <si>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</si>
  <si>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</si>
  <si>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</si>
  <si>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</si>
  <si>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</si>
  <si>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</si>
  <si>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</si>
  <si>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</si>
  <si>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</si>
  <si>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</si>
  <si>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</si>
  <si>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</si>
  <si>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</si>
  <si>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</si>
  <si>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</si>
  <si>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</si>
  <si>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</si>
  <si>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</si>
  <si>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</si>
  <si>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</si>
  <si>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</si>
  <si>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</si>
  <si>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</si>
  <si>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</si>
  <si>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</si>
  <si>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</si>
  <si>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</si>
  <si>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</si>
  <si>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</si>
  <si>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</si>
  <si>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</si>
  <si>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</si>
  <si>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</si>
  <si>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</si>
  <si>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</si>
  <si>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</si>
  <si>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</si>
  <si>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</si>
  <si>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</si>
  <si>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</si>
  <si>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</si>
  <si>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</si>
  <si>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</si>
  <si>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</si>
  <si>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</si>
  <si>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</si>
  <si>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</si>
  <si>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</si>
  <si>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</si>
  <si>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</si>
  <si>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</si>
  <si>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</si>
  <si>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</si>
  <si>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</si>
  <si>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</si>
  <si>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</si>
  <si>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</si>
  <si>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</si>
  <si>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</si>
  <si>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</si>
  <si>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</si>
  <si>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</si>
  <si>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</si>
  <si>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</si>
  <si>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</si>
  <si>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</si>
  <si>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</si>
  <si>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</si>
  <si>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</si>
  <si>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</si>
  <si>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</si>
  <si>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</si>
  <si>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</si>
  <si>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</si>
  <si>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</si>
  <si>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</si>
  <si>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</si>
  <si>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</si>
  <si>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</si>
  <si>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</si>
  <si>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</si>
  <si>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</si>
  <si>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</si>
  <si>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</si>
  <si>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</si>
  <si>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</si>
  <si>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</si>
  <si>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</si>
  <si>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</si>
  <si>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</si>
  <si>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</si>
  <si>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</si>
  <si>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</si>
  <si>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</si>
  <si>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</si>
  <si>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</si>
  <si>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</si>
  <si>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</si>
  <si>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</si>
  <si>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</si>
  <si>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</si>
  <si>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</si>
  <si>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</si>
  <si>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</si>
  <si>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</si>
  <si>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</si>
  <si>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</si>
  <si>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</si>
  <si>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</si>
  <si>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</si>
  <si>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</si>
  <si>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</si>
  <si>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</si>
  <si>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</si>
  <si>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</si>
  <si>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</si>
  <si>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</si>
  <si>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</si>
  <si>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</si>
  <si>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</si>
  <si>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</si>
  <si>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</si>
  <si>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</si>
  <si>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</si>
  <si>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</si>
  <si>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</si>
  <si>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</si>
  <si>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</si>
  <si>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</si>
  <si>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</si>
  <si>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</si>
  <si>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</si>
  <si>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</si>
  <si>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</si>
  <si>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</si>
  <si>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</si>
  <si>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</si>
  <si>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</si>
  <si>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</si>
  <si>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</si>
  <si>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</si>
  <si>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</si>
  <si>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</si>
  <si>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</si>
  <si>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</si>
  <si>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</si>
  <si>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</si>
  <si>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</si>
  <si>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</si>
  <si>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</si>
  <si>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</si>
  <si>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</si>
  <si>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</si>
  <si>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</si>
  <si>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</si>
  <si>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</si>
  <si>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</si>
  <si>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</si>
  <si>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</si>
  <si>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</si>
  <si>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</si>
  <si>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</si>
  <si>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</si>
  <si>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</si>
  <si>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</si>
  <si>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</si>
  <si>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</si>
  <si>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</si>
  <si>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</si>
  <si>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</si>
  <si>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</si>
  <si>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</si>
  <si>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</si>
  <si>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</si>
  <si>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</si>
  <si>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</si>
  <si>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</si>
  <si>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</si>
  <si>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</si>
  <si>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</si>
  <si>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</si>
  <si>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</si>
  <si>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</si>
  <si>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</si>
  <si>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</si>
  <si>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</si>
  <si>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</si>
  <si>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</si>
  <si>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</si>
  <si>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</si>
  <si>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</si>
  <si>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</si>
  <si>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</si>
  <si>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</si>
  <si>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</si>
  <si>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</si>
  <si>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</si>
  <si>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</si>
  <si>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</si>
  <si>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</si>
  <si>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</si>
  <si>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</si>
  <si>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</si>
  <si>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</si>
  <si>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</si>
  <si>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</si>
  <si>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</si>
  <si>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</si>
  <si>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</si>
  <si>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</si>
  <si>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</si>
  <si>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</si>
  <si>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</si>
  <si>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</si>
  <si>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</si>
  <si>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</si>
  <si>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</si>
  <si>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</si>
  <si>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</si>
  <si>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</si>
  <si>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</si>
  <si>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</si>
  <si>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</si>
  <si>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</si>
  <si>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</si>
  <si>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</si>
  <si>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</si>
  <si>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</si>
  <si>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</si>
  <si>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</si>
  <si>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</si>
  <si>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</si>
  <si>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</si>
  <si>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</si>
  <si>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</si>
  <si>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</si>
  <si>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</si>
  <si>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</si>
  <si>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</si>
  <si>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</si>
  <si>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</si>
  <si>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</si>
  <si>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</si>
  <si>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</si>
  <si>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</si>
  <si>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</si>
  <si>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</si>
  <si>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</si>
  <si>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</si>
  <si>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</si>
  <si>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</si>
  <si>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</si>
  <si>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</si>
  <si>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</si>
  <si>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</si>
  <si>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</si>
  <si>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</si>
  <si>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</si>
  <si>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</si>
  <si>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</si>
  <si>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</si>
  <si>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</si>
  <si>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</si>
  <si>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</si>
  <si>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</si>
  <si>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</si>
  <si>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</si>
  <si>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</si>
  <si>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</si>
  <si>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</si>
  <si>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</si>
  <si>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</si>
  <si>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</si>
  <si>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</si>
  <si>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</si>
  <si>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</si>
  <si>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</si>
  <si>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</si>
  <si>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</si>
  <si>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</si>
  <si>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</si>
  <si>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</si>
  <si>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</si>
  <si>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</si>
  <si>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</si>
  <si>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</si>
  <si>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</si>
  <si>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</si>
  <si>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</si>
  <si>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</si>
  <si>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</si>
  <si>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</si>
  <si>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000978</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</si>
  <si>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</si>
  <si>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</si>
  <si>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</si>
  <si>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</si>
  <si>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</si>
  <si>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</si>
  <si>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</si>
  <si>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</si>
  <si>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</si>
  <si>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</si>
  <si>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</si>
  <si>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</si>
  <si>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</si>
  <si>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</si>
  <si>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</si>
  <si>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</si>
  <si>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</si>
  <si>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</si>
  <si>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</si>
  <si>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</si>
  <si>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</si>
  <si>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</si>
  <si>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</si>
  <si>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</si>
  <si>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</si>
  <si>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</si>
  <si>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</si>
  <si>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</si>
  <si>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</si>
  <si>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</si>
  <si>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</si>
  <si>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</si>
  <si>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</si>
  <si>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</si>
  <si>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</si>
  <si>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</si>
  <si>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</si>
  <si>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</si>
  <si>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</si>
  <si>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</si>
  <si>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</si>
  <si>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</si>
  <si>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</si>
  <si>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</si>
  <si>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</si>
  <si>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</si>
  <si>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</si>
  <si>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</si>
  <si>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</si>
  <si>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</si>
  <si>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</si>
  <si>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</si>
  <si>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</si>
  <si>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</si>
  <si>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</si>
  <si>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</si>
  <si>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</si>
  <si>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</si>
  <si>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</si>
  <si>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</si>
  <si>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</si>
  <si>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</si>
  <si>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</si>
  <si>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</si>
  <si>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</si>
  <si>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</si>
  <si>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</si>
  <si>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</si>
  <si>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</si>
  <si>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</si>
  <si>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</si>
  <si>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</si>
  <si>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</si>
  <si>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</si>
  <si>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</si>
  <si>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</si>
  <si>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</si>
  <si>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</si>
  <si>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</si>
  <si>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</si>
  <si>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</si>
  <si>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</si>
  <si>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</si>
  <si>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</si>
  <si>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</si>
  <si>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</si>
  <si>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</si>
  <si>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</si>
  <si>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</si>
  <si>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</si>
  <si>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</si>
  <si>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</si>
  <si>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</si>
  <si>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</si>
  <si>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</si>
  <si>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</si>
  <si>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</si>
  <si>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</si>
  <si>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</si>
  <si>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</si>
  <si>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</si>
  <si>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</si>
  <si>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</si>
  <si>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</si>
  <si>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</si>
  <si>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</si>
  <si>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</si>
  <si>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</si>
  <si>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</si>
  <si>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</si>
  <si>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</si>
  <si>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</si>
  <si>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</si>
  <si>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</si>
  <si>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</si>
  <si>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</si>
  <si>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</si>
  <si>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</si>
  <si>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</si>
  <si>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</si>
  <si>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</si>
  <si>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</si>
  <si>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</si>
  <si>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</si>
  <si>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</si>
  <si>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</si>
  <si>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</si>
  <si>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</si>
  <si>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</si>
  <si>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</si>
  <si>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</si>
  <si>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</si>
  <si>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</si>
  <si>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</si>
  <si>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</si>
  <si>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</si>
  <si>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</si>
  <si>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</si>
  <si>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</si>
  <si>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</si>
  <si>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</si>
  <si>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0207</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</si>
  <si>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</si>
  <si>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</si>
  <si>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</si>
  <si>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</si>
  <si>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</si>
  <si>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</si>
  <si>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</si>
  <si>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</si>
  <si>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</si>
  <si>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</si>
  <si>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</si>
  <si>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</si>
  <si>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</si>
  <si>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</si>
  <si>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</si>
  <si>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</si>
  <si>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</si>
  <si>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</si>
  <si>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</si>
  <si>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</si>
  <si>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</si>
  <si>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</si>
  <si>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</si>
  <si>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</si>
  <si>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</si>
  <si>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</si>
  <si>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</si>
  <si>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</si>
  <si>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</si>
  <si>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</si>
  <si>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</si>
  <si>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</si>
  <si>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</si>
  <si>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</si>
  <si>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</si>
  <si>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</si>
  <si>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</si>
  <si>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</si>
  <si>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</si>
  <si>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</si>
  <si>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</si>
  <si>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</si>
  <si>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</si>
  <si>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</si>
  <si>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</si>
  <si>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</si>
  <si>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</si>
  <si>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</si>
  <si>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</si>
  <si>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</si>
  <si>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</si>
  <si>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</si>
  <si>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</si>
  <si>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</si>
  <si>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</si>
  <si>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</si>
  <si>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</si>
  <si>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</si>
  <si>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</si>
  <si>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</si>
  <si>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</si>
  <si>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</si>
  <si>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</si>
  <si>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</si>
  <si>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</si>
  <si>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</si>
  <si>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</si>
  <si>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</si>
  <si>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</si>
  <si>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</si>
  <si>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</si>
  <si>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</si>
  <si>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</si>
  <si>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</si>
  <si>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</si>
  <si>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</si>
  <si>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</si>
  <si>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</si>
  <si>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</si>
  <si>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</si>
  <si>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</si>
  <si>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</si>
  <si>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</si>
  <si>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</si>
  <si>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</si>
  <si>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</si>
  <si>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</si>
  <si>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</si>
  <si>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</si>
  <si>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</si>
  <si>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</si>
  <si>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</si>
  <si>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</si>
  <si>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</si>
  <si>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</si>
  <si>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</si>
  <si>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</si>
  <si>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</si>
  <si>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</si>
  <si>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</si>
  <si>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</si>
  <si>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</si>
  <si>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</si>
  <si>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</si>
  <si>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</si>
  <si>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</si>
  <si>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</si>
  <si>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</si>
  <si>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</si>
  <si>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</si>
  <si>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</si>
  <si>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</si>
  <si>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</si>
  <si>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</si>
  <si>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</si>
  <si>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</si>
  <si>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</si>
  <si>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</si>
  <si>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</si>
  <si>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</si>
  <si>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</si>
  <si>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</si>
  <si>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</si>
  <si>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</si>
  <si>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</si>
  <si>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</si>
  <si>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</si>
  <si>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</si>
  <si>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</si>
  <si>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</si>
  <si>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</si>
  <si>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</si>
  <si>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</si>
  <si>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</si>
  <si>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</si>
  <si>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</si>
  <si>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</si>
  <si>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</si>
  <si>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</si>
  <si>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</si>
  <si>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</si>
  <si>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</si>
  <si>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</si>
  <si>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</si>
  <si>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</si>
  <si>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</si>
  <si>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</si>
  <si>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</si>
  <si>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</si>
  <si>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</si>
  <si>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</si>
  <si>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</si>
  <si>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</si>
  <si>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</si>
  <si>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</si>
  <si>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</si>
  <si>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</si>
  <si>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</si>
  <si>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</si>
  <si>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</si>
  <si>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</si>
  <si>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</si>
  <si>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</si>
  <si>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</si>
  <si>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</si>
  <si>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</si>
  <si>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</si>
  <si>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</si>
  <si>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</si>
  <si>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</si>
  <si>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</si>
  <si>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</si>
  <si>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</si>
  <si>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</si>
  <si>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</si>
  <si>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</si>
  <si>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</si>
  <si>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</si>
  <si>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</si>
  <si>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</si>
  <si>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</si>
  <si>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</si>
  <si>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</si>
  <si>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</si>
  <si>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</si>
  <si>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</si>
  <si>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</si>
  <si>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</si>
  <si>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</si>
  <si>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</si>
  <si>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</si>
  <si>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</si>
  <si>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</si>
  <si>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</si>
  <si>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</si>
  <si>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</si>
  <si>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</si>
  <si>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</si>
  <si>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</si>
  <si>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</si>
  <si>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</si>
  <si>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</si>
  <si>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</si>
  <si>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</si>
  <si>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</si>
  <si>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</si>
  <si>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</si>
  <si>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</si>
  <si>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</si>
  <si>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</si>
  <si>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</si>
  <si>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</si>
  <si>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</si>
  <si>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</si>
  <si>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</si>
  <si>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</si>
  <si>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</si>
  <si>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</si>
  <si>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</si>
  <si>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</si>
  <si>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</si>
  <si>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</si>
  <si>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</si>
  <si>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</si>
  <si>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</si>
  <si>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</si>
  <si>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</si>
  <si>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</si>
  <si>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</si>
  <si>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</si>
  <si>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</si>
  <si>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</si>
  <si>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</si>
  <si>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</si>
  <si>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</si>
  <si>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</si>
  <si>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</si>
  <si>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</si>
  <si>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</si>
  <si>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</si>
  <si>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</si>
  <si>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</si>
  <si>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</si>
  <si>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</si>
  <si>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</si>
  <si>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</si>
  <si>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</si>
  <si>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</si>
  <si>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</si>
  <si>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</si>
  <si>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</si>
  <si>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</si>
  <si>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</si>
  <si>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</si>
  <si>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</si>
  <si>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</si>
  <si>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</si>
  <si>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</si>
  <si>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</si>
  <si>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</si>
  <si>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</si>
  <si>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</si>
  <si>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</si>
  <si>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</si>
  <si>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</si>
  <si>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</si>
  <si>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</si>
  <si>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</si>
  <si>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</si>
  <si>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</si>
  <si>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</si>
  <si>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</si>
  <si>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</si>
  <si>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</si>
  <si>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</si>
  <si>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</si>
  <si>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</si>
  <si>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</si>
  <si>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</si>
  <si>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</si>
  <si>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</si>
  <si>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</si>
  <si>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</si>
  <si>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</si>
  <si>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</si>
  <si>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</si>
  <si>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</si>
  <si>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</si>
  <si>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</si>
  <si>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</si>
  <si>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</si>
  <si>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</si>
  <si>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</si>
  <si>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</si>
  <si>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</si>
  <si>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</si>
  <si>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</si>
  <si>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</si>
  <si>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</si>
  <si>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</si>
  <si>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</si>
  <si>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</si>
  <si>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</si>
  <si>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</si>
  <si>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</si>
  <si>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</si>
  <si>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</si>
  <si>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</si>
  <si>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</si>
  <si>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</si>
  <si>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</si>
  <si>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</si>
  <si>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</si>
  <si>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</si>
  <si>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</si>
  <si>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</si>
  <si>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</si>
  <si>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</si>
  <si>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</si>
  <si>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</si>
  <si>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</si>
  <si>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</si>
  <si>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</si>
  <si>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</si>
  <si>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</si>
  <si>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</si>
  <si>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</si>
  <si>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</si>
  <si>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</si>
  <si>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</si>
  <si>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</si>
  <si>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</si>
  <si>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</si>
  <si>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</si>
  <si>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</si>
  <si>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</si>
  <si>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</si>
  <si>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</si>
  <si>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</si>
  <si>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</si>
  <si>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</si>
  <si>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</si>
  <si>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</si>
  <si>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</si>
  <si>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</si>
  <si>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</si>
  <si>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</si>
  <si>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</si>
  <si>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</si>
  <si>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</si>
  <si>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</si>
  <si>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</si>
  <si>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</si>
  <si>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</si>
  <si>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</si>
  <si>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</si>
  <si>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</si>
  <si>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</si>
  <si>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</si>
  <si>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</si>
  <si>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</si>
  <si>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</si>
  <si>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</si>
  <si>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</si>
  <si>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</si>
  <si>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</si>
  <si>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</si>
  <si>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</si>
  <si>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</si>
  <si>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</si>
  <si>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</si>
  <si>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</si>
  <si>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</si>
  <si>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</si>
  <si>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</si>
  <si>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</si>
  <si>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</si>
  <si>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</si>
  <si>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</si>
  <si>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</si>
  <si>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</si>
  <si>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</si>
  <si>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</si>
  <si>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</si>
  <si>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</si>
  <si>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</si>
  <si>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</si>
  <si>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</si>
  <si>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</si>
  <si>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</si>
  <si>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</si>
  <si>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</si>
  <si>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</si>
  <si>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</si>
  <si>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</si>
  <si>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</si>
  <si>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</si>
  <si>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</si>
  <si>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</si>
  <si>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</si>
  <si>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</si>
  <si>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</si>
  <si>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</si>
  <si>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</si>
  <si>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</si>
  <si>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</si>
  <si>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</si>
  <si>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</si>
  <si>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</si>
  <si>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</si>
  <si>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</si>
  <si>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</si>
  <si>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</si>
  <si>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</si>
  <si>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</si>
  <si>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</si>
  <si>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</si>
  <si>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</si>
  <si>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</si>
  <si>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</si>
  <si>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</si>
  <si>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</si>
  <si>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</si>
  <si>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</si>
  <si>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</si>
  <si>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</si>
  <si>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</si>
  <si>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</si>
  <si>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</si>
  <si>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</si>
  <si>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</si>
  <si>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</si>
  <si>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</si>
  <si>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</si>
  <si>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</si>
  <si>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</si>
  <si>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</si>
  <si>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</si>
  <si>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</si>
  <si>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</si>
  <si>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</si>
  <si>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</si>
  <si>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</si>
  <si>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</si>
  <si>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</si>
  <si>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</si>
  <si>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</si>
  <si>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</si>
  <si>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</si>
  <si>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</si>
  <si>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</si>
  <si>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</si>
  <si>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</si>
  <si>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</si>
  <si>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</si>
  <si>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</si>
  <si>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</si>
  <si>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</si>
  <si>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</si>
  <si>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</si>
  <si>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</si>
  <si>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</si>
  <si>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</si>
  <si>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</si>
  <si>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</si>
  <si>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</si>
  <si>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</si>
  <si>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</si>
  <si>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</si>
  <si>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</si>
  <si>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</si>
  <si>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</si>
  <si>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</si>
  <si>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</si>
  <si>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</si>
  <si>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</si>
  <si>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</si>
  <si>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</si>
  <si>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</si>
  <si>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</si>
  <si>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</si>
  <si>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</si>
  <si>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</si>
  <si>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</si>
  <si>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</si>
  <si>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</si>
  <si>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</si>
  <si>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</si>
  <si>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</si>
  <si>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</si>
  <si>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</si>
  <si>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</si>
  <si>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</si>
  <si>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</si>
  <si>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</si>
  <si>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</si>
  <si>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</si>
  <si>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</si>
  <si>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</si>
  <si>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</si>
  <si>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</si>
  <si>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</si>
  <si>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</si>
  <si>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</si>
  <si>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</si>
  <si>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</si>
  <si>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</si>
  <si>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</si>
  <si>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</si>
  <si>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</si>
  <si>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</si>
  <si>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</si>
  <si>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</si>
  <si>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</si>
  <si>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</si>
  <si>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</si>
  <si>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</si>
  <si>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</si>
  <si>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</si>
  <si>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</si>
  <si>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</si>
  <si>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</si>
  <si>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</si>
  <si>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</si>
  <si>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</si>
  <si>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</si>
  <si>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</si>
  <si>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</si>
  <si>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</si>
  <si>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</si>
  <si>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</si>
  <si>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</si>
  <si>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</si>
  <si>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</si>
  <si>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</si>
  <si>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</si>
  <si>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</si>
  <si>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</si>
  <si>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</si>
  <si>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</si>
  <si>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</si>
  <si>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</si>
  <si>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</si>
  <si>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</si>
  <si>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</si>
  <si>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</si>
  <si>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</si>
  <si>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</si>
  <si>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</si>
  <si>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</si>
  <si>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</si>
  <si>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</si>
  <si>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</si>
  <si>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</si>
  <si>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</si>
  <si>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</si>
  <si>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</si>
  <si>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</si>
  <si>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</si>
  <si>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</si>
  <si>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</si>
  <si>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</si>
  <si>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</si>
  <si>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</si>
  <si>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</si>
  <si>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</si>
  <si>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</si>
  <si>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</si>
  <si>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</si>
  <si>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</si>
  <si>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</si>
  <si>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</si>
  <si>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</si>
  <si>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</si>
  <si>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</si>
  <si>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</si>
  <si>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</si>
  <si>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</si>
  <si>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</si>
  <si>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</si>
  <si>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</si>
  <si>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</si>
  <si>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</si>
  <si>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</si>
  <si>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</si>
  <si>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</si>
  <si>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</si>
  <si>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</si>
  <si>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</si>
  <si>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</si>
  <si>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</si>
  <si>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</si>
  <si>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</si>
  <si>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</si>
  <si>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</si>
  <si>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</si>
  <si>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</si>
  <si>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</si>
  <si>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</si>
  <si>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</si>
  <si>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</si>
  <si>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</si>
  <si>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</si>
  <si>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</si>
  <si>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</si>
  <si>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</si>
  <si>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</si>
  <si>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</si>
  <si>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</si>
  <si>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</si>
  <si>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</si>
  <si>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</si>
  <si>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</si>
  <si>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</si>
  <si>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</si>
  <si>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</si>
  <si>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</si>
  <si>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</si>
  <si>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</si>
  <si>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</si>
  <si>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</si>
  <si>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</si>
  <si>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</si>
  <si>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</si>
  <si>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</si>
  <si>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</si>
  <si>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</si>
  <si>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</si>
  <si>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</si>
  <si>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</si>
  <si>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</si>
  <si>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</si>
  <si>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</si>
  <si>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</si>
  <si>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</si>
  <si>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</si>
  <si>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</si>
  <si>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</si>
  <si>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</si>
  <si>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</si>
  <si>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</si>
  <si>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</si>
  <si>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</si>
  <si>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</si>
  <si>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</si>
  <si>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</si>
  <si>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</si>
  <si>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</si>
  <si>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</si>
  <si>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</si>
  <si>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</si>
  <si>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</si>
  <si>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</si>
  <si>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</si>
  <si>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</si>
  <si>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</si>
  <si>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</si>
  <si>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</si>
  <si>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</si>
  <si>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</si>
  <si>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</si>
  <si>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</si>
  <si>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</si>
  <si>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</si>
  <si>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</si>
  <si>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</si>
  <si>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</si>
  <si>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</si>
  <si>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</si>
  <si>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</si>
  <si>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</si>
  <si>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</si>
  <si>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</si>
  <si>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</si>
  <si>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</si>
  <si>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</si>
  <si>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</si>
  <si>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</si>
  <si>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</si>
  <si>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</si>
  <si>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</si>
  <si>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</si>
  <si>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</si>
  <si>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</si>
  <si>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</si>
  <si>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</si>
  <si>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</si>
  <si>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</si>
  <si>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</si>
  <si>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</si>
  <si>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</si>
  <si>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</si>
  <si>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</si>
  <si>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</si>
  <si>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</si>
  <si>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</si>
  <si>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</si>
  <si>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</si>
  <si>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</si>
  <si>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</si>
  <si>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</si>
  <si>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</si>
  <si>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</si>
  <si>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</si>
  <si>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</si>
  <si>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</si>
  <si>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</si>
  <si>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</si>
  <si>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</si>
  <si>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</si>
  <si>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</si>
  <si>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</si>
  <si>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</si>
  <si>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</si>
  <si>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</si>
  <si>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</si>
  <si>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</si>
  <si>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</si>
  <si>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</si>
  <si>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</si>
  <si>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</si>
  <si>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</si>
  <si>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</si>
  <si>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</si>
  <si>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</si>
  <si>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</si>
  <si>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</si>
  <si>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</si>
  <si>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</si>
  <si>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</si>
  <si>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</si>
  <si>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</si>
  <si>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</si>
  <si>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</si>
  <si>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</si>
  <si>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</si>
  <si>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</si>
  <si>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</si>
  <si>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</si>
  <si>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</si>
  <si>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</si>
  <si>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</si>
  <si>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</si>
  <si>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</si>
  <si>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</si>
  <si>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</si>
  <si>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</si>
  <si>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</si>
  <si>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</si>
  <si>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</si>
  <si>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</si>
  <si>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</si>
  <si>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</si>
  <si>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</si>
  <si>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</si>
  <si>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</si>
  <si>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</si>
  <si>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</si>
  <si>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</si>
  <si>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</si>
  <si>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</si>
  <si>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</si>
  <si>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</si>
  <si>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</si>
  <si>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</si>
  <si>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</si>
  <si>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</si>
  <si>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</si>
  <si>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</si>
  <si>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</si>
  <si>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</si>
  <si>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</si>
  <si>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</si>
  <si>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</si>
  <si>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</si>
  <si>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</si>
  <si>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</si>
  <si>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</si>
  <si>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</si>
  <si>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</si>
  <si>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</si>
  <si>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</si>
  <si>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</si>
  <si>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</si>
  <si>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</si>
  <si>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</si>
  <si>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</si>
  <si>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</si>
  <si>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</si>
  <si>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</si>
  <si>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</si>
  <si>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</si>
  <si>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</si>
  <si>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</si>
  <si>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</si>
  <si>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</si>
  <si>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</si>
  <si>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</si>
  <si>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</si>
  <si>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</si>
  <si>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</si>
  <si>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</si>
  <si>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</si>
  <si>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</si>
  <si>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</si>
  <si>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</si>
  <si>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</si>
  <si>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</si>
  <si>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</si>
  <si>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</si>
  <si>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</si>
  <si>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</si>
  <si>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</si>
  <si>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</si>
  <si>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</si>
  <si>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</si>
  <si>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</si>
  <si>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</si>
  <si>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</si>
  <si>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</si>
  <si>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</si>
  <si>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</si>
  <si>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</si>
  <si>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</si>
  <si>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</si>
  <si>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</si>
  <si>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</si>
  <si>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</si>
  <si>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</si>
  <si>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</si>
  <si>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</si>
  <si>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</si>
  <si>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</si>
  <si>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</si>
  <si>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</si>
  <si>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</si>
  <si>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</si>
  <si>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</si>
  <si>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</si>
  <si>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</si>
  <si>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</si>
  <si>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</si>
  <si>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</si>
  <si>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</si>
  <si>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</si>
  <si>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</si>
  <si>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</si>
  <si>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</si>
  <si>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</si>
  <si>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</si>
  <si>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</si>
  <si>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</si>
  <si>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</si>
  <si>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</si>
  <si>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</si>
  <si>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</si>
  <si>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</si>
  <si>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</si>
  <si>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</si>
  <si>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</si>
  <si>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</si>
  <si>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</si>
  <si>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</si>
  <si>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</si>
  <si>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</si>
  <si>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</si>
  <si>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</si>
  <si>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</si>
  <si>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</si>
  <si>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</si>
  <si>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</si>
  <si>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</si>
  <si>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</si>
  <si>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</si>
  <si>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</si>
  <si>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</si>
  <si>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</si>
  <si>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</si>
  <si>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</si>
  <si>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</si>
  <si>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</si>
  <si>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</si>
  <si>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</si>
  <si>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</si>
  <si>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</si>
  <si>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</si>
  <si>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</si>
  <si>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</si>
  <si>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</si>
  <si>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</si>
  <si>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</si>
  <si>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</si>
  <si>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</si>
  <si>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</si>
  <si>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</si>
  <si>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</si>
  <si>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</si>
  <si>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</si>
  <si>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</si>
  <si>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</si>
  <si>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</si>
  <si>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</si>
  <si>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</si>
  <si>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</si>
  <si>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</si>
  <si>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</si>
  <si>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</si>
  <si>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</si>
  <si>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</si>
  <si>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</si>
  <si>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</si>
  <si>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</si>
  <si>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</si>
  <si>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</si>
  <si>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</si>
  <si>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</si>
  <si>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</si>
  <si>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</si>
  <si>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</si>
  <si>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</si>
  <si>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</si>
  <si>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</si>
  <si>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</si>
  <si>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</si>
  <si>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</si>
  <si>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</si>
  <si>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</si>
  <si>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</si>
  <si>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</si>
  <si>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</si>
  <si>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</si>
  <si>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</si>
  <si>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</si>
  <si>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</si>
  <si>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</si>
  <si>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</si>
  <si>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</si>
  <si>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</si>
  <si>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</si>
  <si>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</si>
  <si>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</si>
  <si>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</si>
  <si>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</si>
  <si>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</si>
  <si>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</si>
  <si>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</si>
  <si>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</si>
  <si>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</si>
  <si>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</si>
  <si>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</si>
  <si>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</si>
  <si>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</si>
  <si>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</si>
  <si>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</si>
  <si>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</si>
  <si>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</si>
  <si>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</si>
  <si>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</si>
  <si>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</si>
  <si>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</si>
  <si>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</si>
  <si>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</si>
  <si>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</si>
  <si>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</si>
  <si>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</si>
  <si>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</si>
  <si>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</si>
  <si>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</si>
  <si>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</si>
  <si>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</si>
  <si>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</si>
  <si>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</si>
  <si>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</si>
  <si>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</si>
  <si>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</si>
  <si>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</si>
  <si>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</si>
  <si>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</si>
  <si>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</si>
  <si>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</si>
  <si>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</si>
  <si>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</si>
  <si>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</si>
  <si>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</si>
  <si>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</si>
  <si>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</si>
  <si>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</si>
  <si>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</si>
  <si>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</si>
  <si>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</si>
  <si>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</si>
  <si>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</si>
  <si>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</si>
  <si>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</si>
  <si>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</si>
  <si>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</si>
  <si>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</si>
  <si>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</si>
  <si>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</si>
  <si>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</si>
  <si>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</si>
  <si>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</si>
  <si>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</si>
  <si>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</si>
  <si>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</si>
  <si>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</si>
  <si>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</si>
  <si>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</si>
  <si>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</si>
  <si>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</si>
  <si>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</si>
  <si>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</si>
  <si>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</si>
  <si>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</si>
  <si>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</si>
  <si>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</si>
  <si>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</si>
  <si>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</si>
  <si>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</si>
  <si>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</si>
  <si>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</si>
  <si>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</si>
  <si>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</si>
  <si>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</si>
  <si>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</si>
  <si>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</si>
  <si>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</si>
  <si>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</si>
  <si>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</si>
  <si>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</si>
  <si>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</si>
  <si>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</si>
  <si>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</si>
  <si>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</si>
  <si>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</si>
  <si>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</si>
  <si>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</si>
  <si>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</si>
  <si>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</si>
  <si>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</si>
  <si>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</si>
  <si>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</si>
  <si>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</si>
  <si>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</si>
  <si>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</si>
  <si>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</si>
  <si>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</si>
  <si>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</si>
  <si>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</si>
  <si>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</si>
  <si>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</si>
  <si>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</si>
  <si>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</si>
  <si>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</si>
  <si>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</si>
  <si>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</si>
  <si>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</si>
  <si>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</si>
  <si>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</si>
  <si>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</si>
  <si>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</si>
  <si>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</si>
  <si>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</si>
  <si>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</si>
  <si>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</si>
  <si>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</si>
  <si>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</si>
  <si>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</si>
  <si>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</si>
  <si>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</si>
  <si>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</si>
  <si>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</si>
  <si>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</si>
  <si>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</si>
  <si>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</si>
  <si>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</si>
  <si>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</si>
  <si>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</si>
  <si>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</si>
  <si>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</si>
  <si>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</si>
  <si>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</si>
  <si>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</si>
  <si>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</si>
  <si>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</si>
  <si>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</si>
  <si>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</si>
  <si>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</si>
  <si>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</si>
  <si>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</si>
  <si>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</si>
  <si>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</si>
  <si>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</si>
  <si>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</si>
  <si>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</si>
  <si>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</si>
  <si>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</si>
  <si>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</si>
  <si>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</si>
  <si>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</si>
  <si>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</si>
  <si>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</si>
  <si>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</si>
  <si>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</si>
  <si>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</si>
  <si>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</si>
  <si>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</si>
  <si>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</si>
  <si>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</si>
  <si>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</si>
  <si>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</si>
  <si>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</si>
  <si>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</si>
  <si>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</si>
  <si>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</si>
  <si>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</si>
  <si>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</si>
  <si>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</si>
  <si>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</si>
  <si>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</si>
  <si>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</si>
  <si>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</si>
  <si>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</si>
  <si>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</si>
  <si>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</si>
  <si>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</si>
  <si>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</si>
  <si>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</si>
  <si>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</si>
  <si>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</si>
  <si>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</si>
  <si>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</si>
  <si>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</si>
  <si>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</si>
  <si>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</si>
  <si>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</si>
  <si>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</si>
  <si>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</si>
  <si>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</si>
  <si>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</si>
  <si>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</si>
  <si>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</si>
  <si>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</si>
  <si>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</si>
  <si>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</si>
  <si>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</si>
  <si>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</si>
  <si>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</si>
  <si>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</si>
  <si>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</si>
  <si>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</si>
  <si>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</si>
  <si>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</si>
  <si>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</si>
  <si>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</si>
  <si>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</si>
  <si>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</si>
  <si>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</si>
  <si>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</si>
  <si>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</si>
  <si>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</si>
  <si>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</si>
  <si>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</si>
  <si>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</si>
  <si>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</si>
  <si>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</si>
  <si>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</si>
  <si>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</si>
  <si>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</si>
  <si>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</si>
  <si>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</si>
  <si>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</si>
  <si>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</si>
  <si>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</si>
  <si>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</si>
  <si>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</si>
  <si>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</si>
  <si>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</si>
  <si>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</si>
  <si>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</si>
  <si>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</si>
  <si>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</si>
  <si>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</si>
  <si>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</si>
  <si>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</si>
  <si>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</si>
  <si>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</si>
  <si>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</si>
  <si>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</si>
  <si>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</si>
  <si>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</si>
  <si>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</si>
  <si>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</si>
  <si>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</si>
  <si>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</si>
  <si>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</si>
  <si>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</si>
  <si>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</si>
  <si>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</si>
  <si>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</si>
  <si>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</si>
  <si>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</si>
  <si>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</si>
  <si>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</si>
  <si>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</si>
  <si>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</si>
  <si>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</si>
  <si>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</si>
  <si>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</si>
  <si>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</si>
  <si>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</si>
  <si>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</si>
  <si>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</si>
  <si>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</si>
  <si>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</si>
  <si>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</si>
  <si>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</si>
  <si>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</si>
  <si>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</si>
  <si>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</si>
  <si>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</si>
  <si>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</si>
  <si>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</si>
  <si>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</si>
  <si>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</si>
  <si>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</si>
  <si>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</si>
  <si>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</si>
  <si>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</si>
  <si>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</si>
  <si>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</si>
  <si>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</si>
  <si>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</si>
  <si>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</si>
  <si>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</si>
  <si>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</si>
  <si>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</si>
  <si>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</si>
  <si>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</si>
  <si>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</si>
  <si>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</si>
  <si>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</si>
  <si>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</si>
  <si>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</si>
  <si>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</si>
  <si>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</si>
  <si>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</si>
  <si>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</si>
  <si>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</si>
  <si>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</si>
  <si>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</si>
  <si>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</si>
  <si>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</si>
  <si>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</si>
  <si>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</si>
  <si>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</si>
  <si>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</si>
  <si>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</si>
  <si>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</si>
  <si>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</si>
  <si>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</si>
  <si>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</si>
  <si>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</si>
  <si>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</si>
  <si>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</si>
  <si>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</si>
  <si>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</si>
  <si>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</si>
  <si>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</si>
  <si>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</si>
  <si>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</si>
  <si>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</si>
  <si>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</si>
  <si>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</si>
  <si>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</si>
  <si>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</si>
  <si>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</si>
  <si>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</si>
  <si>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</si>
  <si>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</si>
  <si>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</si>
  <si>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</si>
  <si>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</si>
  <si>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</si>
  <si>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</si>
  <si>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</si>
  <si>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</si>
  <si>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</si>
  <si>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</si>
  <si>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</si>
  <si>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</si>
  <si>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</si>
  <si>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</si>
  <si>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</si>
  <si>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</si>
  <si>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</si>
  <si>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</si>
  <si>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</si>
  <si>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</si>
  <si>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</si>
  <si>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</si>
  <si>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</si>
  <si>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</si>
  <si>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</si>
  <si>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</si>
  <si>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</si>
  <si>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</si>
  <si>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</si>
  <si>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</si>
  <si>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</si>
  <si>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</si>
  <si>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</si>
  <si>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</si>
  <si>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</si>
  <si>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</si>
  <si>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</si>
  <si>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</si>
  <si>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</si>
  <si>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</si>
  <si>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</si>
  <si>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</si>
  <si>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</si>
  <si>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</si>
  <si>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</si>
  <si>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</si>
  <si>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</si>
  <si>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</si>
  <si>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</si>
  <si>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</si>
  <si>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</si>
  <si>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</si>
  <si>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</si>
  <si>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</si>
  <si>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</si>
  <si>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</si>
  <si>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</si>
  <si>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</si>
  <si>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</si>
  <si>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</si>
  <si>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</si>
  <si>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</si>
  <si>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</si>
  <si>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</si>
  <si>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</si>
  <si>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</si>
  <si>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</si>
  <si>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</si>
  <si>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</si>
  <si>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</si>
  <si>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</si>
  <si>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</si>
  <si>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</si>
  <si>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</si>
  <si>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</si>
  <si>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</si>
  <si>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</si>
  <si>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</si>
  <si>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</si>
  <si>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</si>
  <si>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</si>
  <si>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</si>
  <si>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</si>
  <si>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</si>
  <si>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</si>
  <si>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</si>
  <si>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</si>
  <si>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</si>
  <si>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</si>
  <si>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</si>
  <si>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</si>
  <si>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</si>
  <si>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</si>
  <si>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</si>
  <si>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</si>
  <si>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</si>
  <si>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</si>
  <si>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</si>
  <si>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</si>
  <si>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</si>
  <si>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</si>
  <si>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</si>
  <si>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</si>
  <si>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</si>
  <si>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</si>
  <si>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</si>
  <si>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</si>
  <si>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</si>
  <si>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</si>
  <si>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</si>
  <si>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</si>
  <si>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</si>
  <si>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</si>
  <si>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</si>
  <si>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</si>
  <si>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</si>
  <si>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</si>
  <si>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</si>
  <si>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</si>
  <si>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</si>
  <si>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</si>
  <si>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</si>
  <si>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</si>
  <si>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</si>
  <si>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</si>
  <si>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</si>
  <si>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</si>
  <si>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</si>
  <si>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</si>
  <si>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</si>
  <si>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</si>
  <si>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</si>
  <si>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</si>
  <si>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</si>
  <si>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</si>
  <si>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</si>
  <si>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</si>
  <si>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</si>
  <si>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</si>
  <si>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</si>
  <si>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</si>
  <si>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</si>
  <si>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</si>
  <si>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</si>
  <si>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</si>
  <si>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</si>
  <si>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</si>
  <si>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</si>
  <si>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</si>
  <si>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</si>
  <si>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</si>
  <si>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</si>
  <si>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</si>
  <si>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</si>
  <si>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</si>
  <si>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</si>
  <si>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</si>
  <si>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</si>
  <si>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</si>
  <si>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</si>
  <si>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</si>
  <si>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</si>
  <si>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</si>
  <si>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</si>
  <si>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</si>
  <si>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</si>
  <si>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</si>
  <si>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</si>
  <si>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</si>
  <si>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</si>
  <si>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</si>
  <si>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</si>
  <si>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</si>
  <si>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</si>
  <si>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</si>
  <si>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</si>
  <si>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</si>
  <si>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</si>
  <si>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</si>
  <si>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</si>
  <si>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</si>
  <si>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</si>
  <si>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</si>
  <si>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</si>
  <si>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</si>
  <si>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</si>
  <si>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</si>
  <si>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</si>
  <si>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</si>
  <si>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</si>
  <si>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</si>
  <si>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</si>
  <si>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</si>
  <si>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</si>
  <si>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</si>
  <si>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</si>
  <si>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</si>
  <si>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</si>
  <si>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</si>
  <si>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</si>
  <si>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</si>
  <si>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</si>
  <si>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</si>
  <si>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</si>
  <si>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</si>
  <si>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</si>
  <si>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</si>
  <si>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</si>
  <si>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</si>
  <si>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</si>
  <si>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</si>
  <si>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</si>
  <si>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</si>
  <si>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</si>
  <si>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</si>
  <si>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</si>
  <si>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</si>
  <si>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</si>
  <si>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</si>
  <si>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</si>
  <si>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</si>
  <si>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</si>
  <si>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</si>
  <si>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</si>
  <si>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</si>
  <si>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</si>
  <si>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</si>
  <si>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</si>
  <si>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</si>
  <si>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</si>
  <si>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</si>
  <si>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</si>
  <si>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</si>
  <si>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</si>
  <si>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</si>
  <si>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</si>
  <si>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</si>
  <si>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</si>
  <si>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</si>
  <si>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</si>
  <si>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</si>
  <si>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</si>
  <si>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</si>
  <si>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</si>
  <si>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</si>
  <si>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</si>
  <si>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</si>
  <si>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</si>
  <si>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</si>
  <si>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</si>
  <si>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</si>
  <si>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</si>
  <si>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</si>
  <si>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</si>
  <si>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</si>
  <si>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</si>
  <si>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</si>
  <si>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</si>
  <si>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</si>
  <si>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</si>
  <si>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</si>
  <si>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</si>
  <si>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</si>
  <si>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</si>
  <si>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</si>
  <si>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</si>
  <si>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</si>
  <si>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</si>
  <si>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</si>
  <si>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</si>
  <si>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</si>
  <si>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</si>
  <si>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</si>
  <si>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</si>
  <si>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</si>
  <si>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</si>
  <si>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</si>
  <si>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</si>
  <si>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</si>
  <si>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</si>
  <si>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</si>
  <si>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</si>
  <si>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</si>
  <si>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</si>
  <si>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</si>
  <si>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</si>
  <si>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</si>
  <si>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</si>
  <si>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</si>
  <si>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</si>
  <si>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</si>
  <si>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</si>
  <si>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</si>
  <si>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</si>
  <si>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</si>
  <si>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</si>
  <si>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</si>
  <si>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</si>
  <si>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</si>
  <si>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</si>
  <si>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</si>
  <si>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</si>
  <si>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</si>
  <si>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</si>
  <si>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</si>
  <si>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</si>
  <si>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</si>
  <si>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</si>
  <si>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</si>
  <si>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</si>
  <si>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</si>
  <si>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</si>
  <si>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</si>
  <si>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</si>
  <si>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</si>
  <si>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</si>
  <si>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</si>
  <si>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</si>
  <si>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</si>
  <si>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</si>
  <si>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</si>
  <si>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</si>
  <si>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</si>
  <si>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</si>
  <si>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</si>
  <si>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</si>
  <si>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</si>
  <si>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</si>
  <si>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</si>
  <si>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</si>
  <si>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</si>
  <si>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</si>
  <si>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</si>
  <si>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</si>
  <si>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</si>
  <si>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</si>
  <si>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</si>
  <si>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</si>
  <si>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</si>
  <si>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</si>
  <si>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</si>
  <si>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</si>
  <si>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</si>
  <si>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</si>
  <si>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</si>
  <si>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</si>
  <si>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</si>
  <si>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</si>
  <si>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</si>
  <si>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</si>
  <si>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</si>
  <si>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</si>
  <si>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</si>
  <si>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</si>
  <si>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</si>
  <si>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</si>
  <si>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</si>
  <si>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</si>
  <si>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</si>
  <si>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</si>
  <si>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</si>
  <si>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</si>
  <si>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</si>
  <si>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</si>
  <si>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</si>
  <si>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</si>
  <si>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</si>
  <si>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</si>
  <si>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</si>
  <si>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</si>
  <si>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</si>
  <si>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</si>
  <si>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</si>
  <si>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</si>
  <si>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</si>
  <si>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</si>
  <si>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</si>
  <si>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</si>
  <si>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</si>
  <si>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</si>
  <si>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</si>
  <si>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</si>
  <si>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</si>
  <si>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</si>
  <si>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</si>
  <si>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</si>
  <si>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</si>
  <si>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</si>
  <si>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</si>
  <si>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</si>
  <si>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</si>
  <si>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</si>
  <si>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</si>
  <si>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</si>
  <si>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</si>
  <si>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</si>
  <si>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</si>
  <si>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</si>
  <si>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</si>
  <si>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</si>
  <si>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</si>
  <si>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</si>
  <si>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</si>
  <si>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</si>
  <si>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</si>
  <si>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</si>
  <si>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</si>
  <si>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</si>
  <si>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</si>
  <si>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</si>
  <si>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</si>
  <si>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</si>
  <si>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</si>
  <si>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</si>
  <si>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</si>
  <si>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</si>
  <si>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</si>
  <si>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</si>
  <si>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</si>
  <si>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</si>
  <si>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</si>
  <si>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</si>
  <si>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</si>
  <si>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</si>
  <si>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</si>
  <si>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</si>
  <si>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</si>
  <si>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</si>
  <si>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</si>
  <si>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</si>
  <si>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</si>
  <si>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</si>
  <si>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</si>
  <si>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</si>
  <si>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</si>
  <si>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</si>
  <si>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</si>
  <si>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</si>
  <si>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</si>
  <si>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</si>
  <si>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</si>
  <si>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</si>
  <si>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</si>
  <si>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</si>
  <si>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</si>
  <si>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</si>
  <si>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</si>
  <si>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</si>
  <si>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</si>
  <si>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</si>
  <si>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</si>
  <si>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</si>
  <si>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</si>
  <si>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</si>
  <si>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</si>
  <si>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</si>
  <si>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</si>
  <si>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</si>
  <si>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</si>
  <si>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</si>
  <si>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</si>
  <si>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</si>
  <si>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</si>
  <si>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</si>
  <si>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</si>
  <si>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</si>
  <si>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</si>
  <si>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</si>
  <si>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</si>
  <si>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</si>
  <si>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</si>
  <si>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</si>
  <si>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</si>
  <si>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</si>
  <si>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</si>
  <si>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</si>
  <si>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</si>
  <si>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</si>
  <si>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</si>
  <si>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</si>
  <si>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</si>
  <si>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</si>
  <si>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</si>
  <si>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</si>
  <si>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</si>
  <si>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</si>
  <si>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</si>
  <si>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</si>
  <si>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</si>
  <si>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</si>
  <si>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</si>
  <si>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</si>
  <si>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</si>
  <si>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</si>
  <si>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</si>
  <si>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</si>
  <si>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</si>
  <si>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</si>
  <si>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</si>
  <si>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</si>
  <si>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</si>
  <si>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</si>
  <si>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</si>
  <si>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</si>
  <si>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</si>
  <si>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</si>
  <si>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</si>
  <si>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</si>
  <si>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</si>
  <si>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</si>
  <si>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</si>
  <si>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</si>
  <si>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</si>
  <si>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</si>
  <si>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</si>
  <si>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</si>
  <si>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</si>
  <si>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</si>
  <si>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</si>
  <si>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</si>
  <si>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</si>
  <si>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</si>
  <si>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</si>
  <si>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</si>
  <si>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</si>
  <si>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</si>
  <si>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</si>
  <si>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</si>
  <si>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</si>
  <si>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</si>
  <si>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</si>
  <si>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</si>
  <si>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</si>
  <si>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</si>
  <si>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</si>
  <si>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</si>
  <si>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</si>
  <si>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</si>
  <si>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</si>
  <si>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</si>
  <si>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</si>
  <si>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</si>
  <si>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</si>
  <si>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</si>
  <si>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</si>
  <si>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</si>
  <si>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</si>
  <si>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</si>
  <si>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</si>
  <si>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</si>
  <si>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</si>
  <si>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</si>
  <si>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</si>
  <si>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</si>
  <si>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</si>
  <si>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</si>
  <si>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</si>
  <si>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</si>
  <si>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</si>
  <si>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</si>
  <si>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</si>
  <si>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</si>
  <si>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</si>
  <si>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</si>
  <si>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</si>
  <si>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</si>
  <si>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</si>
  <si>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</si>
  <si>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</si>
  <si>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</si>
  <si>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</si>
  <si>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</si>
  <si>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</si>
  <si>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</si>
  <si>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</si>
  <si>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</si>
  <si>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</si>
  <si>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</si>
  <si>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</si>
  <si>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</si>
  <si>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</si>
  <si>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</si>
  <si>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</si>
  <si>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</si>
  <si>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</si>
  <si>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</si>
  <si>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</si>
  <si>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</si>
  <si>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</si>
  <si>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</si>
  <si>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</si>
  <si>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</si>
  <si>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</si>
  <si>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</si>
  <si>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</si>
  <si>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</si>
  <si>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</si>
  <si>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</si>
  <si>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</si>
  <si>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</si>
  <si>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</si>
  <si>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</si>
  <si>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</si>
  <si>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</si>
  <si>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</si>
  <si>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</si>
  <si>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</si>
  <si>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</si>
  <si>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</si>
  <si>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</si>
  <si>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</si>
  <si>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</si>
  <si>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</si>
  <si>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</si>
  <si>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</si>
  <si>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</si>
  <si>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</si>
  <si>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</si>
  <si>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</si>
  <si>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</si>
  <si>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</si>
  <si>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</si>
  <si>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</si>
  <si>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</si>
  <si>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</si>
  <si>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</si>
  <si>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</si>
  <si>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</si>
  <si>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</si>
  <si>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</si>
  <si>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</si>
  <si>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</si>
  <si>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</si>
  <si>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</si>
  <si>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</si>
  <si>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</si>
  <si>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</si>
  <si>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</si>
  <si>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</si>
  <si>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</si>
  <si>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</si>
  <si>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</si>
  <si>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</si>
  <si>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</si>
  <si>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</si>
  <si>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</si>
  <si>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</si>
  <si>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</si>
  <si>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</si>
  <si>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</si>
  <si>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</si>
  <si>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</si>
  <si>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</si>
  <si>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</si>
  <si>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</si>
  <si>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</si>
  <si>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</si>
  <si>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</si>
  <si>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</si>
  <si>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</si>
  <si>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</si>
  <si>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</si>
  <si>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</si>
  <si>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</si>
  <si>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</si>
  <si>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</si>
  <si>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</si>
  <si>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</si>
  <si>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</si>
  <si>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</si>
  <si>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</si>
  <si>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</si>
  <si>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</si>
  <si>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</si>
  <si>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</si>
  <si>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</si>
  <si>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</si>
  <si>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</si>
  <si>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</si>
  <si>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</si>
  <si>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</si>
  <si>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</si>
  <si>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</si>
  <si>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</si>
  <si>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</si>
  <si>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</si>
  <si>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</si>
  <si>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</si>
  <si>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</si>
  <si>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</si>
  <si>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</si>
  <si>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</si>
  <si>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</si>
  <si>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</si>
  <si>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</si>
  <si>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</si>
  <si>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</si>
  <si>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</si>
  <si>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</si>
  <si>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</si>
  <si>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</si>
  <si>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</si>
  <si>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</si>
  <si>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</si>
  <si>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</si>
  <si>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</si>
  <si>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</si>
  <si>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</si>
  <si>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</si>
  <si>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</si>
  <si>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</si>
  <si>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</si>
  <si>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</si>
  <si>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</si>
  <si>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</si>
  <si>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</si>
  <si>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</si>
  <si>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</si>
  <si>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</si>
  <si>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</si>
  <si>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</si>
  <si>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</si>
  <si>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</si>
  <si>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</si>
  <si>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</si>
  <si>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</si>
  <si>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</si>
  <si>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</si>
  <si>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</si>
  <si>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</si>
  <si>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</si>
  <si>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</si>
  <si>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</si>
  <si>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</si>
  <si>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</si>
  <si>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</si>
  <si>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</si>
  <si>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</si>
  <si>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</si>
  <si>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</si>
  <si>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</si>
  <si>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</si>
  <si>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</si>
  <si>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</si>
  <si>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</si>
  <si>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</si>
  <si>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</si>
  <si>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</si>
  <si>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</si>
  <si>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</si>
  <si>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</si>
  <si>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</si>
  <si>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</si>
  <si>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</si>
  <si>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</si>
  <si>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</si>
  <si>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</si>
  <si>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</si>
  <si>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</si>
  <si>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</si>
  <si>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</si>
  <si>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</si>
  <si>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</si>
  <si>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</si>
  <si>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</si>
  <si>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</si>
  <si>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</si>
  <si>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</si>
  <si>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</si>
  <si>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</si>
  <si>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</si>
  <si>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</si>
  <si>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</si>
  <si>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</si>
  <si>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</si>
  <si>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</si>
  <si>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</si>
  <si>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</si>
  <si>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</si>
  <si>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</si>
  <si>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</si>
  <si>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</si>
  <si>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</si>
  <si>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</si>
  <si>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</si>
  <si>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</si>
  <si>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</si>
  <si>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</si>
  <si>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</si>
  <si>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</si>
  <si>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</si>
  <si>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</si>
  <si>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</si>
  <si>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</si>
  <si>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</si>
  <si>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</si>
  <si>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</si>
  <si>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</si>
  <si>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</si>
  <si>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</si>
  <si>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</si>
  <si>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</si>
  <si>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</si>
  <si>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</si>
  <si>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</si>
  <si>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</si>
  <si>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</si>
  <si>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</si>
  <si>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</si>
  <si>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</si>
  <si>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</si>
  <si>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</si>
  <si>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0024</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</si>
  <si>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</si>
  <si>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</si>
  <si>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</si>
  <si>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</si>
  <si>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</si>
  <si>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</si>
  <si>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</si>
  <si>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</si>
  <si>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</si>
  <si>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</si>
  <si>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</si>
  <si>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</si>
  <si>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</si>
  <si>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</si>
  <si>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</si>
  <si>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</si>
  <si>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</si>
  <si>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</si>
  <si>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</si>
  <si>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</si>
  <si>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</si>
  <si>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</si>
  <si>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</si>
  <si>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</si>
  <si>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</si>
  <si>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</si>
  <si>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</si>
  <si>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</si>
  <si>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</si>
  <si>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</si>
  <si>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</si>
  <si>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</si>
  <si>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</si>
  <si>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</si>
  <si>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</si>
  <si>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</si>
  <si>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</si>
  <si>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</si>
  <si>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</si>
  <si>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</si>
  <si>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</si>
  <si>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</si>
  <si>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</si>
  <si>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</si>
  <si>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</si>
  <si>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</si>
  <si>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</si>
  <si>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</si>
  <si>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</si>
  <si>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</si>
  <si>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</si>
  <si>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</si>
  <si>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</si>
  <si>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</si>
  <si>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</si>
  <si>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</si>
  <si>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</si>
  <si>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</si>
  <si>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</si>
  <si>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</si>
  <si>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</si>
  <si>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</si>
  <si>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</si>
  <si>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</si>
  <si>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</si>
  <si>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</si>
  <si>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</si>
  <si>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</si>
  <si>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</si>
  <si>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</si>
  <si>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</si>
  <si>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</si>
  <si>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</si>
  <si>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</si>
  <si>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</si>
  <si>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</si>
  <si>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</si>
  <si>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</si>
  <si>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</si>
  <si>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</si>
  <si>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</si>
  <si>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</si>
  <si>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</si>
  <si>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</si>
  <si>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</si>
  <si>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</si>
  <si>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</si>
  <si>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</si>
  <si>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</si>
  <si>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</si>
  <si>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</si>
  <si>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</si>
  <si>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</si>
  <si>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</si>
  <si>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</si>
  <si>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</si>
  <si>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</si>
  <si>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</si>
  <si>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</si>
  <si>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</si>
  <si>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</si>
  <si>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</si>
  <si>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</si>
  <si>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</si>
  <si>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</si>
  <si>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</si>
  <si>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</si>
  <si>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</si>
  <si>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</si>
  <si>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</si>
  <si>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</si>
  <si>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</si>
  <si>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</si>
  <si>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</si>
  <si>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</si>
  <si>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</si>
  <si>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</si>
  <si>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</si>
  <si>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</si>
  <si>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</si>
  <si>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</si>
  <si>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</si>
  <si>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</si>
  <si>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</si>
  <si>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</si>
  <si>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</si>
  <si>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</si>
  <si>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</si>
  <si>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</si>
  <si>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</si>
  <si>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</si>
  <si>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</si>
  <si>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</si>
  <si>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</si>
  <si>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</si>
  <si>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</si>
  <si>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</si>
  <si>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</si>
  <si>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</si>
  <si>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</si>
  <si>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</si>
  <si>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</si>
  <si>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</si>
  <si>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</si>
  <si>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</si>
  <si>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</si>
  <si>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</si>
  <si>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</si>
  <si>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</si>
  <si>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</si>
  <si>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</si>
  <si>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</si>
  <si>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</si>
  <si>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</si>
  <si>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</si>
  <si>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</si>
  <si>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</si>
  <si>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</si>
  <si>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</si>
  <si>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</si>
  <si>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</si>
  <si>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</si>
  <si>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</si>
  <si>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</si>
  <si>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</si>
  <si>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</si>
  <si>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</si>
  <si>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</si>
  <si>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</si>
  <si>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</si>
  <si>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</si>
  <si>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</si>
  <si>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</si>
  <si>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</si>
  <si>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</si>
  <si>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</si>
  <si>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</si>
  <si>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</si>
  <si>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</si>
  <si>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</si>
  <si>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</si>
  <si>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</si>
  <si>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</si>
  <si>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</si>
  <si>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</si>
  <si>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</si>
  <si>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</si>
  <si>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</si>
  <si>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</si>
  <si>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</si>
  <si>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</si>
  <si>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</si>
  <si>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</si>
  <si>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</si>
  <si>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</si>
  <si>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</si>
  <si>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</si>
  <si>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</si>
  <si>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</si>
  <si>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</si>
  <si>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</si>
  <si>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</si>
  <si>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</si>
  <si>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</si>
  <si>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</si>
  <si>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</si>
  <si>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</si>
  <si>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</si>
  <si>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</si>
  <si>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</si>
  <si>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</si>
  <si>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</si>
  <si>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</si>
  <si>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</si>
  <si>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</si>
  <si>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</si>
  <si>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</si>
  <si>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</si>
  <si>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</si>
  <si>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</si>
  <si>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</si>
  <si>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</si>
  <si>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</si>
  <si>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</si>
  <si>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</si>
  <si>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</si>
  <si>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</si>
  <si>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</si>
  <si>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</si>
  <si>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</si>
  <si>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</si>
  <si>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</si>
  <si>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</si>
  <si>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</si>
  <si>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</si>
  <si>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</si>
  <si>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</si>
  <si>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</si>
  <si>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</si>
  <si>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</si>
  <si>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</si>
  <si>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</si>
  <si>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</si>
  <si>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</si>
  <si>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</si>
  <si>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</si>
  <si>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</si>
  <si>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</si>
  <si>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</si>
  <si>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</si>
  <si>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</si>
  <si>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</si>
  <si>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</si>
  <si>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</si>
  <si>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</si>
  <si>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</si>
  <si>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</si>
  <si>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</si>
  <si>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</si>
  <si>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</si>
  <si>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</si>
  <si>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</si>
  <si>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</si>
  <si>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</si>
  <si>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</si>
  <si>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</si>
  <si>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</si>
  <si>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</si>
  <si>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</si>
  <si>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</si>
  <si>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</si>
  <si>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</si>
  <si>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</si>
  <si>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</si>
  <si>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</si>
  <si>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</si>
  <si>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</si>
  <si>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</si>
  <si>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</si>
  <si>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</si>
  <si>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</si>
  <si>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</si>
  <si>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</si>
  <si>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</si>
  <si>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</si>
  <si>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</si>
  <si>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</si>
  <si>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</si>
  <si>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</si>
  <si>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</si>
  <si>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</si>
  <si>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</si>
  <si>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</si>
  <si>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</si>
  <si>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</si>
  <si>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</si>
  <si>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</si>
  <si>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</si>
  <si>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</si>
  <si>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</si>
  <si>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</si>
  <si>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</si>
  <si>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</si>
  <si>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</si>
  <si>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</si>
  <si>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</si>
  <si>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</si>
  <si>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</si>
  <si>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</si>
  <si>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</si>
  <si>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</si>
  <si>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</si>
  <si>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</si>
  <si>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</si>
  <si>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</si>
  <si>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</si>
  <si>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</si>
  <si>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</si>
  <si>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</si>
  <si>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</si>
  <si>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</si>
  <si>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</si>
  <si>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</si>
  <si>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</si>
  <si>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</si>
  <si>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</si>
  <si>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</si>
  <si>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</si>
  <si>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</si>
  <si>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</si>
  <si>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</si>
  <si>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</si>
  <si>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</si>
  <si>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</si>
  <si>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</si>
  <si>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</si>
  <si>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</si>
  <si>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</si>
  <si>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</si>
  <si>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</si>
  <si>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</si>
  <si>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</si>
  <si>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</si>
  <si>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</si>
  <si>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</si>
  <si>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</si>
  <si>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</si>
  <si>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</si>
  <si>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</si>
  <si>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</si>
  <si>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</si>
  <si>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</si>
  <si>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</si>
  <si>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</si>
  <si>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</si>
  <si>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</si>
  <si>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</si>
  <si>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</si>
  <si>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</si>
  <si>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</si>
  <si>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</si>
  <si>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</si>
  <si>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</si>
  <si>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</si>
  <si>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</si>
  <si>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</si>
  <si>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</si>
  <si>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</si>
  <si>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</si>
  <si>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</si>
  <si>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</si>
  <si>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</si>
  <si>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</si>
  <si>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</si>
  <si>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</si>
  <si>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</si>
  <si>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</si>
  <si>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</si>
  <si>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</si>
  <si>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</si>
  <si>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</si>
  <si>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</si>
  <si>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</si>
  <si>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</si>
  <si>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</si>
  <si>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</si>
  <si>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</si>
  <si>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</si>
  <si>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</si>
  <si>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</si>
  <si>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</si>
  <si>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</si>
  <si>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</si>
  <si>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</si>
  <si>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</si>
  <si>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</si>
  <si>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</si>
  <si>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</si>
  <si>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</si>
  <si>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</si>
  <si>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</si>
  <si>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</si>
  <si>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</si>
  <si>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</si>
  <si>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</si>
  <si>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</si>
  <si>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</si>
  <si>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</si>
  <si>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</si>
  <si>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</si>
  <si>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</si>
  <si>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</si>
  <si>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</si>
  <si>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</si>
  <si>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</si>
  <si>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</si>
  <si>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</si>
  <si>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</si>
  <si>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</si>
  <si>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</si>
  <si>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</si>
  <si>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</si>
  <si>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</si>
  <si>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</si>
  <si>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</si>
  <si>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</si>
  <si>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</si>
  <si>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</si>
  <si>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</si>
  <si>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</si>
  <si>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</si>
  <si>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</si>
  <si>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</si>
  <si>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</si>
  <si>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</si>
  <si>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</si>
  <si>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</si>
  <si>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</si>
  <si>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</si>
  <si>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</si>
  <si>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</si>
  <si>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</si>
  <si>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</si>
  <si>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</si>
  <si>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</si>
  <si>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</si>
  <si>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</si>
  <si>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</si>
  <si>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</si>
  <si>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</si>
  <si>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</si>
  <si>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</si>
  <si>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</si>
  <si>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</si>
  <si>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</si>
  <si>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</si>
  <si>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</si>
  <si>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</si>
  <si>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</si>
  <si>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</si>
  <si>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</si>
  <si>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</si>
  <si>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</si>
  <si>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</si>
  <si>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</si>
  <si>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</si>
  <si>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</si>
  <si>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</si>
  <si>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</si>
  <si>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</si>
  <si>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</si>
  <si>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</si>
  <si>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</si>
  <si>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</si>
  <si>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</si>
  <si>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</si>
  <si>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</si>
  <si>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</si>
  <si>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</si>
  <si>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</si>
  <si>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</si>
  <si>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</si>
  <si>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</si>
  <si>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</si>
  <si>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</si>
  <si>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</si>
  <si>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</si>
  <si>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</si>
  <si>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</si>
  <si>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</si>
  <si>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</si>
  <si>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</si>
  <si>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</si>
  <si>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</si>
  <si>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</si>
  <si>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</si>
  <si>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</si>
  <si>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</si>
  <si>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</si>
  <si>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</si>
  <si>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</si>
  <si>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</si>
  <si>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</si>
  <si>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</si>
  <si>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</si>
  <si>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</si>
  <si>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</si>
  <si>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</si>
  <si>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</si>
  <si>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</si>
  <si>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</si>
  <si>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</si>
  <si>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</si>
  <si>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</si>
  <si>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</si>
  <si>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</si>
  <si>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</si>
  <si>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</si>
  <si>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</si>
  <si>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</si>
  <si>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</si>
  <si>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</si>
  <si>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</si>
  <si>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</si>
  <si>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</si>
  <si>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</si>
  <si>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</si>
  <si>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</si>
  <si>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</si>
  <si>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</si>
  <si>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</si>
  <si>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</si>
  <si>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</si>
  <si>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</si>
  <si>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</si>
  <si>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</si>
  <si>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</si>
  <si>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</si>
  <si>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</si>
  <si>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</si>
  <si>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</si>
  <si>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</si>
  <si>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</si>
  <si>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</si>
  <si>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</si>
  <si>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</si>
  <si>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</si>
  <si>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</si>
  <si>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</si>
  <si>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</si>
  <si>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</si>
  <si>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</si>
  <si>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</si>
  <si>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</si>
  <si>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</si>
  <si>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</si>
  <si>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</si>
  <si>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</si>
  <si>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</si>
  <si>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</si>
  <si>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</si>
  <si>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</si>
  <si>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</si>
  <si>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</si>
  <si>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</si>
  <si>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</si>
  <si>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</si>
  <si>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</si>
  <si>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</si>
  <si>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</si>
  <si>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</si>
  <si>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</si>
  <si>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</si>
  <si>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</si>
  <si>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</si>
  <si>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</si>
  <si>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</si>
  <si>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</si>
  <si>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</si>
  <si>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</si>
  <si>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</si>
  <si>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</si>
  <si>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</si>
  <si>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</si>
  <si>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</si>
  <si>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</si>
  <si>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</si>
  <si>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</si>
  <si>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</si>
  <si>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</si>
  <si>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</si>
  <si>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</si>
  <si>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</si>
  <si>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</si>
  <si>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</si>
  <si>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</si>
  <si>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</si>
  <si>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</si>
  <si>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</si>
  <si>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</si>
  <si>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</si>
  <si>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</si>
  <si>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</si>
  <si>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</si>
  <si>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</si>
  <si>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</si>
  <si>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</si>
  <si>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</si>
  <si>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</si>
  <si>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</si>
  <si>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</si>
  <si>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</si>
  <si>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</si>
  <si>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</si>
  <si>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</si>
  <si>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</si>
  <si>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</si>
  <si>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</si>
  <si>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</si>
  <si>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</si>
  <si>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</si>
  <si>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</si>
  <si>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</si>
  <si>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</si>
  <si>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</si>
  <si>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</si>
  <si>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</si>
  <si>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</si>
  <si>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</si>
  <si>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</si>
  <si>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</si>
  <si>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</si>
  <si>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</si>
  <si>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</si>
  <si>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</si>
  <si>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</si>
  <si>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</si>
  <si>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</si>
  <si>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</si>
  <si>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</si>
  <si>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</si>
  <si>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</si>
  <si>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</si>
  <si>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</si>
  <si>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</si>
  <si>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</si>
  <si>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</si>
  <si>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</si>
  <si>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</si>
  <si>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</si>
  <si>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</si>
  <si>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</si>
  <si>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</si>
  <si>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</si>
  <si>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</si>
  <si>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</si>
  <si>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</si>
  <si>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</si>
  <si>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</si>
  <si>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</si>
  <si>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</si>
  <si>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</si>
  <si>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</si>
  <si>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</si>
  <si>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</si>
  <si>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</si>
  <si>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</si>
  <si>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</si>
  <si>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</si>
  <si>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</si>
  <si>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</si>
  <si>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</si>
  <si>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</si>
  <si>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</si>
  <si>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</si>
  <si>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</si>
  <si>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</si>
  <si>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</si>
  <si>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</si>
  <si>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</si>
  <si>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</si>
  <si>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</si>
  <si>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</si>
  <si>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</si>
  <si>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</si>
  <si>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</si>
  <si>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</si>
  <si>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</si>
  <si>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</si>
  <si>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</si>
  <si>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</si>
  <si>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</si>
  <si>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</si>
  <si>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</si>
  <si>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</si>
  <si>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</si>
  <si>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</si>
  <si>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</si>
  <si>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</si>
  <si>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</si>
  <si>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</si>
  <si>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</si>
  <si>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</si>
  <si>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</si>
  <si>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</si>
  <si>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</si>
  <si>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</si>
  <si>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</si>
  <si>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</si>
  <si>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</si>
  <si>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</si>
  <si>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</si>
  <si>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</si>
  <si>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</si>
  <si>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</si>
  <si>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</si>
  <si>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</si>
  <si>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</si>
  <si>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</si>
  <si>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</si>
  <si>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</si>
  <si>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</si>
  <si>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</si>
  <si>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</si>
  <si>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</si>
  <si>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</si>
  <si>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</si>
  <si>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</si>
  <si>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</si>
  <si>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</si>
  <si>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</si>
  <si>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</si>
  <si>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</si>
  <si>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</si>
  <si>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</si>
  <si>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</si>
  <si>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</si>
  <si>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</si>
  <si>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</si>
  <si>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</si>
  <si>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</si>
  <si>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</si>
  <si>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</si>
  <si>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</si>
  <si>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</si>
  <si>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</si>
  <si>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</si>
  <si>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</si>
  <si>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</si>
  <si>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</si>
  <si>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</si>
  <si>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</si>
  <si>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</si>
  <si>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</si>
  <si>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</si>
  <si>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</si>
  <si>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</si>
  <si>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</si>
  <si>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</si>
  <si>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</si>
  <si>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</si>
  <si>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</si>
  <si>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</si>
  <si>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</si>
  <si>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</si>
  <si>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</si>
  <si>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</si>
  <si>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</si>
  <si>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</si>
  <si>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</si>
  <si>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</si>
  <si>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</si>
  <si>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</si>
  <si>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</si>
  <si>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</si>
  <si>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</si>
  <si>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</si>
  <si>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</si>
  <si>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</si>
  <si>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</si>
  <si>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</si>
  <si>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</si>
  <si>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</si>
  <si>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</si>
  <si>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</si>
  <si>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</si>
  <si>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</si>
  <si>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</si>
  <si>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</si>
  <si>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</si>
  <si>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</si>
  <si>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</si>
  <si>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</si>
  <si>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</si>
  <si>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</si>
  <si>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</si>
  <si>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</si>
  <si>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</si>
  <si>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</si>
  <si>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</si>
  <si>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</si>
  <si>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</si>
  <si>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</si>
  <si>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</si>
  <si>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</si>
  <si>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</si>
  <si>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</si>
  <si>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</si>
  <si>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</si>
  <si>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</si>
  <si>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</si>
  <si>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</si>
  <si>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</si>
  <si>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</si>
  <si>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</si>
  <si>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</si>
  <si>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</si>
  <si>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</si>
  <si>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</si>
  <si>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</si>
  <si>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</si>
  <si>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</si>
  <si>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</si>
  <si>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</si>
  <si>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</si>
  <si>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</si>
  <si>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</si>
  <si>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</si>
  <si>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</si>
  <si>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</si>
  <si>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</si>
  <si>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</si>
  <si>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</si>
  <si>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</si>
  <si>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</si>
  <si>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</si>
  <si>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</si>
  <si>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</si>
  <si>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</si>
  <si>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</si>
  <si>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</si>
  <si>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</si>
  <si>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</si>
  <si>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</si>
  <si>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</si>
  <si>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</si>
  <si>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</si>
  <si>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</si>
  <si>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</si>
  <si>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</si>
  <si>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</si>
  <si>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</si>
  <si>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</si>
  <si>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</si>
  <si>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</si>
  <si>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</si>
  <si>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</si>
  <si>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</si>
  <si>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</si>
  <si>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</si>
  <si>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</si>
  <si>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</si>
  <si>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</si>
  <si>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</si>
  <si>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</si>
  <si>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</si>
  <si>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</si>
  <si>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</si>
  <si>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</si>
  <si>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</si>
  <si>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</si>
  <si>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</si>
  <si>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</si>
  <si>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</si>
  <si>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</si>
  <si>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</si>
  <si>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</si>
  <si>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</si>
  <si>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</si>
  <si>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</si>
  <si>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</si>
  <si>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</si>
  <si>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</si>
  <si>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</si>
  <si>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</si>
  <si>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</si>
  <si>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</si>
  <si>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</si>
  <si>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</si>
  <si>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</si>
  <si>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</si>
  <si>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</si>
  <si>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</si>
  <si>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</si>
  <si>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</si>
  <si>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</si>
  <si>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</si>
  <si>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</si>
  <si>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</si>
  <si>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</si>
  <si>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</si>
  <si>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</si>
  <si>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</si>
  <si>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</si>
  <si>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</si>
  <si>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</si>
  <si>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</si>
  <si>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</si>
  <si>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</si>
  <si>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</si>
  <si>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</si>
  <si>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</si>
  <si>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</si>
  <si>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</si>
  <si>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</si>
  <si>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</si>
  <si>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</si>
  <si>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</si>
  <si>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</si>
  <si>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</si>
  <si>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</si>
  <si>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</si>
  <si>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</si>
  <si>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</si>
  <si>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</si>
  <si>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</si>
  <si>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</si>
  <si>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</si>
  <si>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</si>
  <si>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</si>
  <si>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</si>
  <si>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</si>
  <si>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</si>
  <si>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</si>
  <si>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</si>
  <si>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</si>
  <si>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</si>
  <si>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</si>
  <si>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</si>
  <si>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</si>
  <si>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</si>
  <si>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</si>
  <si>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</si>
  <si>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</si>
  <si>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</si>
  <si>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</si>
  <si>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</si>
  <si>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</si>
  <si>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</si>
  <si>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</si>
  <si>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</si>
  <si>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</si>
  <si>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</si>
  <si>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</si>
  <si>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</si>
  <si>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</si>
  <si>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</si>
  <si>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</si>
  <si>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</si>
  <si>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</si>
  <si>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</si>
  <si>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</si>
  <si>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</si>
  <si>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</si>
  <si>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</si>
  <si>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</si>
  <si>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</si>
  <si>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</si>
  <si>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</si>
  <si>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</si>
  <si>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</si>
  <si>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</si>
  <si>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</si>
  <si>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</si>
  <si>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</si>
  <si>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</si>
  <si>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</si>
  <si>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</si>
  <si>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</si>
  <si>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</si>
  <si>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</si>
  <si>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</si>
  <si>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</si>
  <si>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</si>
  <si>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</si>
  <si>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</si>
  <si>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</si>
  <si>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</si>
  <si>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</si>
  <si>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</si>
  <si>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</si>
  <si>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</si>
  <si>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</si>
  <si>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</si>
  <si>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</si>
  <si>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</si>
  <si>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</si>
  <si>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</si>
  <si>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</si>
  <si>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</si>
  <si>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</si>
  <si>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</si>
  <si>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</si>
  <si>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</si>
  <si>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</si>
  <si>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</si>
  <si>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</si>
  <si>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</si>
  <si>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</si>
  <si>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</si>
  <si>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</si>
  <si>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</si>
  <si>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</si>
  <si>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</si>
  <si>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</si>
  <si>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</si>
  <si>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</si>
  <si>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</si>
  <si>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</si>
  <si>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</si>
  <si>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</si>
  <si>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</si>
  <si>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</si>
  <si>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</si>
  <si>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</si>
  <si>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</si>
  <si>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</si>
  <si>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</si>
  <si>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</si>
  <si>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</si>
  <si>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</si>
  <si>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</si>
  <si>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</si>
  <si>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</si>
  <si>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</si>
  <si>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</si>
  <si>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</si>
  <si>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</si>
  <si>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</si>
  <si>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</si>
  <si>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</si>
  <si>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</si>
  <si>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</si>
  <si>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</si>
  <si>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</si>
  <si>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</si>
  <si>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</si>
  <si>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</si>
  <si>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</si>
  <si>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</si>
  <si>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</si>
  <si>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</si>
  <si>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</si>
  <si>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</si>
  <si>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</si>
  <si>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</si>
  <si>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</si>
  <si>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</si>
  <si>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</si>
  <si>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</si>
  <si>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</si>
  <si>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</si>
  <si>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</si>
  <si>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</si>
  <si>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</si>
  <si>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</si>
  <si>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</si>
  <si>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</si>
  <si>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</si>
  <si>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</si>
  <si>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</si>
  <si>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</si>
  <si>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</si>
  <si>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</si>
  <si>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</si>
  <si>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</si>
  <si>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</si>
  <si>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</si>
  <si>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</si>
  <si>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</si>
  <si>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</si>
  <si>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</si>
  <si>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</si>
  <si>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</si>
  <si>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</si>
  <si>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</si>
  <si>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</si>
  <si>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</si>
  <si>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</si>
  <si>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</si>
  <si>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</si>
  <si>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</si>
  <si>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</si>
  <si>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</si>
  <si>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</si>
  <si>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</si>
  <si>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</si>
  <si>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</si>
  <si>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</si>
  <si>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</si>
  <si>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</si>
  <si>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</si>
  <si>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</si>
  <si>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</si>
  <si>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</si>
  <si>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</si>
  <si>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</si>
  <si>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</si>
  <si>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</si>
  <si>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</si>
  <si>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</si>
  <si>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</si>
  <si>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</si>
  <si>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</si>
  <si>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</si>
  <si>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</si>
  <si>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</si>
  <si>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</si>
  <si>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</si>
  <si>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</si>
  <si>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</si>
  <si>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</si>
  <si>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</si>
  <si>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</si>
  <si>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</si>
  <si>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</si>
  <si>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</si>
  <si>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</si>
  <si>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</si>
  <si>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</si>
  <si>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</si>
  <si>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</si>
  <si>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</si>
  <si>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</si>
  <si>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</si>
  <si>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</si>
  <si>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</si>
  <si>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</si>
  <si>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</si>
  <si>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</si>
  <si>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</si>
  <si>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</si>
  <si>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</si>
  <si>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</si>
  <si>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</si>
  <si>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</si>
  <si>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</si>
  <si>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</si>
  <si>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</si>
  <si>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</si>
  <si>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</si>
  <si>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</si>
  <si>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</si>
  <si>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</si>
  <si>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</si>
  <si>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</si>
  <si>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</si>
  <si>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</si>
  <si>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</si>
  <si>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</si>
  <si>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</si>
  <si>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</si>
  <si>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</si>
  <si>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</si>
  <si>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</si>
  <si>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</si>
  <si>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</si>
  <si>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</si>
  <si>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</si>
  <si>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</si>
  <si>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</si>
  <si>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</si>
  <si>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</si>
  <si>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</si>
  <si>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</si>
  <si>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</si>
  <si>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</si>
  <si>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</si>
  <si>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</si>
  <si>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</si>
  <si>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</si>
  <si>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</si>
  <si>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</si>
  <si>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</si>
  <si>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</si>
  <si>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</si>
  <si>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</si>
  <si>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</si>
  <si>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</si>
  <si>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</si>
  <si>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</si>
  <si>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</si>
  <si>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</si>
  <si>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</si>
  <si>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</si>
  <si>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</si>
  <si>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</si>
  <si>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</si>
  <si>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</si>
  <si>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</si>
  <si>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</si>
  <si>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</si>
  <si>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</si>
  <si>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</si>
  <si>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</si>
  <si>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</si>
  <si>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</si>
  <si>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</si>
  <si>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</si>
  <si>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</si>
  <si>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</si>
  <si>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</si>
  <si>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</si>
  <si>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</si>
  <si>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</si>
  <si>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</si>
  <si>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</si>
  <si>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</si>
  <si>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</si>
  <si>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</si>
  <si>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</si>
  <si>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</si>
  <si>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</si>
  <si>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</si>
  <si>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</si>
  <si>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</si>
  <si>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</si>
  <si>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</si>
  <si>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</si>
  <si>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</si>
  <si>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</si>
  <si>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</si>
  <si>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</si>
  <si>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</si>
  <si>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</si>
  <si>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</si>
  <si>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</si>
  <si>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</si>
  <si>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</si>
  <si>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</si>
  <si>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</si>
  <si>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</si>
  <si>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</si>
  <si>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</si>
  <si>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</si>
  <si>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</si>
  <si>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</si>
  <si>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</si>
  <si>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</si>
  <si>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</si>
  <si>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</si>
  <si>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</si>
  <si>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</si>
  <si>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</si>
  <si>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</si>
  <si>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</si>
  <si>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</si>
  <si>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</si>
  <si>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</si>
  <si>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</si>
  <si>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</si>
  <si>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</si>
  <si>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</si>
  <si>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</si>
  <si>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</si>
  <si>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</si>
  <si>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</si>
  <si>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</si>
  <si>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</si>
  <si>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</si>
  <si>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</si>
  <si>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</si>
  <si>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</si>
  <si>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</si>
  <si>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</si>
  <si>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</si>
  <si>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</si>
  <si>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</si>
  <si>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</si>
  <si>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</si>
  <si>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</si>
  <si>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</si>
  <si>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</si>
  <si>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</si>
  <si>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</si>
  <si>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</si>
  <si>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</si>
  <si>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</si>
  <si>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</si>
  <si>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</si>
  <si>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</si>
  <si>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</si>
  <si>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</si>
  <si>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</si>
  <si>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</si>
  <si>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</si>
  <si>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</si>
  <si>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</si>
  <si>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</si>
  <si>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</si>
  <si>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</si>
  <si>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</si>
  <si>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</si>
  <si>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</si>
  <si>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</si>
  <si>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</si>
  <si>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</si>
  <si>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</si>
  <si>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</si>
  <si>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</si>
  <si>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</si>
  <si>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</si>
  <si>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</si>
  <si>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</si>
  <si>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</si>
  <si>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</si>
  <si>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</si>
  <si>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</si>
  <si>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</si>
  <si>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</si>
  <si>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</si>
  <si>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</si>
  <si>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</si>
  <si>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</si>
  <si>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</si>
  <si>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</si>
  <si>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</si>
  <si>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</si>
  <si>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</si>
  <si>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</si>
  <si>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</si>
  <si>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</si>
  <si>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</si>
  <si>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</si>
  <si>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</si>
  <si>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</si>
  <si>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</si>
  <si>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</si>
  <si>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</si>
  <si>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</si>
  <si>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</si>
  <si>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</si>
  <si>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</si>
  <si>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</si>
  <si>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</si>
  <si>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</si>
  <si>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</si>
  <si>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</si>
  <si>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</si>
  <si>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</si>
  <si>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</si>
  <si>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</si>
  <si>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</si>
  <si>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</si>
  <si>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</si>
  <si>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</si>
  <si>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</si>
  <si>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</si>
  <si>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</si>
  <si>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</si>
  <si>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</si>
  <si>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</si>
  <si>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</si>
  <si>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</si>
  <si>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</si>
  <si>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</si>
  <si>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</si>
  <si>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</si>
  <si>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</si>
  <si>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</si>
  <si>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</si>
  <si>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</si>
  <si>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</si>
  <si>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</si>
  <si>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</si>
  <si>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</si>
  <si>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</si>
  <si>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</si>
  <si>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</si>
  <si>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</si>
  <si>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</si>
  <si>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</si>
  <si>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</si>
  <si>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</si>
  <si>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</si>
  <si>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</si>
  <si>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</si>
  <si>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</si>
  <si>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</si>
  <si>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</si>
  <si>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</si>
  <si>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</si>
  <si>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</si>
  <si>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</si>
  <si>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</si>
  <si>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</si>
  <si>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</si>
  <si>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</si>
  <si>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</si>
  <si>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</si>
  <si>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</si>
  <si>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</si>
  <si>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</si>
  <si>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</si>
  <si>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</si>
  <si>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</si>
  <si>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</si>
  <si>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</si>
  <si>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</si>
  <si>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</si>
  <si>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</si>
  <si>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</si>
  <si>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</si>
  <si>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</si>
  <si>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</si>
  <si>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</si>
  <si>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</si>
  <si>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</si>
  <si>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</si>
  <si>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</si>
  <si>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</si>
  <si>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</si>
  <si>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</si>
  <si>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</si>
  <si>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</si>
  <si>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</si>
  <si>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</si>
  <si>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</si>
  <si>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</si>
  <si>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</si>
  <si>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</si>
  <si>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</si>
  <si>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</si>
  <si>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</si>
  <si>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</si>
  <si>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</si>
  <si>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</si>
  <si>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</si>
  <si>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</si>
  <si>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</si>
  <si>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</si>
  <si>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</si>
  <si>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</si>
  <si>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</si>
  <si>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</si>
  <si>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</si>
  <si>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</si>
  <si>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</si>
  <si>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</si>
  <si>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</si>
  <si>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</si>
  <si>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</si>
  <si>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</si>
  <si>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</si>
  <si>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</si>
  <si>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</si>
  <si>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</si>
  <si>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</si>
  <si>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</si>
  <si>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</si>
  <si>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</si>
  <si>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</si>
  <si>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</si>
  <si>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</si>
  <si>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</si>
  <si>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</si>
  <si>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</si>
  <si>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</si>
  <si>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</si>
  <si>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</si>
  <si>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</si>
  <si>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</si>
  <si>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</si>
  <si>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</si>
  <si>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</si>
  <si>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</si>
  <si>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</si>
  <si>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</si>
  <si>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</si>
  <si>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</si>
  <si>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</si>
  <si>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</si>
  <si>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</si>
  <si>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</si>
  <si>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</si>
  <si>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</si>
  <si>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</si>
  <si>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</si>
  <si>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</si>
  <si>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</si>
  <si>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</si>
  <si>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</si>
  <si>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</si>
  <si>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</si>
  <si>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</si>
  <si>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</si>
  <si>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</si>
  <si>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</si>
  <si>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</si>
  <si>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</si>
  <si>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</si>
  <si>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</si>
  <si>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</si>
  <si>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</si>
  <si>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</si>
  <si>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</si>
  <si>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</si>
  <si>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</si>
  <si>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</si>
  <si>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</si>
  <si>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</si>
  <si>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</si>
  <si>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</si>
  <si>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</si>
  <si>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</si>
  <si>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</si>
  <si>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</si>
  <si>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</si>
  <si>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</si>
  <si>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</si>
  <si>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</si>
  <si>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</si>
  <si>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</si>
  <si>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</si>
  <si>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</si>
  <si>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</si>
  <si>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</si>
  <si>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</si>
  <si>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</si>
  <si>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</si>
  <si>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</si>
  <si>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</si>
  <si>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</si>
  <si>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</si>
  <si>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</si>
  <si>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</si>
  <si>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</si>
  <si>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</si>
  <si>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</si>
  <si>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</si>
  <si>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</si>
  <si>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</si>
  <si>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</si>
  <si>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</si>
  <si>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</si>
  <si>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</si>
  <si>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</si>
  <si>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</si>
  <si>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</si>
  <si>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</si>
  <si>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</si>
  <si>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</si>
  <si>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</si>
  <si>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</si>
  <si>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</si>
  <si>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</si>
  <si>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</si>
  <si>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</si>
  <si>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</si>
  <si>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</si>
  <si>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</si>
  <si>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</si>
  <si>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</si>
  <si>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</si>
  <si>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</si>
  <si>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</si>
  <si>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</si>
  <si>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</si>
  <si>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</si>
  <si>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</si>
  <si>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</si>
  <si>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</si>
  <si>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</si>
  <si>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</si>
  <si>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</si>
  <si>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</si>
  <si>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</si>
  <si>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</si>
  <si>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</si>
  <si>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</si>
  <si>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</si>
  <si>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</si>
  <si>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</si>
  <si>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</si>
  <si>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</si>
  <si>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</si>
  <si>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</si>
  <si>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</si>
  <si>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</si>
  <si>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</si>
  <si>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</si>
  <si>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</si>
  <si>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</si>
  <si>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</si>
  <si>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</si>
  <si>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</si>
  <si>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</si>
  <si>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</si>
  <si>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</si>
  <si>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</si>
  <si>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</si>
  <si>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</si>
  <si>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</si>
  <si>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</si>
  <si>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</si>
  <si>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</si>
  <si>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</si>
  <si>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</si>
  <si>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</si>
  <si>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</si>
  <si>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</si>
  <si>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</si>
  <si>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</si>
  <si>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</si>
  <si>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</si>
  <si>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</si>
  <si>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</si>
  <si>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</si>
  <si>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</si>
  <si>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</si>
  <si>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</si>
  <si>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</si>
  <si>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</si>
  <si>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</si>
  <si>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</si>
  <si>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</si>
  <si>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</si>
  <si>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</si>
  <si>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</si>
  <si>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</si>
  <si>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</si>
  <si>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</si>
  <si>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</si>
  <si>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</si>
  <si>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</si>
  <si>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</si>
  <si>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</si>
  <si>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</si>
  <si>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</si>
  <si>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</si>
  <si>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</si>
  <si>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</si>
  <si>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</si>
  <si>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</si>
  <si>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</si>
  <si>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</si>
  <si>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</si>
  <si>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</si>
  <si>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</si>
  <si>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</si>
  <si>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</si>
  <si>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</si>
  <si>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</si>
  <si>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</si>
  <si>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</si>
  <si>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</si>
  <si>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</si>
  <si>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</si>
  <si>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</si>
  <si>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</si>
  <si>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</si>
  <si>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</si>
  <si>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</si>
  <si>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</si>
  <si>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</si>
  <si>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</si>
  <si>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</si>
  <si>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</si>
  <si>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</si>
  <si>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</si>
  <si>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</si>
  <si>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</si>
  <si>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</si>
  <si>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</si>
  <si>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</si>
  <si>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</si>
  <si>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</si>
  <si>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</si>
  <si>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</si>
  <si>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</si>
  <si>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</si>
  <si>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</si>
  <si>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</si>
  <si>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</si>
  <si>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</si>
  <si>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</si>
  <si>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</si>
  <si>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</si>
  <si>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</si>
  <si>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</si>
  <si>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</si>
  <si>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</si>
  <si>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</si>
  <si>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</si>
  <si>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</si>
  <si>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</si>
  <si>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</si>
  <si>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</si>
  <si>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</si>
  <si>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</si>
  <si>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</si>
  <si>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</si>
  <si>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</si>
  <si>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</si>
  <si>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</si>
  <si>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</si>
  <si>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</si>
  <si>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</si>
  <si>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</si>
  <si>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</si>
  <si>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</si>
  <si>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</si>
  <si>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</si>
  <si>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</si>
  <si>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</si>
  <si>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</si>
  <si>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</si>
  <si>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</si>
  <si>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</si>
  <si>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</si>
  <si>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</si>
  <si>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</si>
  <si>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</si>
  <si>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</si>
  <si>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</si>
  <si>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</si>
  <si>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</si>
  <si>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</si>
  <si>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</si>
  <si>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</si>
  <si>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</si>
  <si>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</si>
  <si>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</si>
  <si>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</si>
  <si>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</si>
  <si>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</si>
  <si>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</si>
  <si>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</si>
  <si>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</si>
  <si>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</si>
  <si>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</si>
  <si>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</si>
  <si>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</si>
  <si>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</si>
  <si>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</si>
  <si>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</si>
  <si>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</si>
  <si>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</si>
  <si>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</si>
  <si>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</si>
  <si>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</si>
  <si>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</si>
  <si>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</si>
  <si>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</si>
  <si>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</si>
  <si>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</si>
  <si>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</si>
  <si>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</si>
  <si>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</si>
  <si>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</si>
  <si>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</si>
  <si>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</si>
  <si>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</si>
  <si>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</si>
  <si>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</si>
  <si>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</si>
  <si>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</si>
  <si>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</si>
  <si>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</si>
  <si>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</si>
  <si>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</si>
  <si>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</si>
  <si>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</si>
  <si>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</si>
  <si>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</si>
  <si>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</si>
  <si>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</si>
  <si>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</si>
  <si>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</si>
  <si>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</si>
  <si>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</si>
  <si>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</si>
  <si>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</si>
  <si>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</si>
  <si>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</si>
  <si>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</si>
  <si>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</si>
  <si>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</si>
  <si>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</si>
  <si>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</si>
  <si>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</si>
  <si>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</si>
  <si>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</si>
  <si>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</si>
  <si>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</si>
  <si>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</si>
  <si>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</si>
  <si>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</si>
  <si>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</si>
  <si>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</si>
  <si>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</si>
  <si>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</si>
  <si>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</si>
  <si>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</si>
  <si>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</si>
  <si>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</si>
  <si>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</si>
  <si>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</si>
  <si>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</si>
  <si>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</si>
  <si>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</si>
  <si>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</si>
  <si>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</si>
  <si>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</si>
  <si>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</si>
  <si>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</si>
  <si>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</si>
  <si>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</si>
  <si>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</si>
  <si>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</si>
  <si>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</si>
  <si>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</si>
  <si>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</si>
  <si>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</si>
  <si>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</si>
  <si>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</si>
  <si>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</si>
  <si>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</si>
  <si>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</si>
  <si>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</si>
  <si>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</si>
  <si>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</si>
  <si>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</si>
  <si>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</si>
  <si>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</si>
  <si>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</si>
  <si>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</si>
  <si>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</si>
  <si>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</si>
  <si>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</si>
  <si>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</si>
  <si>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</si>
  <si>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</si>
  <si>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</si>
  <si>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</si>
  <si>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</si>
  <si>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</si>
  <si>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</si>
  <si>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</si>
  <si>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</si>
  <si>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</si>
  <si>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</si>
  <si>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</si>
  <si>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</si>
  <si>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</si>
  <si>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</si>
  <si>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</si>
  <si>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</si>
  <si>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</si>
  <si>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</si>
  <si>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</si>
  <si>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</si>
  <si>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</si>
  <si>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</si>
  <si>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</si>
  <si>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</si>
  <si>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</si>
  <si>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</si>
  <si>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</si>
  <si>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</si>
  <si>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</si>
  <si>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</si>
  <si>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</si>
  <si>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</si>
  <si>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</si>
  <si>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</si>
  <si>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</si>
  <si>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</si>
  <si>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</si>
  <si>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</si>
  <si>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</si>
  <si>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</si>
  <si>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</si>
  <si>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</si>
  <si>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</si>
  <si>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</si>
  <si>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</si>
  <si>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</si>
  <si>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</si>
  <si>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</si>
  <si>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</si>
  <si>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</si>
  <si>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</si>
  <si>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</si>
  <si>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</si>
  <si>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</si>
  <si>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</si>
  <si>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</si>
  <si>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</si>
  <si>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</si>
  <si>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</si>
  <si>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</si>
  <si>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</si>
  <si>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</si>
  <si>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</si>
  <si>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</si>
  <si>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</si>
  <si>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</si>
  <si>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</si>
  <si>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</si>
  <si>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</si>
  <si>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</si>
  <si>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</si>
  <si>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</si>
  <si>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</si>
  <si>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</si>
  <si>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</si>
  <si>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</si>
  <si>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</si>
  <si>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</si>
  <si>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</si>
  <si>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</si>
  <si>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</si>
  <si>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</si>
  <si>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</si>
  <si>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</si>
  <si>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</si>
  <si>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</si>
  <si>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</si>
  <si>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</si>
  <si>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</si>
  <si>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</si>
  <si>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</si>
  <si>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</si>
  <si>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</si>
  <si>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</si>
  <si>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</si>
  <si>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</si>
  <si>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</si>
  <si>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</si>
  <si>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</si>
  <si>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</si>
  <si>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</si>
  <si>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</si>
  <si>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</si>
  <si>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</si>
  <si>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</si>
  <si>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</si>
  <si>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</si>
  <si>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</si>
  <si>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</si>
  <si>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</si>
  <si>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</si>
  <si>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</si>
  <si>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</si>
  <si>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</si>
  <si>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</si>
  <si>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</si>
  <si>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</si>
  <si>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</si>
  <si>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</si>
  <si>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</si>
  <si>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</si>
  <si>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</si>
  <si>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</si>
  <si>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</si>
  <si>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</si>
  <si>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</si>
  <si>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</si>
  <si>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</si>
  <si>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</si>
  <si>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</si>
  <si>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</si>
  <si>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</si>
  <si>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</si>
  <si>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</si>
  <si>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</si>
  <si>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</si>
  <si>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</si>
  <si>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</si>
  <si>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</si>
  <si>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</si>
  <si>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</si>
  <si>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</si>
  <si>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</si>
  <si>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</si>
  <si>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</si>
  <si>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</si>
  <si>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</si>
  <si>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</si>
  <si>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</si>
  <si>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</si>
  <si>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</si>
  <si>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</si>
  <si>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</si>
  <si>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</si>
  <si>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</si>
  <si>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</si>
  <si>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</si>
  <si>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</si>
  <si>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</si>
  <si>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</si>
  <si>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</si>
  <si>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</si>
  <si>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</si>
  <si>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</si>
  <si>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</si>
  <si>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</si>
  <si>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</si>
  <si>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</si>
  <si>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</si>
  <si>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</si>
  <si>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</si>
  <si>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</si>
  <si>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</si>
  <si>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</si>
  <si>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</si>
  <si>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</si>
  <si>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</si>
  <si>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</si>
  <si>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</si>
  <si>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</si>
  <si>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</si>
  <si>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</si>
  <si>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</si>
  <si>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</si>
  <si>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</si>
  <si>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</si>
  <si>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</si>
  <si>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</si>
  <si>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</si>
  <si>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</si>
  <si>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</si>
  <si>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</si>
  <si>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</si>
  <si>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</si>
  <si>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</si>
  <si>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</si>
  <si>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</si>
  <si>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</si>
  <si>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</si>
  <si>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</si>
  <si>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</si>
  <si>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</si>
  <si>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</si>
  <si>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</si>
  <si>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</si>
  <si>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</si>
  <si>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</si>
  <si>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</si>
  <si>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</si>
  <si>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</si>
  <si>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</si>
  <si>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</si>
  <si>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</si>
  <si>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</si>
  <si>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</si>
  <si>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</si>
  <si>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</si>
  <si>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</si>
  <si>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</si>
  <si>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</si>
  <si>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</si>
  <si>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</si>
  <si>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</si>
  <si>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</si>
  <si>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</si>
  <si>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</si>
  <si>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</si>
  <si>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</si>
  <si>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</si>
  <si>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</si>
  <si>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</si>
  <si>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</si>
  <si>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</si>
  <si>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</si>
  <si>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</si>
  <si>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</si>
  <si>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</si>
  <si>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</si>
  <si>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</si>
  <si>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</si>
  <si>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</si>
  <si>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</si>
  <si>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</si>
  <si>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</si>
  <si>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</si>
  <si>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</si>
  <si>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</si>
  <si>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</si>
  <si>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</si>
  <si>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</si>
  <si>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</si>
  <si>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</si>
  <si>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</si>
  <si>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</si>
  <si>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</si>
  <si>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</si>
  <si>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</si>
  <si>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</si>
  <si>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</si>
  <si>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</si>
  <si>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</si>
  <si>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</si>
  <si>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</si>
  <si>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</si>
  <si>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</si>
  <si>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</si>
  <si>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</si>
  <si>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</si>
  <si>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</si>
  <si>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</si>
  <si>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</si>
  <si>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</si>
  <si>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</si>
  <si>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</si>
  <si>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</si>
  <si>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</si>
  <si>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</si>
  <si>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</si>
  <si>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</si>
  <si>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</si>
  <si>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</si>
  <si>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</si>
  <si>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</si>
  <si>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</si>
  <si>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</si>
  <si>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</si>
  <si>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</si>
  <si>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</si>
  <si>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</si>
  <si>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</si>
  <si>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</si>
  <si>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</si>
  <si>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</si>
  <si>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</si>
  <si>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</si>
  <si>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</si>
  <si>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</si>
  <si>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</si>
  <si>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</si>
  <si>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</si>
  <si>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</si>
  <si>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</si>
  <si>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</si>
  <si>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</si>
  <si>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</si>
  <si>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</si>
  <si>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</si>
  <si>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</si>
  <si>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</si>
  <si>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</si>
  <si>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</si>
  <si>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</si>
  <si>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</si>
  <si>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</si>
  <si>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</si>
  <si>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</si>
  <si>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</si>
  <si>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</si>
  <si>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</si>
  <si>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</si>
  <si>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</si>
  <si>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</si>
  <si>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</si>
  <si>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</si>
  <si>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</si>
  <si>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</si>
  <si>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</si>
  <si>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</si>
  <si>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</si>
  <si>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</si>
  <si>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</si>
  <si>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</si>
  <si>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</si>
  <si>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</si>
  <si>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</si>
  <si>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</si>
  <si>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</si>
  <si>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</si>
  <si>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</si>
  <si>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</si>
  <si>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</si>
  <si>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</si>
  <si>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</si>
  <si>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</si>
  <si>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</si>
  <si>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</si>
  <si>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</si>
  <si>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</si>
  <si>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</si>
  <si>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</si>
  <si>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</si>
  <si>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</si>
  <si>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</si>
  <si>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</si>
  <si>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</si>
  <si>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</si>
  <si>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</si>
  <si>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</si>
  <si>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</si>
  <si>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</si>
  <si>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</si>
  <si>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</si>
  <si>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</si>
  <si>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</si>
  <si>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</si>
  <si>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</si>
  <si>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</si>
  <si>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</si>
  <si>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</si>
  <si>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</si>
  <si>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</si>
  <si>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</si>
  <si>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</si>
  <si>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</si>
  <si>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</si>
  <si>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</si>
  <si>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</si>
  <si>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</si>
  <si>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</si>
  <si>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</si>
  <si>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</si>
  <si>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</si>
  <si>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</si>
  <si>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</si>
  <si>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</si>
  <si>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</si>
  <si>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</si>
  <si>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</si>
  <si>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</si>
  <si>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</si>
  <si>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</si>
  <si>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</si>
  <si>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</si>
  <si>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</si>
  <si>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</si>
  <si>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</si>
  <si>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</si>
  <si>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</si>
  <si>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</si>
  <si>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</si>
  <si>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</si>
  <si>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</si>
  <si>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</si>
  <si>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</si>
  <si>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</si>
  <si>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</si>
  <si>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</si>
  <si>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</si>
  <si>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</si>
  <si>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</si>
  <si>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</si>
  <si>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</si>
  <si>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</si>
  <si>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</si>
  <si>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</si>
  <si>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</si>
  <si>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</si>
  <si>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</si>
  <si>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</si>
  <si>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</si>
  <si>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</si>
  <si>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</si>
  <si>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</si>
  <si>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</si>
  <si>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</si>
  <si>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</si>
  <si>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</si>
  <si>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</si>
  <si>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</si>
  <si>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</si>
  <si>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</si>
  <si>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</si>
  <si>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</si>
  <si>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</si>
  <si>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</si>
  <si>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</si>
  <si>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</si>
  <si>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</si>
  <si>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</si>
  <si>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</si>
  <si>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</si>
  <si>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</si>
  <si>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</si>
  <si>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</si>
  <si>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</si>
  <si>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</si>
  <si>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</si>
  <si>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</si>
  <si>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</si>
  <si>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</si>
  <si>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</si>
  <si>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</si>
  <si>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</si>
  <si>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</si>
  <si>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</si>
  <si>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</si>
  <si>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</si>
  <si>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</si>
  <si>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</si>
  <si>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</si>
  <si>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</si>
  <si>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</si>
  <si>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</si>
  <si>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</si>
  <si>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</si>
  <si>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</si>
  <si>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</si>
  <si>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</si>
  <si>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</si>
  <si>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</si>
  <si>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</si>
  <si>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</si>
  <si>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</si>
  <si>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</si>
  <si>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</si>
  <si>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</si>
  <si>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</si>
  <si>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</si>
  <si>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</si>
  <si>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</si>
  <si>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</si>
  <si>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</si>
  <si>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</si>
  <si>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</si>
  <si>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</si>
  <si>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</si>
  <si>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</si>
  <si>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</si>
  <si>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</si>
  <si>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</si>
  <si>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</si>
  <si>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</si>
  <si>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</si>
  <si>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</si>
  <si>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</si>
  <si>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</si>
  <si>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</si>
  <si>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</si>
  <si>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</si>
  <si>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</si>
  <si>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</si>
  <si>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</si>
  <si>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</si>
  <si>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</si>
  <si>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</si>
  <si>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</si>
  <si>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</si>
  <si>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</si>
  <si>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</si>
  <si>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</si>
  <si>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</si>
  <si>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</si>
  <si>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</si>
  <si>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</si>
  <si>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</si>
  <si>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</si>
  <si>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</si>
  <si>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</si>
  <si>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</si>
  <si>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</si>
  <si>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</si>
  <si>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</si>
  <si>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</si>
  <si>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</si>
  <si>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</si>
  <si>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</si>
  <si>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</si>
  <si>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</si>
  <si>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</si>
  <si>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</si>
  <si>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</si>
  <si>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</si>
  <si>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</si>
  <si>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</si>
  <si>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</si>
  <si>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</si>
  <si>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</si>
  <si>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</si>
  <si>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</si>
  <si>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</si>
  <si>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</si>
  <si>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</si>
  <si>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</si>
  <si>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</si>
  <si>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</si>
  <si>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</si>
  <si>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</si>
  <si>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</si>
  <si>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</si>
  <si>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</si>
  <si>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</si>
  <si>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</si>
  <si>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</si>
  <si>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</si>
  <si>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</si>
  <si>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</si>
  <si>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</si>
  <si>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</si>
  <si>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</si>
  <si>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</si>
  <si>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</si>
  <si>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</si>
  <si>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</si>
  <si>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</si>
  <si>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</si>
  <si>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</si>
  <si>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</si>
  <si>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</si>
  <si>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</si>
  <si>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</si>
  <si>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</si>
  <si>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</si>
  <si>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</si>
  <si>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</si>
  <si>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</si>
  <si>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</si>
  <si>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</si>
  <si>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</si>
  <si>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</si>
  <si>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</si>
  <si>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</si>
  <si>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</si>
  <si>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</si>
  <si>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</si>
  <si>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</si>
  <si>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</si>
  <si>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</si>
  <si>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</si>
  <si>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</si>
  <si>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</si>
  <si>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</si>
  <si>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</si>
  <si>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</si>
  <si>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</si>
  <si>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</si>
  <si>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</si>
  <si>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</si>
  <si>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</si>
  <si>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</si>
  <si>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</si>
  <si>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</si>
  <si>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</si>
  <si>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</si>
  <si>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</si>
  <si>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</si>
  <si>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</si>
  <si>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</si>
  <si>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</si>
  <si>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</si>
  <si>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</si>
  <si>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</si>
  <si>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</si>
  <si>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</si>
  <si>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</si>
  <si>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</si>
  <si>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</si>
  <si>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</si>
  <si>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</si>
  <si>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</si>
  <si>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</si>
  <si>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</si>
  <si>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</si>
  <si>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</si>
  <si>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</si>
  <si>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</si>
  <si>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</si>
  <si>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</si>
  <si>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</si>
  <si>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</si>
  <si>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</si>
  <si>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</si>
  <si>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</si>
  <si>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</si>
  <si>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</si>
  <si>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</si>
  <si>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</si>
  <si>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</si>
  <si>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</si>
  <si>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</si>
  <si>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</si>
  <si>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</si>
  <si>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</si>
  <si>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</si>
  <si>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</si>
  <si>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</si>
  <si>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</si>
  <si>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</si>
  <si>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</si>
  <si>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</si>
  <si>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</si>
  <si>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</si>
  <si>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</si>
  <si>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</si>
  <si>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</si>
  <si>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</si>
  <si>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</si>
  <si>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</si>
  <si>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</si>
  <si>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</si>
  <si>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</si>
  <si>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</si>
  <si>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</si>
  <si>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</si>
  <si>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</si>
  <si>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</si>
  <si>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</si>
  <si>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</si>
  <si>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</si>
  <si>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</si>
  <si>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</si>
  <si>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</si>
  <si>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</si>
  <si>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</si>
  <si>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</si>
  <si>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</si>
  <si>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</si>
  <si>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</si>
  <si>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</si>
  <si>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</si>
  <si>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</si>
  <si>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</si>
  <si>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</si>
  <si>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</si>
  <si>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</si>
  <si>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</si>
  <si>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</si>
  <si>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</si>
  <si>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</si>
  <si>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</si>
  <si>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</si>
  <si>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</si>
  <si>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</si>
  <si>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</si>
  <si>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</si>
  <si>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</si>
  <si>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</si>
  <si>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</si>
  <si>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</si>
  <si>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</si>
  <si>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</si>
  <si>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</si>
  <si>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</si>
  <si>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</si>
  <si>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</si>
  <si>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</si>
  <si>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</si>
  <si>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</si>
  <si>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</si>
  <si>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</si>
  <si>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</si>
  <si>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</si>
  <si>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</si>
  <si>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</si>
  <si>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</si>
  <si>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</si>
  <si>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</si>
  <si>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</si>
  <si>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</si>
  <si>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</si>
  <si>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</si>
  <si>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</si>
  <si>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</si>
  <si>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</si>
  <si>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</si>
  <si>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</si>
  <si>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</si>
  <si>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</si>
  <si>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</si>
  <si>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</si>
  <si>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</si>
  <si>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</si>
  <si>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</si>
  <si>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</si>
  <si>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</si>
  <si>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</si>
  <si>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</si>
  <si>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</si>
  <si>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</si>
  <si>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</si>
  <si>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</si>
  <si>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</si>
  <si>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</si>
  <si>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</si>
  <si>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</si>
  <si>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</si>
  <si>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</si>
  <si>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</si>
  <si>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</si>
  <si>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</si>
  <si>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</si>
  <si>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</si>
  <si>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</si>
  <si>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</si>
  <si>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</si>
  <si>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</si>
  <si>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</si>
  <si>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</si>
  <si>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</si>
  <si>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</si>
  <si>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</si>
  <si>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</si>
  <si>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</si>
  <si>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</si>
  <si>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</si>
  <si>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</si>
  <si>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</si>
  <si>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</si>
  <si>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</si>
  <si>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</si>
  <si>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</si>
  <si>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</si>
  <si>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</si>
  <si>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</si>
  <si>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</si>
  <si>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</si>
  <si>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</si>
  <si>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</si>
  <si>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</si>
  <si>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</si>
  <si>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</si>
  <si>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</si>
  <si>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</si>
  <si>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</si>
  <si>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</si>
  <si>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</si>
  <si>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</si>
  <si>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</si>
  <si>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</si>
  <si>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</si>
  <si>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</si>
  <si>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</si>
  <si>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</si>
  <si>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</si>
  <si>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</si>
  <si>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</si>
  <si>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</si>
  <si>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</si>
  <si>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</si>
  <si>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</si>
  <si>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</si>
  <si>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</si>
  <si>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</si>
  <si>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</si>
  <si>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</si>
  <si>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</si>
  <si>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</si>
  <si>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</si>
  <si>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</si>
  <si>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</si>
  <si>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</si>
  <si>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</si>
  <si>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</si>
  <si>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</si>
  <si>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</si>
  <si>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</si>
  <si>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</si>
  <si>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</si>
  <si>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</si>
  <si>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</si>
  <si>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</si>
  <si>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</si>
  <si>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</si>
  <si>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</si>
  <si>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</si>
  <si>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</si>
  <si>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</si>
  <si>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</si>
  <si>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</si>
  <si>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</si>
  <si>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</si>
  <si>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</si>
  <si>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</si>
  <si>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</si>
  <si>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</si>
  <si>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</si>
  <si>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</si>
  <si>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</si>
  <si>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</si>
  <si>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</si>
  <si>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</si>
  <si>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</si>
  <si>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</si>
  <si>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</si>
  <si>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</si>
  <si>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</si>
  <si>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</si>
  <si>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</si>
  <si>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</si>
  <si>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</si>
  <si>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</si>
  <si>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</si>
  <si>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</si>
  <si>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</si>
  <si>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</si>
  <si>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</si>
  <si>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</si>
  <si>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</si>
  <si>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</si>
  <si>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</si>
  <si>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</si>
  <si>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</si>
  <si>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</si>
  <si>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</si>
  <si>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</si>
  <si>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</si>
  <si>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</si>
  <si>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</si>
  <si>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</si>
  <si>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</si>
  <si>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</si>
  <si>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</si>
  <si>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</si>
  <si>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</si>
  <si>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</si>
  <si>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</si>
  <si>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</si>
  <si>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</si>
  <si>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</si>
  <si>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</si>
  <si>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</si>
  <si>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</si>
  <si>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</si>
  <si>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</si>
  <si>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</si>
  <si>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</si>
  <si>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</si>
  <si>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</si>
  <si>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</si>
  <si>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</si>
  <si>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</si>
  <si>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</si>
  <si>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</si>
  <si>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</si>
  <si>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</si>
  <si>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</si>
  <si>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</si>
  <si>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</si>
  <si>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</si>
  <si>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</si>
  <si>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</si>
  <si>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</si>
  <si>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</si>
  <si>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</si>
  <si>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</si>
  <si>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</si>
  <si>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</si>
  <si>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</si>
  <si>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</si>
  <si>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</si>
  <si>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</si>
  <si>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</si>
  <si>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</si>
  <si>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</si>
  <si>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</si>
  <si>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</si>
  <si>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</si>
  <si>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</si>
  <si>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</si>
  <si>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</si>
  <si>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</si>
  <si>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</si>
  <si>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</si>
  <si>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</si>
  <si>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</si>
  <si>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</si>
  <si>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</si>
  <si>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</si>
  <si>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</si>
  <si>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</si>
  <si>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</si>
  <si>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</si>
  <si>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</si>
  <si>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</si>
  <si>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</si>
  <si>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</si>
  <si>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</si>
  <si>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</si>
  <si>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</si>
  <si>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</si>
  <si>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</si>
  <si>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</si>
  <si>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</si>
  <si>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</si>
  <si>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</si>
  <si>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</si>
  <si>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</si>
  <si>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</si>
  <si>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</si>
  <si>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</si>
  <si>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</si>
  <si>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</si>
  <si>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</si>
  <si>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</si>
  <si>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</si>
  <si>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</si>
  <si>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</si>
  <si>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</si>
  <si>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</si>
  <si>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</si>
  <si>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</si>
  <si>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</si>
  <si>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</si>
  <si>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</si>
  <si>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</si>
  <si>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</si>
  <si>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</si>
  <si>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</si>
  <si>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</si>
  <si>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</si>
  <si>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</si>
  <si>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</si>
  <si>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</si>
  <si>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</si>
  <si>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</si>
  <si>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</si>
  <si>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</si>
  <si>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</si>
  <si>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</si>
  <si>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</si>
  <si>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</si>
  <si>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</si>
  <si>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</si>
  <si>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</si>
  <si>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</si>
  <si>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</si>
  <si>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</si>
  <si>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</si>
  <si>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</si>
  <si>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</si>
  <si>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</si>
  <si>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</si>
  <si>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</si>
  <si>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</si>
  <si>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</si>
  <si>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</si>
  <si>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</si>
  <si>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</si>
  <si>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</si>
  <si>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</si>
  <si>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</si>
  <si>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</si>
  <si>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</si>
  <si>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</si>
  <si>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</si>
  <si>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</si>
  <si>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</si>
  <si>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</si>
  <si>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</si>
  <si>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</si>
  <si>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</si>
  <si>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</si>
  <si>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</si>
  <si>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</si>
  <si>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</si>
  <si>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</si>
  <si>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</si>
  <si>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</si>
  <si>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</si>
  <si>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</si>
  <si>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</si>
  <si>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</si>
  <si>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</si>
  <si>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</si>
  <si>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</si>
  <si>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</si>
  <si>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</si>
  <si>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</si>
  <si>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</si>
  <si>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</si>
  <si>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</si>
  <si>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</si>
  <si>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</si>
  <si>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</si>
  <si>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</si>
  <si>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</si>
  <si>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</si>
  <si>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</si>
  <si>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</si>
  <si>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</si>
  <si>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</si>
  <si>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</si>
  <si>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</si>
  <si>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</si>
  <si>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</si>
  <si>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</si>
  <si>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</si>
  <si>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</si>
  <si>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</si>
  <si>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</si>
  <si>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</si>
  <si>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</si>
  <si>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</si>
  <si>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</si>
  <si>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</si>
  <si>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</si>
  <si>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</si>
  <si>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</si>
  <si>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</si>
  <si>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</si>
  <si>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</si>
  <si>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</si>
  <si>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</si>
  <si>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</si>
  <si>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</si>
  <si>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</si>
  <si>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</si>
  <si>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</si>
  <si>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</si>
  <si>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</si>
  <si>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</si>
  <si>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</si>
  <si>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</si>
  <si>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</si>
  <si>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</si>
  <si>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</si>
  <si>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</si>
  <si>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</si>
  <si>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</si>
  <si>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</si>
  <si>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</si>
  <si>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</si>
  <si>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</si>
  <si>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</si>
  <si>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</si>
  <si>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</si>
  <si>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</si>
  <si>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</si>
  <si>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</si>
  <si>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</si>
  <si>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</si>
  <si>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</si>
  <si>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</si>
  <si>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</si>
  <si>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</si>
  <si>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</si>
  <si>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</si>
  <si>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</si>
  <si>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</si>
  <si>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</si>
  <si>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</si>
  <si>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</si>
  <si>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</si>
  <si>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</si>
  <si>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</si>
  <si>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</si>
  <si>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</si>
  <si>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</si>
  <si>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</si>
  <si>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</si>
  <si>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</si>
  <si>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</si>
  <si>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</si>
  <si>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</si>
  <si>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</si>
  <si>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</si>
  <si>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</si>
  <si>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</si>
  <si>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</si>
  <si>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</si>
  <si>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</si>
  <si>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</si>
  <si>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</si>
  <si>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</si>
  <si>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</si>
  <si>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</si>
  <si>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</si>
  <si>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</si>
  <si>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</si>
  <si>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</si>
  <si>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</si>
  <si>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</si>
  <si>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</si>
  <si>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</si>
  <si>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</si>
  <si>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</si>
  <si>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</si>
  <si>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</si>
  <si>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</si>
  <si>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</si>
  <si>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</si>
  <si>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</si>
  <si>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</si>
  <si>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</si>
  <si>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</si>
  <si>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</si>
  <si>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</si>
  <si>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</si>
  <si>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</si>
  <si>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</si>
  <si>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</si>
  <si>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</si>
  <si>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</si>
  <si>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</si>
  <si>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</si>
  <si>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</si>
  <si>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</si>
  <si>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</si>
  <si>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</si>
  <si>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</si>
  <si>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</si>
  <si>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</si>
  <si>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</si>
  <si>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</si>
  <si>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</si>
  <si>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</si>
  <si>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</si>
  <si>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</si>
  <si>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</si>
  <si>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</si>
  <si>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</si>
  <si>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</si>
  <si>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</si>
  <si>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</si>
  <si>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</si>
  <si>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</si>
  <si>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</si>
  <si>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</si>
  <si>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</si>
  <si>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</si>
  <si>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</si>
  <si>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</si>
  <si>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</si>
  <si>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</si>
  <si>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</si>
  <si>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</si>
  <si>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</si>
  <si>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</si>
  <si>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</si>
  <si>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</si>
  <si>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</si>
  <si>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</si>
  <si>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</si>
  <si>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</si>
  <si>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</si>
  <si>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</si>
  <si>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</si>
  <si>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</si>
  <si>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</si>
  <si>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</si>
  <si>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</si>
  <si>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</si>
  <si>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</si>
  <si>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</si>
  <si>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</si>
  <si>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</si>
  <si>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</si>
  <si>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</si>
  <si>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</si>
  <si>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</si>
  <si>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</si>
  <si>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</si>
  <si>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</si>
  <si>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</si>
  <si>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</si>
  <si>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</si>
  <si>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</si>
  <si>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</si>
  <si>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</si>
  <si>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</si>
  <si>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</si>
  <si>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</si>
  <si>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</si>
  <si>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</si>
  <si>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</si>
  <si>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</si>
  <si>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</si>
  <si>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</si>
  <si>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</si>
  <si>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</si>
  <si>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</si>
  <si>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</si>
  <si>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</si>
  <si>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</si>
  <si>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</si>
  <si>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</si>
  <si>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</si>
  <si>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</si>
  <si>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</si>
  <si>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</si>
  <si>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</si>
  <si>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</si>
  <si>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</si>
  <si>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</si>
  <si>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</si>
  <si>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</si>
  <si>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</si>
  <si>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</si>
  <si>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</si>
  <si>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</si>
  <si>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</si>
  <si>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</si>
  <si>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</si>
  <si>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</si>
  <si>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</si>
  <si>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</si>
  <si>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</si>
  <si>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</si>
  <si>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</si>
  <si>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</si>
  <si>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</si>
  <si>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</si>
  <si>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</si>
  <si>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</si>
  <si>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</si>
  <si>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</si>
  <si>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</si>
  <si>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</si>
  <si>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</si>
  <si>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</si>
  <si>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</si>
  <si>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</si>
  <si>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</si>
  <si>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</si>
  <si>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</si>
  <si>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</si>
  <si>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</si>
  <si>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</si>
  <si>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</si>
  <si>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</si>
  <si>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</si>
  <si>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</si>
  <si>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</si>
  <si>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</si>
  <si>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</si>
  <si>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</si>
  <si>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</si>
  <si>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</si>
  <si>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</si>
  <si>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</si>
  <si>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</si>
  <si>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</si>
  <si>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</si>
  <si>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</si>
  <si>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</si>
  <si>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</si>
  <si>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</si>
  <si>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</si>
  <si>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</si>
  <si>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</si>
  <si>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</si>
  <si>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</si>
  <si>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</si>
  <si>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</si>
  <si>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</si>
  <si>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</si>
  <si>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</si>
  <si>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</si>
  <si>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</si>
  <si>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</si>
  <si>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</si>
  <si>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</si>
  <si>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</si>
  <si>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</si>
  <si>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</si>
  <si>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</si>
  <si>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</si>
  <si>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</si>
  <si>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</si>
  <si>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</si>
  <si>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</si>
  <si>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</si>
  <si>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</si>
  <si>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</si>
  <si>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</si>
  <si>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</si>
  <si>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</si>
  <si>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</si>
  <si>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</si>
  <si>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</si>
  <si>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</si>
  <si>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</si>
  <si>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</si>
  <si>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</si>
  <si>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</si>
  <si>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</si>
  <si>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</si>
  <si>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</si>
  <si>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</si>
  <si>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</si>
  <si>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</si>
  <si>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</si>
  <si>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</si>
  <si>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</si>
  <si>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</si>
  <si>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</si>
  <si>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</si>
  <si>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</si>
  <si>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</si>
  <si>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</si>
  <si>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</si>
  <si>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</si>
  <si>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</si>
  <si>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</si>
  <si>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</si>
  <si>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</si>
  <si>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</si>
  <si>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</si>
  <si>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</si>
  <si>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</si>
  <si>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</si>
  <si>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</si>
  <si>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</si>
  <si>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</si>
  <si>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</si>
  <si>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</si>
  <si>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</si>
  <si>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</si>
  <si>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</si>
  <si>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</si>
  <si>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</si>
  <si>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</si>
  <si>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</si>
  <si>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</si>
  <si>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</si>
  <si>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</si>
  <si>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</si>
  <si>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</si>
  <si>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</si>
  <si>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</si>
  <si>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</si>
  <si>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</si>
  <si>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</si>
  <si>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</si>
  <si>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</si>
  <si>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</si>
  <si>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</si>
  <si>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</si>
  <si>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</si>
  <si>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</si>
  <si>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</si>
  <si>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</si>
  <si>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</si>
  <si>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</si>
  <si>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</si>
  <si>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</si>
  <si>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</si>
  <si>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</si>
  <si>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</si>
  <si>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</si>
  <si>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</si>
  <si>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</si>
  <si>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</si>
  <si>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</si>
  <si>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</si>
  <si>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</si>
  <si>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</si>
  <si>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</si>
  <si>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</si>
  <si>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</si>
  <si>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</si>
  <si>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</si>
  <si>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</si>
  <si>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</si>
  <si>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</si>
  <si>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</si>
  <si>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</si>
  <si>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</si>
  <si>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</si>
  <si>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</si>
  <si>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</si>
  <si>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</si>
  <si>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</si>
  <si>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</si>
  <si>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</si>
  <si>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</si>
  <si>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</si>
  <si>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</si>
  <si>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</si>
  <si>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</si>
  <si>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</si>
  <si>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</si>
  <si>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</si>
  <si>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</si>
  <si>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</si>
  <si>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</si>
  <si>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</si>
  <si>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</si>
  <si>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</si>
  <si>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</si>
  <si>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</si>
  <si>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</si>
  <si>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</si>
  <si>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</si>
  <si>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</si>
  <si>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</si>
  <si>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</si>
  <si>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</si>
  <si>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</si>
  <si>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</si>
  <si>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</si>
  <si>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</si>
  <si>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</si>
  <si>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</si>
  <si>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</si>
  <si>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</si>
  <si>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</si>
  <si>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</si>
  <si>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</si>
  <si>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</si>
  <si>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</si>
  <si>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</si>
  <si>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</si>
  <si>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</si>
  <si>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</si>
  <si>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</si>
  <si>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</si>
  <si>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</si>
  <si>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</si>
  <si>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</si>
  <si>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</si>
  <si>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</si>
  <si>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</si>
  <si>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</si>
  <si>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</si>
  <si>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</si>
  <si>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</si>
  <si>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</si>
  <si>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</si>
  <si>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</si>
  <si>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</si>
  <si>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</si>
  <si>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</si>
  <si>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</si>
  <si>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</si>
  <si>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</si>
  <si>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</si>
  <si>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</si>
  <si>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</si>
  <si>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</si>
  <si>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</si>
  <si>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</si>
  <si>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</si>
  <si>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</si>
  <si>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</si>
  <si>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</si>
  <si>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</si>
  <si>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</si>
  <si>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</si>
  <si>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</si>
  <si>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</si>
  <si>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</si>
  <si>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</si>
  <si>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</si>
  <si>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</si>
  <si>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</si>
  <si>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</si>
  <si>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</si>
  <si>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</si>
  <si>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</si>
  <si>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</si>
  <si>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</si>
  <si>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</si>
  <si>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</si>
  <si>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</si>
  <si>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</si>
  <si>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</si>
  <si>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</si>
  <si>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</si>
  <si>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</si>
  <si>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</si>
  <si>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</si>
  <si>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</si>
  <si>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</si>
  <si>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</si>
  <si>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</si>
  <si>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</si>
  <si>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</si>
  <si>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</si>
  <si>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</si>
  <si>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</si>
  <si>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</si>
  <si>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</si>
  <si>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</si>
  <si>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</si>
  <si>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</si>
  <si>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</si>
  <si>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</si>
  <si>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</si>
  <si>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</si>
  <si>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</si>
  <si>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</si>
  <si>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</si>
  <si>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</si>
  <si>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</si>
  <si>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</si>
  <si>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</si>
  <si>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</si>
  <si>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</si>
  <si>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</si>
  <si>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</si>
  <si>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</si>
  <si>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</si>
  <si>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</si>
  <si>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</si>
  <si>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</si>
  <si>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</si>
  <si>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</si>
  <si>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</si>
  <si>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</si>
  <si>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</si>
  <si>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</si>
  <si>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</si>
  <si>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</si>
  <si>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</si>
  <si>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</si>
  <si>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</si>
  <si>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</si>
  <si>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</si>
  <si>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</si>
  <si>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</si>
  <si>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</si>
  <si>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</si>
  <si>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</si>
  <si>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</si>
  <si>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</si>
  <si>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</si>
  <si>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</si>
  <si>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</si>
  <si>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</si>
  <si>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</si>
  <si>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</si>
  <si>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</si>
  <si>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</si>
  <si>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</si>
  <si>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</si>
  <si>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</si>
  <si>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</si>
  <si>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</si>
  <si>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</si>
  <si>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</si>
  <si>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</si>
  <si>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</si>
  <si>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</si>
  <si>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</si>
  <si>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</si>
  <si>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</si>
  <si>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</si>
  <si>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</si>
  <si>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</si>
  <si>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</si>
  <si>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</si>
  <si>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</si>
  <si>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</si>
  <si>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</si>
  <si>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</si>
  <si>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</si>
  <si>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</si>
  <si>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</si>
  <si>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</si>
  <si>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</si>
  <si>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</si>
  <si>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</si>
  <si>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</si>
  <si>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</si>
  <si>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</si>
  <si>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</si>
  <si>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</si>
  <si>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</si>
  <si>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</si>
  <si>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</si>
  <si>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</si>
  <si>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</si>
  <si>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</si>
  <si>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</si>
  <si>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</si>
  <si>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</si>
  <si>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</si>
  <si>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</si>
  <si>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</si>
  <si>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</si>
  <si>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</si>
  <si>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</si>
  <si>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</si>
  <si>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</si>
  <si>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</si>
  <si>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</si>
  <si>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</si>
  <si>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</si>
  <si>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</si>
  <si>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</si>
  <si>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</si>
  <si>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</si>
  <si>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</si>
  <si>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</si>
  <si>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</si>
  <si>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</si>
  <si>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</si>
  <si>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</si>
  <si>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</si>
  <si>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</si>
  <si>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</si>
  <si>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</si>
  <si>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</si>
  <si>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</si>
  <si>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</si>
  <si>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</si>
  <si>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</si>
  <si>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</si>
  <si>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</si>
  <si>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</si>
  <si>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</si>
  <si>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</si>
  <si>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</si>
  <si>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</si>
  <si>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</si>
  <si>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</si>
  <si>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</si>
  <si>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</si>
  <si>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</si>
  <si>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</si>
  <si>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</si>
  <si>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</si>
  <si>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</si>
  <si>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</si>
  <si>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</si>
  <si>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</si>
  <si>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</si>
  <si>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</si>
  <si>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</si>
  <si>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</si>
  <si>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</si>
  <si>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</si>
  <si>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</si>
  <si>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</si>
  <si>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</si>
  <si>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</si>
  <si>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</si>
  <si>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</si>
  <si>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</si>
  <si>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</si>
  <si>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</si>
  <si>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</si>
  <si>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</si>
  <si>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</si>
  <si>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</si>
  <si>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</si>
  <si>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</si>
  <si>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</si>
  <si>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</si>
  <si>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</si>
  <si>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</si>
  <si>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</si>
  <si>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</si>
  <si>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</si>
  <si>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</si>
  <si>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</si>
  <si>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</si>
  <si>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</si>
  <si>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</si>
  <si>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</si>
  <si>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</si>
  <si>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</si>
  <si>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</si>
  <si>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</si>
  <si>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</si>
  <si>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</si>
  <si>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</si>
  <si>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</si>
  <si>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</si>
  <si>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</si>
  <si>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</si>
  <si>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</si>
  <si>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</si>
  <si>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</si>
  <si>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</si>
  <si>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</si>
  <si>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</si>
  <si>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</si>
  <si>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</si>
  <si>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</si>
  <si>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</si>
  <si>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</si>
  <si>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</si>
  <si>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</si>
  <si>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</si>
  <si>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</si>
  <si>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</si>
  <si>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</si>
  <si>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</si>
  <si>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</si>
  <si>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</si>
  <si>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</si>
  <si>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</si>
  <si>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</si>
  <si>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</si>
  <si>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</si>
  <si>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</si>
  <si>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</si>
  <si>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</si>
  <si>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</si>
  <si>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</si>
  <si>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</si>
  <si>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</si>
  <si>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</si>
  <si>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</si>
  <si>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</si>
  <si>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</si>
  <si>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</si>
  <si>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</si>
  <si>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</si>
  <si>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</si>
  <si>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</si>
  <si>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</si>
  <si>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</si>
  <si>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</si>
  <si>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</si>
  <si>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</si>
  <si>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</si>
  <si>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</si>
  <si>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</si>
  <si>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</si>
  <si>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</si>
  <si>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</si>
  <si>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</si>
  <si>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</si>
  <si>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</si>
  <si>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</si>
  <si>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</si>
  <si>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</si>
  <si>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</si>
  <si>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</si>
  <si>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</si>
  <si>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</si>
  <si>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</si>
  <si>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</si>
  <si>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</si>
  <si>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</si>
  <si>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</si>
  <si>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</si>
  <si>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</si>
  <si>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</si>
  <si>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</si>
  <si>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</si>
  <si>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</si>
  <si>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</si>
  <si>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</si>
  <si>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</si>
  <si>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</si>
  <si>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</si>
  <si>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</si>
  <si>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</si>
  <si>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</si>
  <si>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</si>
  <si>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</si>
  <si>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</si>
  <si>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</si>
  <si>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</si>
  <si>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</si>
  <si>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</si>
  <si>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</si>
  <si>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</si>
  <si>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</si>
  <si>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</si>
  <si>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</si>
  <si>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</si>
  <si>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</si>
  <si>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</si>
  <si>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</si>
  <si>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</si>
  <si>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</si>
  <si>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</si>
  <si>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</si>
  <si>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</si>
  <si>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</si>
  <si>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</si>
  <si>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</si>
  <si>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</si>
  <si>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</si>
  <si>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</si>
  <si>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</si>
  <si>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</si>
  <si>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</si>
  <si>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</si>
  <si>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</si>
  <si>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</si>
  <si>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</si>
  <si>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</si>
  <si>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</si>
  <si>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</si>
  <si>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</si>
  <si>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</si>
  <si>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</si>
  <si>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</si>
  <si>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</si>
  <si>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</si>
  <si>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</si>
  <si>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</si>
  <si>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</si>
  <si>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</si>
  <si>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</si>
  <si>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</si>
  <si>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</si>
  <si>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</si>
  <si>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</si>
  <si>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</si>
  <si>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</si>
  <si>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</si>
  <si>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</si>
  <si>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</si>
  <si>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</si>
  <si>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</si>
  <si>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</si>
  <si>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</si>
  <si>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</si>
  <si>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</si>
  <si>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</si>
  <si>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</si>
  <si>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</si>
  <si>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</si>
  <si>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</si>
  <si>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</si>
  <si>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</si>
  <si>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</si>
  <si>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</si>
  <si>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</si>
  <si>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</si>
  <si>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</si>
  <si>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</si>
  <si>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</si>
  <si>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</si>
  <si>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</si>
  <si>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</si>
  <si>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</si>
  <si>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</si>
  <si>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</si>
  <si>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</si>
  <si>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</si>
  <si>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</si>
  <si>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</si>
  <si>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</si>
  <si>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</si>
  <si>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</si>
  <si>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</si>
  <si>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</si>
  <si>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</si>
  <si>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</si>
  <si>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</si>
  <si>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</si>
  <si>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</si>
  <si>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</si>
  <si>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</si>
  <si>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</si>
  <si>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</si>
  <si>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</si>
  <si>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</si>
  <si>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</si>
  <si>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</si>
  <si>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</si>
  <si>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</si>
  <si>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</si>
  <si>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</si>
  <si>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</si>
  <si>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</si>
  <si>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</si>
  <si>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</si>
  <si>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</si>
  <si>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</si>
  <si>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</si>
  <si>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</si>
  <si>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</si>
  <si>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</si>
  <si>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</si>
  <si>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</si>
  <si>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</si>
  <si>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</si>
  <si>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</si>
  <si>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</si>
  <si>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</si>
  <si>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</si>
  <si>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</si>
  <si>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</si>
  <si>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</si>
  <si>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</si>
  <si>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</si>
  <si>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</si>
  <si>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</si>
  <si>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</si>
  <si>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</si>
  <si>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</si>
  <si>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</si>
  <si>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</si>
  <si>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</si>
  <si>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</si>
  <si>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</si>
  <si>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</si>
  <si>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</si>
  <si>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</si>
  <si>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</si>
  <si>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</si>
  <si>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</si>
  <si>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</si>
  <si>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</si>
  <si>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</si>
  <si>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</si>
  <si>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</si>
  <si>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</si>
  <si>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</si>
  <si>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</si>
  <si>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</si>
  <si>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</si>
  <si>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</si>
  <si>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</si>
  <si>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</si>
  <si>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</si>
  <si>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</si>
  <si>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</si>
  <si>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</si>
  <si>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</si>
  <si>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</si>
  <si>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</si>
  <si>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</si>
  <si>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</si>
  <si>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</si>
  <si>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</si>
  <si>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</si>
  <si>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</si>
  <si>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</si>
  <si>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</si>
  <si>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</si>
  <si>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</si>
  <si>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</si>
  <si>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</si>
  <si>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</si>
  <si>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</si>
  <si>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</si>
  <si>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</si>
  <si>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</si>
  <si>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</si>
  <si>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</si>
  <si>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</si>
  <si>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</si>
  <si>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</si>
  <si>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</si>
  <si>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</si>
  <si>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</si>
  <si>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</si>
  <si>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</si>
  <si>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</si>
  <si>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</si>
  <si>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</si>
  <si>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</si>
  <si>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</si>
  <si>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</si>
  <si>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</si>
  <si>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</si>
  <si>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</si>
  <si>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</si>
  <si>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</si>
  <si>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</si>
  <si>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</si>
  <si>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</si>
  <si>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</si>
  <si>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</si>
  <si>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</si>
  <si>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</si>
  <si>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</si>
  <si>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</si>
  <si>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</si>
  <si>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</si>
  <si>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</si>
  <si>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</si>
  <si>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</si>
  <si>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</si>
  <si>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</si>
  <si>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</si>
  <si>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</si>
  <si>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</si>
  <si>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</si>
  <si>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</si>
  <si>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</si>
  <si>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</si>
  <si>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</si>
  <si>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</si>
  <si>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</si>
  <si>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</si>
  <si>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</si>
  <si>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</si>
  <si>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</si>
  <si>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</si>
  <si>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</si>
  <si>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</si>
  <si>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</si>
  <si>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</si>
  <si>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</si>
  <si>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</si>
  <si>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</si>
  <si>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</si>
  <si>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</si>
  <si>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</si>
  <si>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</si>
  <si>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</si>
  <si>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</si>
  <si>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</si>
  <si>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</si>
  <si>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</si>
  <si>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</si>
  <si>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</si>
  <si>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</si>
  <si>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</si>
  <si>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</si>
  <si>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</si>
  <si>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</si>
  <si>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</si>
  <si>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</si>
  <si>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</si>
  <si>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</si>
  <si>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</si>
  <si>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</si>
  <si>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</si>
  <si>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</si>
  <si>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</si>
  <si>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</si>
  <si>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</si>
  <si>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</si>
  <si>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</si>
  <si>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</si>
  <si>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</si>
  <si>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</si>
  <si>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</si>
  <si>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</si>
  <si>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</si>
  <si>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</si>
  <si>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</si>
  <si>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</si>
  <si>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</si>
  <si>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</si>
  <si>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</si>
  <si>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</si>
  <si>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</si>
  <si>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</si>
  <si>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</si>
  <si>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</si>
  <si>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</si>
  <si>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</si>
  <si>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</si>
  <si>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</si>
  <si>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</si>
  <si>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</si>
  <si>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</si>
  <si>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</si>
  <si>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</si>
  <si>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</si>
  <si>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</si>
  <si>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</si>
  <si>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</si>
  <si>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</si>
  <si>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</si>
  <si>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</si>
  <si>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</si>
  <si>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</si>
  <si>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</si>
  <si>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</si>
  <si>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</si>
  <si>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</si>
  <si>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</si>
  <si>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</si>
  <si>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</si>
  <si>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</si>
  <si>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</si>
  <si>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</si>
  <si>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</si>
  <si>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</si>
  <si>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</si>
  <si>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</si>
  <si>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</si>
  <si>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</si>
  <si>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</si>
  <si>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</si>
  <si>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</si>
  <si>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</si>
  <si>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</si>
  <si>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</si>
  <si>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</si>
  <si>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</si>
  <si>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</si>
  <si>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</si>
  <si>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</si>
  <si>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</si>
  <si>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</si>
  <si>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</si>
  <si>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</si>
  <si>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</si>
  <si>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</si>
  <si>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</si>
  <si>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</si>
  <si>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</si>
  <si>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</si>
  <si>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</si>
  <si>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</si>
  <si>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</si>
  <si>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</si>
  <si>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</si>
  <si>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</si>
  <si>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</si>
  <si>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</si>
  <si>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</si>
  <si>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</si>
  <si>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</si>
  <si>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</si>
  <si>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</si>
  <si>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</si>
  <si>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</si>
  <si>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</si>
  <si>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</si>
  <si>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</si>
  <si>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</si>
  <si>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</si>
  <si>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</si>
  <si>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</si>
  <si>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</si>
  <si>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</si>
  <si>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</si>
  <si>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</si>
  <si>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</si>
  <si>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</si>
  <si>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</si>
  <si>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</si>
  <si>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</si>
  <si>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</si>
  <si>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</si>
  <si>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</si>
  <si>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</si>
  <si>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</si>
  <si>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</si>
  <si>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</si>
  <si>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</si>
  <si>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</si>
  <si>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</si>
  <si>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</si>
  <si>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</si>
  <si>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</si>
  <si>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</si>
  <si>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</si>
  <si>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</si>
  <si>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</si>
  <si>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</si>
  <si>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</si>
  <si>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</si>
  <si>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</si>
  <si>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</si>
  <si>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</si>
  <si>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</si>
  <si>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</si>
  <si>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</si>
  <si>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</si>
  <si>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</si>
  <si>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</si>
  <si>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</si>
  <si>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</si>
  <si>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</si>
  <si>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</si>
  <si>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</si>
  <si>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</si>
  <si>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</si>
  <si>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</si>
  <si>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</si>
  <si>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</si>
  <si>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</si>
  <si>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</si>
  <si>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</si>
  <si>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</si>
  <si>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</si>
  <si>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</si>
  <si>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</si>
  <si>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</si>
  <si>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</si>
  <si>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</si>
  <si>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</si>
  <si>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</si>
  <si>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</si>
  <si>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</si>
  <si>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</si>
  <si>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</si>
  <si>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</si>
  <si>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</si>
  <si>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</si>
  <si>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</si>
  <si>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</si>
  <si>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</si>
  <si>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</si>
  <si>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</si>
  <si>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</si>
  <si>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</si>
  <si>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</si>
  <si>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</si>
  <si>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</si>
  <si>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</si>
  <si>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</si>
  <si>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</si>
  <si>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</si>
  <si>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</si>
  <si>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</si>
  <si>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</si>
  <si>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</si>
  <si>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</si>
  <si>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</si>
  <si>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</si>
  <si>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</si>
  <si>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</si>
  <si>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</si>
  <si>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</si>
  <si>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</si>
  <si>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</si>
  <si>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</si>
  <si>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</si>
  <si>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</si>
  <si>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</si>
  <si>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</si>
  <si>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</si>
  <si>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</si>
  <si>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</si>
  <si>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</si>
  <si>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</si>
  <si>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</si>
  <si>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</si>
  <si>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</si>
  <si>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</si>
  <si>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</si>
  <si>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</si>
  <si>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</si>
  <si>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</si>
  <si>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</si>
  <si>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</si>
  <si>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</si>
  <si>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</si>
  <si>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</si>
  <si>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</si>
  <si>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</si>
  <si>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</si>
  <si>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</si>
  <si>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</si>
  <si>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</si>
  <si>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</si>
  <si>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</si>
  <si>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</si>
  <si>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</si>
  <si>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</si>
  <si>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</si>
  <si>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</si>
  <si>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</si>
  <si>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</si>
  <si>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</si>
  <si>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</si>
  <si>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</si>
  <si>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</si>
  <si>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</si>
  <si>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</si>
  <si>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</si>
  <si>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</si>
  <si>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</si>
  <si>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</si>
  <si>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</si>
  <si>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</si>
  <si>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</si>
  <si>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</si>
  <si>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</si>
  <si>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</si>
  <si>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</si>
  <si>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</si>
  <si>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</si>
  <si>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</si>
  <si>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</si>
  <si>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</si>
  <si>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</si>
  <si>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</si>
  <si>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</si>
  <si>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</si>
  <si>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</si>
  <si>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</si>
  <si>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</si>
  <si>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</si>
  <si>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</si>
  <si>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</si>
  <si>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</si>
  <si>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</si>
  <si>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</si>
  <si>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</si>
  <si>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</si>
  <si>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</si>
  <si>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</si>
  <si>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</si>
  <si>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</si>
  <si>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</si>
  <si>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</si>
  <si>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</si>
  <si>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</si>
  <si>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</si>
  <si>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</si>
  <si>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</si>
  <si>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</si>
  <si>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</si>
  <si>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</si>
  <si>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</si>
  <si>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</si>
  <si>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</si>
  <si>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</si>
  <si>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</si>
  <si>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</si>
  <si>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</si>
  <si>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</si>
  <si>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</si>
  <si>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</si>
  <si>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</si>
  <si>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</si>
  <si>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</si>
  <si>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</si>
  <si>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</si>
  <si>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</si>
  <si>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</si>
  <si>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</si>
  <si>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</si>
  <si>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</si>
  <si>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</si>
  <si>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</si>
  <si>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</si>
  <si>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</si>
  <si>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</si>
  <si>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</si>
  <si>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</si>
  <si>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</si>
  <si>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</si>
  <si>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</si>
  <si>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</si>
  <si>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</si>
  <si>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</si>
  <si>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</si>
  <si>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</si>
  <si>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</si>
  <si>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</si>
  <si>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</si>
  <si>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</si>
  <si>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</si>
  <si>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</si>
  <si>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</si>
  <si>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</si>
  <si>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</si>
  <si>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</si>
  <si>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</si>
  <si>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</si>
  <si>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</si>
  <si>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</si>
  <si>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</si>
  <si>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</si>
  <si>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</si>
  <si>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</si>
  <si>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</si>
  <si>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</si>
  <si>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</si>
  <si>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</si>
  <si>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</si>
  <si>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</si>
  <si>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</si>
  <si>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</si>
  <si>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</si>
  <si>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</si>
  <si>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</si>
  <si>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</si>
  <si>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</si>
  <si>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</si>
  <si>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</si>
  <si>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</si>
  <si>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</si>
  <si>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</si>
  <si>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</si>
  <si>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</si>
  <si>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</si>
  <si>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</si>
  <si>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</si>
  <si>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</si>
  <si>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</si>
  <si>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</si>
  <si>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</si>
  <si>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</si>
  <si>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</si>
  <si>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</si>
  <si>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</si>
  <si>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</si>
  <si>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</si>
  <si>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</si>
  <si>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</si>
  <si>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</si>
  <si>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</si>
  <si>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</si>
  <si>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</si>
  <si>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</si>
  <si>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</si>
  <si>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</si>
  <si>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</si>
  <si>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</si>
  <si>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</si>
  <si>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</si>
  <si>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</si>
  <si>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</si>
  <si>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</si>
  <si>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</si>
  <si>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</si>
  <si>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</si>
  <si>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</si>
  <si>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</si>
  <si>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</si>
  <si>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</si>
  <si>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</si>
  <si>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</si>
  <si>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</si>
  <si>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</si>
  <si>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</si>
  <si>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</si>
  <si>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</si>
  <si>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</si>
  <si>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</si>
  <si>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</si>
  <si>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</si>
  <si>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</si>
  <si>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</si>
  <si>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</si>
  <si>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</si>
  <si>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</si>
  <si>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</si>
  <si>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</si>
  <si>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</si>
  <si>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</si>
  <si>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</si>
  <si>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</si>
  <si>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</si>
  <si>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</si>
  <si>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</si>
  <si>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</si>
  <si>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</si>
  <si>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</si>
  <si>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</si>
  <si>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</si>
  <si>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</si>
  <si>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</si>
  <si>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</si>
  <si>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</si>
  <si>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</si>
  <si>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</si>
  <si>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</si>
  <si>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</si>
  <si>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</si>
  <si>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</si>
  <si>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</si>
  <si>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</si>
  <si>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</si>
  <si>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</si>
  <si>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</si>
  <si>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</si>
  <si>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</si>
  <si>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</si>
  <si>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</si>
  <si>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</si>
  <si>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</si>
  <si>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</si>
  <si>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</si>
  <si>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</si>
  <si>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</si>
  <si>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</si>
  <si>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</si>
  <si>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</si>
  <si>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</si>
  <si>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</si>
  <si>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</si>
  <si>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</si>
  <si>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</si>
  <si>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</si>
  <si>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</si>
  <si>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</si>
  <si>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</si>
  <si>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</si>
  <si>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</si>
  <si>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</si>
  <si>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</si>
  <si>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</si>
  <si>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</si>
  <si>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</si>
  <si>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</si>
  <si>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</si>
  <si>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</si>
  <si>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</si>
  <si>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</si>
  <si>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</si>
  <si>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</si>
  <si>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</si>
  <si>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</si>
  <si>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</si>
  <si>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</si>
  <si>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</si>
  <si>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</si>
  <si>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</si>
  <si>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</si>
  <si>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</si>
  <si>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</si>
  <si>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</si>
  <si>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</si>
  <si>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</si>
  <si>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</si>
  <si>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</si>
  <si>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</si>
  <si>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</si>
  <si>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</si>
  <si>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</si>
  <si>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</si>
  <si>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</si>
  <si>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</si>
  <si>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</si>
  <si>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</si>
  <si>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</si>
  <si>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</si>
  <si>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</si>
  <si>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</si>
  <si>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</si>
  <si>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</si>
  <si>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</si>
  <si>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</si>
  <si>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</si>
  <si>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</si>
  <si>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</si>
  <si>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</si>
  <si>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</si>
  <si>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</si>
  <si>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</si>
  <si>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</si>
  <si>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</si>
  <si>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</si>
  <si>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</si>
  <si>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</si>
  <si>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</si>
  <si>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</si>
  <si>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</si>
  <si>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</si>
  <si>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</si>
  <si>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</si>
  <si>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</si>
  <si>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</si>
  <si>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</si>
  <si>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</si>
  <si>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</si>
  <si>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</si>
  <si>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</si>
  <si>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</si>
  <si>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</si>
  <si>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</si>
  <si>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</si>
  <si>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</si>
  <si>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</si>
  <si>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</si>
  <si>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</si>
  <si>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</si>
  <si>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</si>
  <si>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</si>
  <si>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</si>
  <si>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</si>
  <si>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</si>
  <si>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</si>
  <si>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</si>
  <si>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</si>
  <si>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</si>
  <si>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</si>
  <si>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</si>
  <si>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</si>
  <si>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</si>
  <si>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</si>
  <si>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</si>
  <si>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</si>
  <si>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</si>
  <si>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</si>
  <si>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</si>
  <si>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</si>
  <si>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</si>
  <si>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</si>
  <si>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</si>
  <si>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</si>
  <si>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</si>
  <si>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</si>
  <si>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</si>
  <si>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</si>
  <si>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</si>
  <si>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</si>
  <si>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</si>
  <si>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</si>
  <si>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</si>
  <si>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</si>
  <si>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</si>
  <si>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</si>
  <si>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</si>
  <si>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</si>
  <si>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</si>
  <si>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</si>
  <si>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</si>
  <si>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</si>
  <si>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</si>
  <si>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</si>
  <si>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</si>
  <si>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</si>
  <si>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</si>
  <si>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</si>
  <si>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</si>
  <si>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</si>
  <si>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</si>
  <si>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</si>
  <si>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</si>
  <si>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</si>
  <si>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</si>
  <si>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</si>
  <si>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</si>
  <si>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</si>
  <si>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</si>
  <si>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</si>
  <si>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</si>
  <si>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</si>
  <si>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</si>
  <si>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</si>
  <si>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</si>
  <si>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</si>
  <si>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</si>
  <si>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</si>
  <si>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</si>
  <si>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</si>
  <si>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</si>
  <si>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</si>
  <si>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</si>
  <si>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</si>
  <si>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</si>
  <si>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</si>
  <si>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</si>
  <si>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</si>
  <si>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</si>
  <si>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</si>
  <si>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</si>
  <si>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</si>
  <si>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</si>
  <si>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</si>
  <si>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</si>
  <si>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</si>
  <si>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</si>
  <si>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</si>
  <si>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</si>
  <si>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</si>
  <si>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</si>
  <si>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</si>
  <si>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</si>
  <si>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</si>
  <si>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</si>
  <si>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</si>
  <si>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</si>
  <si>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</si>
  <si>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</si>
  <si>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</si>
  <si>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</si>
  <si>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</si>
  <si>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</si>
  <si>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</si>
  <si>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</si>
  <si>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</si>
  <si>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</si>
  <si>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</si>
  <si>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</si>
  <si>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</si>
  <si>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</si>
  <si>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</si>
  <si>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</si>
  <si>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</si>
  <si>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</si>
  <si>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</si>
  <si>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</si>
  <si>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</si>
  <si>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</si>
  <si>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</si>
  <si>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</si>
  <si>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</si>
  <si>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</si>
  <si>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</si>
  <si>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</si>
  <si>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</si>
  <si>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</si>
  <si>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</si>
  <si>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</si>
  <si>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</si>
  <si>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</si>
  <si>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</si>
  <si>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</si>
  <si>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</si>
  <si>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</si>
  <si>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</si>
  <si>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</si>
  <si>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</si>
  <si>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</si>
  <si>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</si>
  <si>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</si>
  <si>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</si>
  <si>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</si>
  <si>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</si>
  <si>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</si>
  <si>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</si>
  <si>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</si>
  <si>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</si>
  <si>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</si>
  <si>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</si>
  <si>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</si>
  <si>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</si>
  <si>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</si>
  <si>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</si>
  <si>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</si>
  <si>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</si>
  <si>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</si>
  <si>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</si>
  <si>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</si>
  <si>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</si>
  <si>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</si>
  <si>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</si>
  <si>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</si>
  <si>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</si>
  <si>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</si>
  <si>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</si>
  <si>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</si>
  <si>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</si>
  <si>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</si>
  <si>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</si>
  <si>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</si>
  <si>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</si>
  <si>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</si>
  <si>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</si>
  <si>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</si>
  <si>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</si>
  <si>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</si>
  <si>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</si>
  <si>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</si>
  <si>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</si>
  <si>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</si>
  <si>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</si>
  <si>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</si>
  <si>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</si>
  <si>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</si>
  <si>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</si>
  <si>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</si>
  <si>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</si>
  <si>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</si>
  <si>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</si>
  <si>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</si>
  <si>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</si>
  <si>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</si>
  <si>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</si>
  <si>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</si>
  <si>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</si>
  <si>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</si>
  <si>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</si>
  <si>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</si>
  <si>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</si>
  <si>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</si>
  <si>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</si>
  <si>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</si>
  <si>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</si>
  <si>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</si>
  <si>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</si>
  <si>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</si>
  <si>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</si>
  <si>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</si>
  <si>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</si>
  <si>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</si>
  <si>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</si>
  <si>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</si>
  <si>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</si>
  <si>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</si>
  <si>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</si>
  <si>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</si>
  <si>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</si>
  <si>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</si>
  <si>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</si>
  <si>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</si>
  <si>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</si>
  <si>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</si>
  <si>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</si>
  <si>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</si>
  <si>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</si>
  <si>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</si>
  <si>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</si>
  <si>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</si>
  <si>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</si>
  <si>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</si>
  <si>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</si>
  <si>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</si>
  <si>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</si>
  <si>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</si>
  <si>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</si>
  <si>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</si>
  <si>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</si>
  <si>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</si>
  <si>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</si>
  <si>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</si>
  <si>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</si>
  <si>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</si>
  <si>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</si>
  <si>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</si>
  <si>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</si>
  <si>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</si>
  <si>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</si>
  <si>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</si>
  <si>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</si>
  <si>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</si>
  <si>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</si>
  <si>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</si>
  <si>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</si>
  <si>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</si>
  <si>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</si>
  <si>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</si>
  <si>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</si>
  <si>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</si>
  <si>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</si>
  <si>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</si>
  <si>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</si>
  <si>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</si>
  <si>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</si>
  <si>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</si>
  <si>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</si>
  <si>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</si>
  <si>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</si>
  <si>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</si>
  <si>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</si>
  <si>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</si>
  <si>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</si>
  <si>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</si>
  <si>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</si>
  <si>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</si>
  <si>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</si>
  <si>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</si>
  <si>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</si>
  <si>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</si>
  <si>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</si>
  <si>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</si>
  <si>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</si>
  <si>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</si>
  <si>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</si>
  <si>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</si>
  <si>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</si>
  <si>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</si>
  <si>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</si>
  <si>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</si>
  <si>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</si>
  <si>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</si>
  <si>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</si>
  <si>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</si>
  <si>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</si>
  <si>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</si>
  <si>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</si>
  <si>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</si>
  <si>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</si>
  <si>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</si>
  <si>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</si>
  <si>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</si>
  <si>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</si>
  <si>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</si>
  <si>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</si>
  <si>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</si>
  <si>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</si>
  <si>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</si>
  <si>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</si>
  <si>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</si>
  <si>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</si>
  <si>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</si>
  <si>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</si>
  <si>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</si>
  <si>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</si>
  <si>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</si>
  <si>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</si>
  <si>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</si>
  <si>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</si>
  <si>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</si>
  <si>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</si>
  <si>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</si>
  <si>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</si>
  <si>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</si>
  <si>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</si>
  <si>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</si>
  <si>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</si>
  <si>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</si>
  <si>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</si>
  <si>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</si>
  <si>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</si>
  <si>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</si>
  <si>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</si>
  <si>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</si>
  <si>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</si>
  <si>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</si>
  <si>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</si>
  <si>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</si>
  <si>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</si>
  <si>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</si>
  <si>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</si>
  <si>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</si>
  <si>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</si>
  <si>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</si>
  <si>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</si>
  <si>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</si>
  <si>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</si>
  <si>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</si>
  <si>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</si>
  <si>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</si>
  <si>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</si>
  <si>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</si>
  <si>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</si>
  <si>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</si>
  <si>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</si>
  <si>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</si>
  <si>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</si>
  <si>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</si>
  <si>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</si>
  <si>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</si>
  <si>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</si>
  <si>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</si>
  <si>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</si>
  <si>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</si>
  <si>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</si>
  <si>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</si>
  <si>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</si>
  <si>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</si>
  <si>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</si>
  <si>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</si>
  <si>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</si>
  <si>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</si>
  <si>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</si>
  <si>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</si>
  <si>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</si>
  <si>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</si>
  <si>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</si>
  <si>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</si>
  <si>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</si>
  <si>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</si>
  <si>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</si>
  <si>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</si>
  <si>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</si>
  <si>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</si>
  <si>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</si>
  <si>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</si>
  <si>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</si>
  <si>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</si>
  <si>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</si>
  <si>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</si>
  <si>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</si>
  <si>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</si>
  <si>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</si>
  <si>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</si>
  <si>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</si>
  <si>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</si>
  <si>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</si>
  <si>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</si>
  <si>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</si>
  <si>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</si>
  <si>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</si>
  <si>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</si>
  <si>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</si>
  <si>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</si>
  <si>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</si>
  <si>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</si>
  <si>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</si>
  <si>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</si>
  <si>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</si>
  <si>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</si>
  <si>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</si>
  <si>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</si>
  <si>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</si>
  <si>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</si>
  <si>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</si>
  <si>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</si>
  <si>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</si>
  <si>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</si>
  <si>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</si>
  <si>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</si>
  <si>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</si>
  <si>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</si>
  <si>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</si>
  <si>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</si>
  <si>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</si>
  <si>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</si>
  <si>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</si>
  <si>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</si>
  <si>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</si>
  <si>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</si>
  <si>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</si>
  <si>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</si>
  <si>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</si>
  <si>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</si>
  <si>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</si>
  <si>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</si>
  <si>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</si>
  <si>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</si>
  <si>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</si>
  <si>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</si>
  <si>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</si>
  <si>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</si>
  <si>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</si>
  <si>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</si>
  <si>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</si>
  <si>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</si>
  <si>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</si>
  <si>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</si>
  <si>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</si>
  <si>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</si>
  <si>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</si>
  <si>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</si>
  <si>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</si>
  <si>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</si>
  <si>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</si>
  <si>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</si>
  <si>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</si>
  <si>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</si>
  <si>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</si>
  <si>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</si>
  <si>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</si>
  <si>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</si>
  <si>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</si>
  <si>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</si>
  <si>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</si>
  <si>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</si>
  <si>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</si>
  <si>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</si>
  <si>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</si>
  <si>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</si>
  <si>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</si>
  <si>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</si>
  <si>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</si>
  <si>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</si>
  <si>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</si>
  <si>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</si>
  <si>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</si>
  <si>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</si>
  <si>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</si>
  <si>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</si>
  <si>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</si>
  <si>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</si>
  <si>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</si>
  <si>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</si>
  <si>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</si>
  <si>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</si>
  <si>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</si>
  <si>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</si>
  <si>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</si>
  <si>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</si>
  <si>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</si>
  <si>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</si>
  <si>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</si>
  <si>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</si>
  <si>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</si>
  <si>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</si>
  <si>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</si>
  <si>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</si>
  <si>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</si>
  <si>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</si>
  <si>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</si>
  <si>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</si>
  <si>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</si>
  <si>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</si>
  <si>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</si>
  <si>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</si>
  <si>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</si>
  <si>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</si>
  <si>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</si>
  <si>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</si>
  <si>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</si>
  <si>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</si>
  <si>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</si>
  <si>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</si>
  <si>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</si>
  <si>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</si>
  <si>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</si>
  <si>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</si>
  <si>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</si>
  <si>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</si>
  <si>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</si>
  <si>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</si>
  <si>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</si>
  <si>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</si>
  <si>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</si>
  <si>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</si>
  <si>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</si>
  <si>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</si>
  <si>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</si>
  <si>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</si>
  <si>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</si>
  <si>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</si>
  <si>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</si>
  <si>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</si>
  <si>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</si>
  <si>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</si>
  <si>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</si>
  <si>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</si>
  <si>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</si>
  <si>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</si>
  <si>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</si>
  <si>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</si>
  <si>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</si>
  <si>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</si>
  <si>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</si>
  <si>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</si>
  <si>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</si>
  <si>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</si>
  <si>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</si>
  <si>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</si>
  <si>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</si>
  <si>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</si>
  <si>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</si>
  <si>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</si>
  <si>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</si>
  <si>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</si>
  <si>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</si>
  <si>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</si>
  <si>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</si>
  <si>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</si>
  <si>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</si>
  <si>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</si>
  <si>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</si>
  <si>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</si>
  <si>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</si>
  <si>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</si>
  <si>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</si>
  <si>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</si>
  <si>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</si>
  <si>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</si>
  <si>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</si>
  <si>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</si>
  <si>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</si>
  <si>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</si>
  <si>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</si>
  <si>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</si>
  <si>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</si>
  <si>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</si>
  <si>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</si>
  <si>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</si>
  <si>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</si>
  <si>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</si>
  <si>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</si>
  <si>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</si>
  <si>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</si>
  <si>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</si>
  <si>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</si>
  <si>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</si>
  <si>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</si>
  <si>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</si>
  <si>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</si>
  <si>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</si>
  <si>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</si>
  <si>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</si>
  <si>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</si>
  <si>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</si>
  <si>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</si>
  <si>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</si>
  <si>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</si>
  <si>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</si>
  <si>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</si>
  <si>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</si>
  <si>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</si>
  <si>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</si>
  <si>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</si>
  <si>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</si>
  <si>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</si>
  <si>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</si>
  <si>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</si>
  <si>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</si>
  <si>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</si>
  <si>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</si>
  <si>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</si>
  <si>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</si>
  <si>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</si>
  <si>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</si>
  <si>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</si>
  <si>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</si>
  <si>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</si>
  <si>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</si>
  <si>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</si>
  <si>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</si>
  <si>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</si>
  <si>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</si>
  <si>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</si>
  <si>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</si>
  <si>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</si>
  <si>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</si>
  <si>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</si>
  <si>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</si>
  <si>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</si>
  <si>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</si>
  <si>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</si>
  <si>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</si>
  <si>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</si>
  <si>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</si>
  <si>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</si>
  <si>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</si>
  <si>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</si>
  <si>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</si>
  <si>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</si>
  <si>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</si>
  <si>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</si>
  <si>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</si>
  <si>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</si>
  <si>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</si>
  <si>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</si>
  <si>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</si>
  <si>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</si>
  <si>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</si>
  <si>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</si>
  <si>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</si>
  <si>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</si>
  <si>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</si>
  <si>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</si>
  <si>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</si>
  <si>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</si>
  <si>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</si>
  <si>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</si>
  <si>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</si>
  <si>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</si>
  <si>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</si>
  <si>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</si>
  <si>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</si>
  <si>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</si>
  <si>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</si>
  <si>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</si>
  <si>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</si>
  <si>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</si>
  <si>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</si>
  <si>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</si>
  <si>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</si>
  <si>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</si>
  <si>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</si>
  <si>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</si>
  <si>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</si>
  <si>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</si>
  <si>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</si>
  <si>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</si>
  <si>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</si>
  <si>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</si>
  <si>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</si>
  <si>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</si>
  <si>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</si>
  <si>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</si>
  <si>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</si>
  <si>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</si>
  <si>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</si>
  <si>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</si>
  <si>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</si>
  <si>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</si>
  <si>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</si>
  <si>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</si>
  <si>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</si>
  <si>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</si>
  <si>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</si>
  <si>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</si>
  <si>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</si>
  <si>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</si>
  <si>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</si>
  <si>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</si>
  <si>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</si>
  <si>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</si>
  <si>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</si>
  <si>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</si>
  <si>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</si>
  <si>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</si>
  <si>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</si>
  <si>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</si>
  <si>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</si>
  <si>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</si>
  <si>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</si>
  <si>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</si>
  <si>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</si>
  <si>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</si>
  <si>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</si>
  <si>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</si>
  <si>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</si>
  <si>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</si>
  <si>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</si>
  <si>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</si>
  <si>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</si>
  <si>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</si>
  <si>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</si>
  <si>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</si>
  <si>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</si>
  <si>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</si>
  <si>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</si>
  <si>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</si>
  <si>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</si>
  <si>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</si>
  <si>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</si>
  <si>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</si>
  <si>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</si>
  <si>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</si>
  <si>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</si>
  <si>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</si>
  <si>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</si>
  <si>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</si>
  <si>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</si>
  <si>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</si>
  <si>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</si>
  <si>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</si>
  <si>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</si>
  <si>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</si>
  <si>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</si>
  <si>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</si>
  <si>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</si>
  <si>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</si>
  <si>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</si>
  <si>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</si>
  <si>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</si>
  <si>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</si>
  <si>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</si>
  <si>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</si>
  <si>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</si>
  <si>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</si>
  <si>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</si>
  <si>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</si>
  <si>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</si>
  <si>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</si>
  <si>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</si>
  <si>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</si>
  <si>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</si>
  <si>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</si>
  <si>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</si>
  <si>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</si>
  <si>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</si>
  <si>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</si>
  <si>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</si>
  <si>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</si>
  <si>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</si>
  <si>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</si>
  <si>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</si>
  <si>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</si>
  <si>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</si>
  <si>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</si>
  <si>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</si>
  <si>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</si>
  <si>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</si>
  <si>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</si>
  <si>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</si>
  <si>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</si>
  <si>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</si>
  <si>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</si>
  <si>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</si>
  <si>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</si>
  <si>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</si>
  <si>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</si>
  <si>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</si>
  <si>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</si>
  <si>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</si>
  <si>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</si>
  <si>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</si>
  <si>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</si>
  <si>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</si>
  <si>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</si>
  <si>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</si>
  <si>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</si>
  <si>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</si>
  <si>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</si>
  <si>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</si>
  <si>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</si>
  <si>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</si>
  <si>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</si>
  <si>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</si>
  <si>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</si>
  <si>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</si>
  <si>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</si>
  <si>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</si>
  <si>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</si>
  <si>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</si>
  <si>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</si>
  <si>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</si>
  <si>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</si>
  <si>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</si>
  <si>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</si>
  <si>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</si>
  <si>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</si>
  <si>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</si>
  <si>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</si>
  <si>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</si>
  <si>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</si>
  <si>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</si>
  <si>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</si>
  <si>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</si>
  <si>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</si>
  <si>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</si>
  <si>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</si>
  <si>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</si>
  <si>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</si>
  <si>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</si>
  <si>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</si>
  <si>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</si>
  <si>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</si>
  <si>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</si>
  <si>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</si>
  <si>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</si>
  <si>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</si>
  <si>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</si>
  <si>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</si>
  <si>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</si>
  <si>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</si>
  <si>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</si>
  <si>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</si>
  <si>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</si>
  <si>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</si>
  <si>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</si>
  <si>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</si>
  <si>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</si>
  <si>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</si>
  <si>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</si>
  <si>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</si>
  <si>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</si>
  <si>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</si>
  <si>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</si>
  <si>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</si>
  <si>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</si>
  <si>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</si>
  <si>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</si>
  <si>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</si>
  <si>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</si>
  <si>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</si>
  <si>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</si>
  <si>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</si>
  <si>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</si>
  <si>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</si>
  <si>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</si>
  <si>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</si>
  <si>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</si>
  <si>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</si>
  <si>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</si>
  <si>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</si>
  <si>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</si>
  <si>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</si>
  <si>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</si>
  <si>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</si>
  <si>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</si>
  <si>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</si>
  <si>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</si>
  <si>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</si>
  <si>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</si>
  <si>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</si>
  <si>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</si>
  <si>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</si>
  <si>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</si>
  <si>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</si>
  <si>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</si>
  <si>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</si>
  <si>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</si>
  <si>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</si>
  <si>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</si>
  <si>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</si>
  <si>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</si>
  <si>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</si>
  <si>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</si>
  <si>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</si>
  <si>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</si>
  <si>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</si>
  <si>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</si>
  <si>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</si>
  <si>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</si>
  <si>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</si>
  <si>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</si>
  <si>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</si>
  <si>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</si>
  <si>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</si>
  <si>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</si>
  <si>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</si>
  <si>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</si>
  <si>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</si>
  <si>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</si>
  <si>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</si>
  <si>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</si>
  <si>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</si>
  <si>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</si>
  <si>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</si>
  <si>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</si>
  <si>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</si>
  <si>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</si>
  <si>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</si>
  <si>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</si>
  <si>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</si>
  <si>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</si>
  <si>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</si>
  <si>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</si>
  <si>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</si>
  <si>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</si>
  <si>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</si>
  <si>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</si>
  <si>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</si>
  <si>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</si>
  <si>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</si>
  <si>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</si>
  <si>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</si>
  <si>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</si>
  <si>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</si>
  <si>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</si>
  <si>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</si>
  <si>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</si>
  <si>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</si>
  <si>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</si>
  <si>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</si>
  <si>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</si>
  <si>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</si>
  <si>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</si>
  <si>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</si>
  <si>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</si>
  <si>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</si>
  <si>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</si>
  <si>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</si>
  <si>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</si>
  <si>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</si>
  <si>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</si>
  <si>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</si>
  <si>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</si>
  <si>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</si>
  <si>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</si>
  <si>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</si>
  <si>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</si>
  <si>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</si>
  <si>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</si>
  <si>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</si>
  <si>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</si>
  <si>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</si>
  <si>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</si>
  <si>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</si>
  <si>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</si>
  <si>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</si>
  <si>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</si>
  <si>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</si>
  <si>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</si>
  <si>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</si>
  <si>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</si>
  <si>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</si>
  <si>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</si>
  <si>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</si>
  <si>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</si>
  <si>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</si>
  <si>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</si>
  <si>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</si>
  <si>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</si>
  <si>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</si>
  <si>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</si>
  <si>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</si>
  <si>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</si>
  <si>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</si>
  <si>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</si>
  <si>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</si>
  <si>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</si>
  <si>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</si>
  <si>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</si>
  <si>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</si>
  <si>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</si>
  <si>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</si>
  <si>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</si>
  <si>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</si>
  <si>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</si>
  <si>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</si>
  <si>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</si>
  <si>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</si>
  <si>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</si>
  <si>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</si>
  <si>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</si>
  <si>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</si>
  <si>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</si>
  <si>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</si>
  <si>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</si>
  <si>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</si>
  <si>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</si>
  <si>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</si>
  <si>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</si>
  <si>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</si>
  <si>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</si>
  <si>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</si>
  <si>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</si>
  <si>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</si>
  <si>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</si>
  <si>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</si>
  <si>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</si>
  <si>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</si>
  <si>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</si>
  <si>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</si>
  <si>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</si>
  <si>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</si>
  <si>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</si>
  <si>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</si>
  <si>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</si>
  <si>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</si>
  <si>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</si>
  <si>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</si>
  <si>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</si>
  <si>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</si>
  <si>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</si>
  <si>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</si>
  <si>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</si>
  <si>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</si>
  <si>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</si>
  <si>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</si>
  <si>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</si>
  <si>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</si>
  <si>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</si>
  <si>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</si>
  <si>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</si>
  <si>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</si>
  <si>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</si>
  <si>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</si>
  <si>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</si>
  <si>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</si>
  <si>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</si>
  <si>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</si>
  <si>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</si>
  <si>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</si>
  <si>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</si>
  <si>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</si>
  <si>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</si>
  <si>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</si>
  <si>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</si>
  <si>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</si>
  <si>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</si>
  <si>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</si>
  <si>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</si>
  <si>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</si>
  <si>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</si>
  <si>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</si>
  <si>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</si>
  <si>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</si>
  <si>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</si>
  <si>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</si>
  <si>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</si>
  <si>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</si>
  <si>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</si>
  <si>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</si>
  <si>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</si>
  <si>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</si>
  <si>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</si>
  <si>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</si>
  <si>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</si>
  <si>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</si>
  <si>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</si>
  <si>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</si>
  <si>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</si>
  <si>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</si>
  <si>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</si>
  <si>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</si>
  <si>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</si>
  <si>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</si>
  <si>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</si>
  <si>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</si>
  <si>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</si>
  <si>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</si>
  <si>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</si>
  <si>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</si>
  <si>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</si>
  <si>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</si>
  <si>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</si>
  <si>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</si>
  <si>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</si>
  <si>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</si>
  <si>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</si>
  <si>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</si>
  <si>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</si>
  <si>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</si>
  <si>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</si>
  <si>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</si>
  <si>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</si>
  <si>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</si>
  <si>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</si>
  <si>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</si>
  <si>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</si>
  <si>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</si>
  <si>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</si>
  <si>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</si>
  <si>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</si>
  <si>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</si>
  <si>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</si>
  <si>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</si>
  <si>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</si>
  <si>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</si>
  <si>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</si>
  <si>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</si>
  <si>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</si>
  <si>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</si>
  <si>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</si>
  <si>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</si>
  <si>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</si>
  <si>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</si>
  <si>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</si>
  <si>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</si>
  <si>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</si>
  <si>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</si>
  <si>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</si>
  <si>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</si>
  <si>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</si>
  <si>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</si>
  <si>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</si>
  <si>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</si>
  <si>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</si>
  <si>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</si>
  <si>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</si>
  <si>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</si>
  <si>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</si>
  <si>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</si>
  <si>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</si>
  <si>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</si>
  <si>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</si>
  <si>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</si>
  <si>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</si>
  <si>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</si>
  <si>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</si>
  <si>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</si>
  <si>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</si>
  <si>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</si>
  <si>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</si>
  <si>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</si>
  <si>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</si>
  <si>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</si>
  <si>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</si>
  <si>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</si>
  <si>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</si>
  <si>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</si>
  <si>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</si>
  <si>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</si>
  <si>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</si>
  <si>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</si>
  <si>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</si>
  <si>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</si>
  <si>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</si>
  <si>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</si>
  <si>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</si>
  <si>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</si>
  <si>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</si>
  <si>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</si>
  <si>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</si>
  <si>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</si>
  <si>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</si>
  <si>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</si>
  <si>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</si>
  <si>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</si>
  <si>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</si>
  <si>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</si>
  <si>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</si>
  <si>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</si>
  <si>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</si>
  <si>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</si>
  <si>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</si>
  <si>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</si>
  <si>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</si>
  <si>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</si>
  <si>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</si>
  <si>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</si>
  <si>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</si>
  <si>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</si>
  <si>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</si>
  <si>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</si>
  <si>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</si>
  <si>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</si>
  <si>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</si>
  <si>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</si>
  <si>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</si>
  <si>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</si>
  <si>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</si>
  <si>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</si>
  <si>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</si>
  <si>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</si>
  <si>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</si>
  <si>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</si>
  <si>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</si>
  <si>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</si>
  <si>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</si>
  <si>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</si>
  <si>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</si>
  <si>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</si>
  <si>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</si>
  <si>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</si>
  <si>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</si>
  <si>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</si>
  <si>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</si>
  <si>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</si>
  <si>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</si>
  <si>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</si>
  <si>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</si>
  <si>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</si>
  <si>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</si>
  <si>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</si>
  <si>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</si>
  <si>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</si>
  <si>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</si>
  <si>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</si>
  <si>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</si>
  <si>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</si>
  <si>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</si>
  <si>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</si>
  <si>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</si>
  <si>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</si>
  <si>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</si>
  <si>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</si>
  <si>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</si>
  <si>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</si>
  <si>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</si>
  <si>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</si>
  <si>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</si>
  <si>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</si>
  <si>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</si>
  <si>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</si>
  <si>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</si>
  <si>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</si>
  <si>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</si>
  <si>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</si>
  <si>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</si>
  <si>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</si>
  <si>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</si>
  <si>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</si>
  <si>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</si>
  <si>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</si>
  <si>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</si>
  <si>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</si>
  <si>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</si>
  <si>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</si>
  <si>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</si>
  <si>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</si>
  <si>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</si>
  <si>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</si>
  <si>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</si>
  <si>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</si>
  <si>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</si>
  <si>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</si>
  <si>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</si>
  <si>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</si>
  <si>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</si>
  <si>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</si>
  <si>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</si>
  <si>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</si>
  <si>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</si>
  <si>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</si>
  <si>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</si>
  <si>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</si>
  <si>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</si>
  <si>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</si>
  <si>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</si>
  <si>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</si>
  <si>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</si>
  <si>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</si>
  <si>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</si>
  <si>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</si>
  <si>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</si>
  <si>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</si>
  <si>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</si>
  <si>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</si>
  <si>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</si>
  <si>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</si>
  <si>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</si>
  <si>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</si>
  <si>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</si>
  <si>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</si>
  <si>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</si>
  <si>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</si>
  <si>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</si>
  <si>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</si>
  <si>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</si>
  <si>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</si>
  <si>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</si>
  <si>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</si>
  <si>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</si>
  <si>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</si>
  <si>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</si>
  <si>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</si>
  <si>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</si>
  <si>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</si>
  <si>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</si>
  <si>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</si>
  <si>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</si>
  <si>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</si>
  <si>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</si>
  <si>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</si>
  <si>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</si>
  <si>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</si>
  <si>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</si>
  <si>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</si>
  <si>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</si>
  <si>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</si>
  <si>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</si>
  <si>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</si>
  <si>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</si>
  <si>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</si>
  <si>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</si>
  <si>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</si>
  <si>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</si>
  <si>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</si>
  <si>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</si>
  <si>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</si>
  <si>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</si>
  <si>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</si>
  <si>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</si>
  <si>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</si>
  <si>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</si>
  <si>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</si>
  <si>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</si>
  <si>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</si>
  <si>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</si>
  <si>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</si>
  <si>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</si>
  <si>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</si>
  <si>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</si>
  <si>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</si>
  <si>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</si>
  <si>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</si>
  <si>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</si>
  <si>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</si>
  <si>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</si>
  <si>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</si>
  <si>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</si>
  <si>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</si>
  <si>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</si>
  <si>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</si>
  <si>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</si>
  <si>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</si>
  <si>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</si>
  <si>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</si>
  <si>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</si>
  <si>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</si>
  <si>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</si>
  <si>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</si>
  <si>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</si>
  <si>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</si>
  <si>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</si>
  <si>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</si>
  <si>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</si>
  <si>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</si>
  <si>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</si>
  <si>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</si>
  <si>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</si>
  <si>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</si>
  <si>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</si>
  <si>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</si>
  <si>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</si>
  <si>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</si>
  <si>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</si>
  <si>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</si>
  <si>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</si>
  <si>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</si>
  <si>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</si>
  <si>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</si>
  <si>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</si>
  <si>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</si>
  <si>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</si>
  <si>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</si>
  <si>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</si>
  <si>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</si>
  <si>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</si>
  <si>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</si>
  <si>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</si>
  <si>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</si>
  <si>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</si>
  <si>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</si>
  <si>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</si>
  <si>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</si>
  <si>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</si>
  <si>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</si>
  <si>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</si>
  <si>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</si>
  <si>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</si>
  <si>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</si>
  <si>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</si>
  <si>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</si>
  <si>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</si>
  <si>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</si>
  <si>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</si>
  <si>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</si>
  <si>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</si>
  <si>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</si>
  <si>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</si>
  <si>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</si>
  <si>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</si>
  <si>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</si>
  <si>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</si>
  <si>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</si>
  <si>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</si>
  <si>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</si>
  <si>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</si>
  <si>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</si>
  <si>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</si>
  <si>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</si>
  <si>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</si>
  <si>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</si>
  <si>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</si>
  <si>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</si>
  <si>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</si>
  <si>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</si>
  <si>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</si>
  <si>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</si>
  <si>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</si>
  <si>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</si>
  <si>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</si>
  <si>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</si>
  <si>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</si>
  <si>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</si>
  <si>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</si>
  <si>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</si>
  <si>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</si>
  <si>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</si>
  <si>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</si>
  <si>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</si>
  <si>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</si>
  <si>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</si>
  <si>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</si>
  <si>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</si>
  <si>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</si>
  <si>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</si>
  <si>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</si>
  <si>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</si>
  <si>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</si>
  <si>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</si>
  <si>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</si>
  <si>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</si>
  <si>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</si>
  <si>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</si>
  <si>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</si>
  <si>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</si>
  <si>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</si>
  <si>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</si>
  <si>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</si>
  <si>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</si>
  <si>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</si>
  <si>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</si>
  <si>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</si>
  <si>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</si>
  <si>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</si>
  <si>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</si>
  <si>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</si>
  <si>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</si>
  <si>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</si>
  <si>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</si>
  <si>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</si>
  <si>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</si>
  <si>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</si>
  <si>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</si>
  <si>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</si>
  <si>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</si>
  <si>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</si>
  <si>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</si>
  <si>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</si>
  <si>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</si>
  <si>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</si>
  <si>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</si>
  <si>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</si>
  <si>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</si>
  <si>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</si>
  <si>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</si>
  <si>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</si>
  <si>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</si>
  <si>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</si>
  <si>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</si>
  <si>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</si>
  <si>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</si>
  <si>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</si>
  <si>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</si>
  <si>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</si>
  <si>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</si>
  <si>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</si>
  <si>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</si>
  <si>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</si>
  <si>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</si>
  <si>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</si>
  <si>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</si>
  <si>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</si>
  <si>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</si>
  <si>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</si>
  <si>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</si>
  <si>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</si>
  <si>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</si>
  <si>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</si>
  <si>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</si>
  <si>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</si>
  <si>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</si>
  <si>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</si>
  <si>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</si>
  <si>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</si>
  <si>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</si>
  <si>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</si>
  <si>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</si>
  <si>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</si>
  <si>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</si>
  <si>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</si>
  <si>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</si>
  <si>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</si>
  <si>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</si>
  <si>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</si>
  <si>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</si>
  <si>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</si>
  <si>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</si>
  <si>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</si>
  <si>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</si>
  <si>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</si>
  <si>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</si>
  <si>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</si>
  <si>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</si>
  <si>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</si>
  <si>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</si>
  <si>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</si>
  <si>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</si>
  <si>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</si>
  <si>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</si>
  <si>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</si>
  <si>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</si>
  <si>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</si>
  <si>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</si>
  <si>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</si>
  <si>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</si>
  <si>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</si>
  <si>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</si>
  <si>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</si>
  <si>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</si>
  <si>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</si>
  <si>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</si>
  <si>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</si>
  <si>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</si>
  <si>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</si>
  <si>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</si>
  <si>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</si>
  <si>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</si>
  <si>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</si>
  <si>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</si>
  <si>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</si>
  <si>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</si>
  <si>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</si>
  <si>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</si>
  <si>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</si>
  <si>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</si>
  <si>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</si>
  <si>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</si>
  <si>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</si>
  <si>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</si>
  <si>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</si>
  <si>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</si>
  <si>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</si>
  <si>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</si>
  <si>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</si>
  <si>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</si>
  <si>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</si>
  <si>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</si>
  <si>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</si>
  <si>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</si>
  <si>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</si>
  <si>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</si>
  <si>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</si>
  <si>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</si>
  <si>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</si>
  <si>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</si>
  <si>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</si>
  <si>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</si>
  <si>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</si>
  <si>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</si>
  <si>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</si>
  <si>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</si>
  <si>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</si>
  <si>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</si>
  <si>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</si>
  <si>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</si>
  <si>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</si>
  <si>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</si>
  <si>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</si>
  <si>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</si>
  <si>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</si>
  <si>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</si>
  <si>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</si>
  <si>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</si>
  <si>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</si>
  <si>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</si>
  <si>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</si>
  <si>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</si>
  <si>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</si>
  <si>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</si>
  <si>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</si>
  <si>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</si>
  <si>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</si>
  <si>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</si>
  <si>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</si>
  <si>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</si>
  <si>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</si>
  <si>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</si>
  <si>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</si>
  <si>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</si>
  <si>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</si>
  <si>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</si>
  <si>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</si>
  <si>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</si>
  <si>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</si>
  <si>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</si>
  <si>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</si>
  <si>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</si>
  <si>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</si>
  <si>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</si>
  <si>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</si>
  <si>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</si>
  <si>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</si>
  <si>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</si>
  <si>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</si>
  <si>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</si>
  <si>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</si>
  <si>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</si>
  <si>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</si>
  <si>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</si>
  <si>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</si>
  <si>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</si>
  <si>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</si>
  <si>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</si>
  <si>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</si>
  <si>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</si>
  <si>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</si>
  <si>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</si>
  <si>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</si>
  <si>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</si>
  <si>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</si>
  <si>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</si>
  <si>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</si>
  <si>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</si>
  <si>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</si>
  <si>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</si>
  <si>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</si>
  <si>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</si>
  <si>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</si>
  <si>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</si>
  <si>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</si>
  <si>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</si>
  <si>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</si>
  <si>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</si>
  <si>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</si>
  <si>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</si>
  <si>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</si>
  <si>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</si>
  <si>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</si>
  <si>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</si>
  <si>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</si>
  <si>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</si>
  <si>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</si>
  <si>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</si>
  <si>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</si>
  <si>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</si>
  <si>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</si>
  <si>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</si>
  <si>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</si>
  <si>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</si>
  <si>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</si>
  <si>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</si>
  <si>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</si>
  <si>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</si>
  <si>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</si>
  <si>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</si>
  <si>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</si>
  <si>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</si>
  <si>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</si>
  <si>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</si>
  <si>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</si>
  <si>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</si>
  <si>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</si>
  <si>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</si>
  <si>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</si>
  <si>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</si>
  <si>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</si>
  <si>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</si>
  <si>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</si>
  <si>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</si>
  <si>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</si>
  <si>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</si>
  <si>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</si>
  <si>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</si>
  <si>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</si>
  <si>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</si>
  <si>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</si>
  <si>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</si>
  <si>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</si>
  <si>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</si>
  <si>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</si>
  <si>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</si>
  <si>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</si>
  <si>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</si>
  <si>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</si>
  <si>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</si>
  <si>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</si>
  <si>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</si>
  <si>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</si>
  <si>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</si>
  <si>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</si>
  <si>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</si>
  <si>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</si>
  <si>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</si>
  <si>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</si>
  <si>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</si>
  <si>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</si>
  <si>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</si>
  <si>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</si>
  <si>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</si>
  <si>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</si>
  <si>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</si>
  <si>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</si>
  <si>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</si>
  <si>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</si>
  <si>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</si>
  <si>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</si>
  <si>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</si>
  <si>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</si>
  <si>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</si>
  <si>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</si>
  <si>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</si>
  <si>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</si>
  <si>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</si>
  <si>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</si>
  <si>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</si>
  <si>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</si>
  <si>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</si>
  <si>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</si>
  <si>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</si>
  <si>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</si>
  <si>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</si>
  <si>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</si>
  <si>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</si>
  <si>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</si>
  <si>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</si>
  <si>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</si>
  <si>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</si>
  <si>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</si>
  <si>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</si>
  <si>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</si>
  <si>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</si>
  <si>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</si>
  <si>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</si>
  <si>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</si>
  <si>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</si>
  <si>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</si>
  <si>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</si>
  <si>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</si>
  <si>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</si>
  <si>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</si>
  <si>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</si>
  <si>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</si>
  <si>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</si>
  <si>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</si>
  <si>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</si>
  <si>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</si>
  <si>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</si>
  <si>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</si>
  <si>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</si>
  <si>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</si>
  <si>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</si>
  <si>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</si>
  <si>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</si>
  <si>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</si>
  <si>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</si>
  <si>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</si>
  <si>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</si>
  <si>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</si>
  <si>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</si>
  <si>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</si>
  <si>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</si>
  <si>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</si>
  <si>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</si>
  <si>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</si>
  <si>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</si>
  <si>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</si>
  <si>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</si>
  <si>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</si>
  <si>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</si>
  <si>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</si>
  <si>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</si>
  <si>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</si>
  <si>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</si>
  <si>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</si>
  <si>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</si>
  <si>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</si>
  <si>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</si>
  <si>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</si>
  <si>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</si>
  <si>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</si>
  <si>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</si>
  <si>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</si>
  <si>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</si>
  <si>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</si>
  <si>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</si>
  <si>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</si>
  <si>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</si>
  <si>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</si>
  <si>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</si>
  <si>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</si>
  <si>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</si>
  <si>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</si>
  <si>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</si>
  <si>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</si>
  <si>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</si>
  <si>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</si>
  <si>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</si>
  <si>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</si>
  <si>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</si>
  <si>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</si>
  <si>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</si>
  <si>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</si>
  <si>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</si>
  <si>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</si>
  <si>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</si>
  <si>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</si>
  <si>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</si>
  <si>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</si>
  <si>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</si>
  <si>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</si>
  <si>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</si>
  <si>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</si>
  <si>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</si>
  <si>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</si>
  <si>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</si>
  <si>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</si>
  <si>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</si>
  <si>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</si>
  <si>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</si>
  <si>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</si>
  <si>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</si>
  <si>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</si>
  <si>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</si>
  <si>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</si>
  <si>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</si>
  <si>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</si>
  <si>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</si>
  <si>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</si>
  <si>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</si>
  <si>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</si>
  <si>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</si>
  <si>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</si>
  <si>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</si>
  <si>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</si>
  <si>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</si>
  <si>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</si>
  <si>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</si>
  <si>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</si>
  <si>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</si>
  <si>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</si>
  <si>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</si>
  <si>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</si>
  <si>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</si>
  <si>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</si>
  <si>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</si>
  <si>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</si>
  <si>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</si>
  <si>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</si>
  <si>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</si>
  <si>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</si>
  <si>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</si>
  <si>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</si>
  <si>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</si>
  <si>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</si>
  <si>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</si>
  <si>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</si>
  <si>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</si>
  <si>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</si>
  <si>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</si>
  <si>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</si>
  <si>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</si>
  <si>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</si>
  <si>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</si>
  <si>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</si>
  <si>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</si>
  <si>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</si>
  <si>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</si>
  <si>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</si>
  <si>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</si>
  <si>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</si>
  <si>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</si>
  <si>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</si>
  <si>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</si>
  <si>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</si>
  <si>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</si>
  <si>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</si>
  <si>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</si>
  <si>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</si>
  <si>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</si>
  <si>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</si>
  <si>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</si>
  <si>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</si>
  <si>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</si>
  <si>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</si>
  <si>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</si>
  <si>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</si>
  <si>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</si>
  <si>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</si>
  <si>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</si>
  <si>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</si>
  <si>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</si>
  <si>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</si>
  <si>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</si>
  <si>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</si>
  <si>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</si>
  <si>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</si>
  <si>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</si>
  <si>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</si>
  <si>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</si>
  <si>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</si>
  <si>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</si>
  <si>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</si>
  <si>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</si>
  <si>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</si>
  <si>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</si>
  <si>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</si>
  <si>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</si>
  <si>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</si>
  <si>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</si>
  <si>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</si>
  <si>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</si>
  <si>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</si>
  <si>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</si>
  <si>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</si>
  <si>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</si>
  <si>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</si>
  <si>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</si>
  <si>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</si>
  <si>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</si>
  <si>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</si>
  <si>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</si>
  <si>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</si>
  <si>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</si>
  <si>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</si>
  <si>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</si>
  <si>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</si>
  <si>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</si>
  <si>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</si>
  <si>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</si>
  <si>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</si>
  <si>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</si>
  <si>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</si>
  <si>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</si>
  <si>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</si>
  <si>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</si>
  <si>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</si>
  <si>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</si>
  <si>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</si>
  <si>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</si>
  <si>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</si>
  <si>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</si>
  <si>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</si>
  <si>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</si>
  <si>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</si>
  <si>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</si>
  <si>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</si>
  <si>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</si>
  <si>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</si>
  <si>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</si>
  <si>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</si>
  <si>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</si>
  <si>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</si>
  <si>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</si>
  <si>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</si>
  <si>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</si>
  <si>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</si>
  <si>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</si>
  <si>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</si>
  <si>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</si>
  <si>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</si>
  <si>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</si>
  <si>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</si>
  <si>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</si>
  <si>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</si>
  <si>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</si>
  <si>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</si>
  <si>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</si>
  <si>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</si>
  <si>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</si>
  <si>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</si>
  <si>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</si>
  <si>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</si>
  <si>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</si>
  <si>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</si>
  <si>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</si>
  <si>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</si>
  <si>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</si>
  <si>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</si>
  <si>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</si>
  <si>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</si>
  <si>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</si>
  <si>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</si>
  <si>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</si>
  <si>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</si>
  <si>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</si>
  <si>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</si>
  <si>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</si>
  <si>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</si>
  <si>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</si>
  <si>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</si>
  <si>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</si>
  <si>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</si>
  <si>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</si>
  <si>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</si>
  <si>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</si>
  <si>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</si>
  <si>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</si>
  <si>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</si>
  <si>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</si>
  <si>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</si>
  <si>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</si>
  <si>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</si>
  <si>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</si>
  <si>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</si>
  <si>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</si>
  <si>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</si>
  <si>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</si>
  <si>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</si>
  <si>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</si>
  <si>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</si>
  <si>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</si>
  <si>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</si>
  <si>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</si>
  <si>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</si>
  <si>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</si>
  <si>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</si>
  <si>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</si>
  <si>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</si>
  <si>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</si>
  <si>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</si>
  <si>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</si>
  <si>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</si>
  <si>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</si>
  <si>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</si>
  <si>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</si>
  <si>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</si>
  <si>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</si>
  <si>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</si>
  <si>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</si>
  <si>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</si>
  <si>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</si>
  <si>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</si>
  <si>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</si>
  <si>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</si>
  <si>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</si>
  <si>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</si>
  <si>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</si>
  <si>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</si>
  <si>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</si>
  <si>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</si>
  <si>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</si>
  <si>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</si>
  <si>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</si>
  <si>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</si>
  <si>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</si>
  <si>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</si>
  <si>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</si>
  <si>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</si>
  <si>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</si>
  <si>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</si>
  <si>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</si>
  <si>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</si>
  <si>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</si>
  <si>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</si>
  <si>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</si>
  <si>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</si>
  <si>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</si>
  <si>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</si>
  <si>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</si>
  <si>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</si>
  <si>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</si>
  <si>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</si>
  <si>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</si>
  <si>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</si>
  <si>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</si>
  <si>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</si>
  <si>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</si>
  <si>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</si>
  <si>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</si>
  <si>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</si>
  <si>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</si>
  <si>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</si>
  <si>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</si>
  <si>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</si>
  <si>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</si>
  <si>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</si>
  <si>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</si>
  <si>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</si>
  <si>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</si>
  <si>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</si>
  <si>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</si>
  <si>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</si>
  <si>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</si>
  <si>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</si>
  <si>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</si>
  <si>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</si>
  <si>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</si>
  <si>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</si>
  <si>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</si>
  <si>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</si>
  <si>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</si>
  <si>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</si>
  <si>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</si>
  <si>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</si>
  <si>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</si>
  <si>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</si>
  <si>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</si>
  <si>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</si>
  <si>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</si>
  <si>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</si>
  <si>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</si>
  <si>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</si>
  <si>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</si>
  <si>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</si>
  <si>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</si>
  <si>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</si>
  <si>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</si>
  <si>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</si>
  <si>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</si>
  <si>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</si>
  <si>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</si>
  <si>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</si>
  <si>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</si>
  <si>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</si>
  <si>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</si>
  <si>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</si>
  <si>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</si>
  <si>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</si>
  <si>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</si>
  <si>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</si>
  <si>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</si>
  <si>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</si>
  <si>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</si>
  <si>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</si>
  <si>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</si>
  <si>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</si>
  <si>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</si>
  <si>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</si>
  <si>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</si>
  <si>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</si>
  <si>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</si>
  <si>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</si>
  <si>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</si>
  <si>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</si>
  <si>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</si>
  <si>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</si>
  <si>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</si>
  <si>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</si>
  <si>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</si>
  <si>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</si>
  <si>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</si>
  <si>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</si>
  <si>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</si>
  <si>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</si>
  <si>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</si>
  <si>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</si>
  <si>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</si>
  <si>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</si>
  <si>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</si>
  <si>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</si>
  <si>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</si>
  <si>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</si>
  <si>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</si>
  <si>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</si>
  <si>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</si>
  <si>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</si>
  <si>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</si>
  <si>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</si>
  <si>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</si>
  <si>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</si>
  <si>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</si>
  <si>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</si>
  <si>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</si>
  <si>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</si>
  <si>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</si>
  <si>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</si>
  <si>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</si>
  <si>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</si>
  <si>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</si>
  <si>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</si>
  <si>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</si>
  <si>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</si>
  <si>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</si>
  <si>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</si>
  <si>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</si>
  <si>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</si>
  <si>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</si>
  <si>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</si>
  <si>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</si>
  <si>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</si>
  <si>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</si>
  <si>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</si>
  <si>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</si>
  <si>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</si>
  <si>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</si>
  <si>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</si>
  <si>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</si>
  <si>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</si>
  <si>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</si>
  <si>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</si>
  <si>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</si>
  <si>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</si>
  <si>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</si>
  <si>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</si>
  <si>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</si>
  <si>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</si>
  <si>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</si>
  <si>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</si>
  <si>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</si>
  <si>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</si>
  <si>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</si>
  <si>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</si>
  <si>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</si>
  <si>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</si>
  <si>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</si>
  <si>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</si>
  <si>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</si>
  <si>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</si>
  <si>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</si>
  <si>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</si>
  <si>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</si>
  <si>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</si>
  <si>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</si>
  <si>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</si>
  <si>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</si>
  <si>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</si>
  <si>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</si>
  <si>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</si>
  <si>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</si>
  <si>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</si>
  <si>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</si>
  <si>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</si>
  <si>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</si>
  <si>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</si>
  <si>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</si>
  <si>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</si>
  <si>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</si>
  <si>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</si>
  <si>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</si>
  <si>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</si>
  <si>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</si>
  <si>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</si>
  <si>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</si>
  <si>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</si>
  <si>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</si>
  <si>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</si>
  <si>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</si>
  <si>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</si>
  <si>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</si>
  <si>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</si>
  <si>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</si>
  <si>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</si>
  <si>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</si>
  <si>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</si>
  <si>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</si>
  <si>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</si>
  <si>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</si>
  <si>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</si>
  <si>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</si>
  <si>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</si>
  <si>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</si>
  <si>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</si>
  <si>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</si>
  <si>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</si>
  <si>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</si>
  <si>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</si>
  <si>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</si>
  <si>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</si>
  <si>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</si>
  <si>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</si>
  <si>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</si>
  <si>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</si>
  <si>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</si>
  <si>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</si>
  <si>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</si>
  <si>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</si>
  <si>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</si>
  <si>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</si>
  <si>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</si>
  <si>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</si>
  <si>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</si>
  <si>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</si>
  <si>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</si>
  <si>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</si>
  <si>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</si>
  <si>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</si>
  <si>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</si>
  <si>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</si>
  <si>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</si>
  <si>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</si>
  <si>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</si>
  <si>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</si>
  <si>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</si>
  <si>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</si>
  <si>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</si>
  <si>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</si>
  <si>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</si>
  <si>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</si>
  <si>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</si>
  <si>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</si>
  <si>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</si>
  <si>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</si>
  <si>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</si>
  <si>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</si>
  <si>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</si>
  <si>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</si>
  <si>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</si>
  <si>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</si>
  <si>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</si>
  <si>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</si>
  <si>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</si>
  <si>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</si>
  <si>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</si>
  <si>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</si>
  <si>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</si>
  <si>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</si>
  <si>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</si>
  <si>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</si>
  <si>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</si>
  <si>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</si>
  <si>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</si>
  <si>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</si>
  <si>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</si>
  <si>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</si>
  <si>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</si>
  <si>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</si>
  <si>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</si>
  <si>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</si>
  <si>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</si>
  <si>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</si>
  <si>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</si>
  <si>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</si>
  <si>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</si>
  <si>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</si>
  <si>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</si>
  <si>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</si>
  <si>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</si>
  <si>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</si>
  <si>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</si>
  <si>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</si>
  <si>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</si>
  <si>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</si>
  <si>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</si>
  <si>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</si>
  <si>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</si>
  <si>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</si>
  <si>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</si>
  <si>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</si>
  <si>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</si>
  <si>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</si>
  <si>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</si>
  <si>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</si>
  <si>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</si>
  <si>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</si>
  <si>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</si>
  <si>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</si>
  <si>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</si>
  <si>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</si>
  <si>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</si>
  <si>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</si>
  <si>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</si>
  <si>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</si>
  <si>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</si>
  <si>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</si>
  <si>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</si>
  <si>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</si>
  <si>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</si>
  <si>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</si>
  <si>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</si>
  <si>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</si>
  <si>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</si>
  <si>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</si>
  <si>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</si>
  <si>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</si>
  <si>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</si>
  <si>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</si>
  <si>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</si>
  <si>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</si>
  <si>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</si>
  <si>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</si>
  <si>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</si>
  <si>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</si>
  <si>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</si>
  <si>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</si>
  <si>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</si>
  <si>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</si>
  <si>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</si>
  <si>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</si>
  <si>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</si>
  <si>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</si>
  <si>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</si>
  <si>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</si>
  <si>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</si>
  <si>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</si>
  <si>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</si>
  <si>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</si>
  <si>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</si>
  <si>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</si>
  <si>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</si>
  <si>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</si>
  <si>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</si>
  <si>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</si>
  <si>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</si>
  <si>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</si>
  <si>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</si>
  <si>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</si>
  <si>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</si>
  <si>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</si>
  <si>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</si>
  <si>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</si>
  <si>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</si>
  <si>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</si>
  <si>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</si>
  <si>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</si>
  <si>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</si>
  <si>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</si>
  <si>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</si>
  <si>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</si>
  <si>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</si>
  <si>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</si>
  <si>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</si>
  <si>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</si>
  <si>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</si>
  <si>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</si>
  <si>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</si>
  <si>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</si>
  <si>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</si>
  <si>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</si>
  <si>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</si>
  <si>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</si>
  <si>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</si>
  <si>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</si>
  <si>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</si>
  <si>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</si>
  <si>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</si>
  <si>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</si>
  <si>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</si>
  <si>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</si>
  <si>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</si>
  <si>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</si>
  <si>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</si>
  <si>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</si>
  <si>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</si>
  <si>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</si>
  <si>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</si>
  <si>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</si>
  <si>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</si>
  <si>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</si>
  <si>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</si>
  <si>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</si>
  <si>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</si>
  <si>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</si>
  <si>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</si>
  <si>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</si>
  <si>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</si>
  <si>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</si>
  <si>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</si>
  <si>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</si>
  <si>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</si>
  <si>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</si>
  <si>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</si>
  <si>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</si>
  <si>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</si>
  <si>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</si>
  <si>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</si>
  <si>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</si>
  <si>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</si>
  <si>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</si>
  <si>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</si>
  <si>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</si>
  <si>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</si>
  <si>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</si>
  <si>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</si>
  <si>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</si>
  <si>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</si>
  <si>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</si>
  <si>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</si>
  <si>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</si>
  <si>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</si>
  <si>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</si>
  <si>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</si>
  <si>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</si>
  <si>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</si>
  <si>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</si>
  <si>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</si>
  <si>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</si>
  <si>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</si>
  <si>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</si>
  <si>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</si>
  <si>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</si>
  <si>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</si>
  <si>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</si>
  <si>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</si>
  <si>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</si>
  <si>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</si>
  <si>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</si>
  <si>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</si>
  <si>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</si>
  <si>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</si>
  <si>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</si>
  <si>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</si>
  <si>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</si>
  <si>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</si>
  <si>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</si>
  <si>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</si>
  <si>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</si>
  <si>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</si>
  <si>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</si>
  <si>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</si>
  <si>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</si>
  <si>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</si>
  <si>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</si>
  <si>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</si>
  <si>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</si>
  <si>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</si>
  <si>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</si>
  <si>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</si>
  <si>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</si>
  <si>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</si>
  <si>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</si>
  <si>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</si>
  <si>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</si>
  <si>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</si>
  <si>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</si>
  <si>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</si>
  <si>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</si>
  <si>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</si>
  <si>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</si>
  <si>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</si>
  <si>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</si>
  <si>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</si>
  <si>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</si>
  <si>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</si>
  <si>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</si>
  <si>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</si>
  <si>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</si>
  <si>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</si>
  <si>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</si>
  <si>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</si>
  <si>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</si>
  <si>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</si>
  <si>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</si>
  <si>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</si>
  <si>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</si>
  <si>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</si>
  <si>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</si>
  <si>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</si>
  <si>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</si>
  <si>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</si>
  <si>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</si>
  <si>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</si>
  <si>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</si>
  <si>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</si>
  <si>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</si>
  <si>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</si>
  <si>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</si>
  <si>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</si>
  <si>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</si>
  <si>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</si>
  <si>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</si>
  <si>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</si>
  <si>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</si>
  <si>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</si>
  <si>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</si>
  <si>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</si>
  <si>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</si>
  <si>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</si>
  <si>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</si>
  <si>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</si>
  <si>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</si>
  <si>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</si>
  <si>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</si>
  <si>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</si>
  <si>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</si>
  <si>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</si>
  <si>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</si>
  <si>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</si>
  <si>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</si>
  <si>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</si>
  <si>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</si>
  <si>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</si>
  <si>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</si>
  <si>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</si>
  <si>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</si>
  <si>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</si>
  <si>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</si>
  <si>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</si>
  <si>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</si>
  <si>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</si>
  <si>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</si>
  <si>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</si>
  <si>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</si>
  <si>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</si>
  <si>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</si>
  <si>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</si>
  <si>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</si>
  <si>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</si>
  <si>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</si>
  <si>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</si>
  <si>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</si>
  <si>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</si>
  <si>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</si>
  <si>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</si>
  <si>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</si>
  <si>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</si>
  <si>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</si>
  <si>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</si>
  <si>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</si>
  <si>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</si>
  <si>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</si>
  <si>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</si>
  <si>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</si>
  <si>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</si>
  <si>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</si>
  <si>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</si>
  <si>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</si>
  <si>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</si>
  <si>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</si>
  <si>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</si>
  <si>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</si>
  <si>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</si>
  <si>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</si>
  <si>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</si>
  <si>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</si>
  <si>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</si>
  <si>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</si>
  <si>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</si>
  <si>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</si>
  <si>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</si>
  <si>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</si>
  <si>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</si>
  <si>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</si>
  <si>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</si>
  <si>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</si>
  <si>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</si>
  <si>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</si>
  <si>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</si>
  <si>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</si>
  <si>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</si>
  <si>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</si>
  <si>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</si>
  <si>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</si>
  <si>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</si>
  <si>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</si>
  <si>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</si>
  <si>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</si>
  <si>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</si>
  <si>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</si>
  <si>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</si>
  <si>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</si>
  <si>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</si>
  <si>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</si>
  <si>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</si>
  <si>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</si>
  <si>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</si>
  <si>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</si>
  <si>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</si>
  <si>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</si>
  <si>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</si>
  <si>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</si>
  <si>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</si>
  <si>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</si>
  <si>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</si>
  <si>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</si>
  <si>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</si>
  <si>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</si>
  <si>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</si>
  <si>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</si>
  <si>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</si>
  <si>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</si>
  <si>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</si>
  <si>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</si>
  <si>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</si>
  <si>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</si>
  <si>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</si>
  <si>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</si>
  <si>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</si>
  <si>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</si>
  <si>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</si>
  <si>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</si>
  <si>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</si>
  <si>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</si>
  <si>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</si>
  <si>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</si>
  <si>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</si>
  <si>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</si>
  <si>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</si>
  <si>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</si>
  <si>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</si>
  <si>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</si>
  <si>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</si>
  <si>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</si>
  <si>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</si>
  <si>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</si>
  <si>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</si>
  <si>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</si>
  <si>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</si>
  <si>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</si>
  <si>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</si>
  <si>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</si>
  <si>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</si>
  <si>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</si>
  <si>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</si>
  <si>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</si>
  <si>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</si>
  <si>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</si>
  <si>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</si>
  <si>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</si>
  <si>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</si>
  <si>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</si>
  <si>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</si>
  <si>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</si>
  <si>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</si>
  <si>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</si>
  <si>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</si>
  <si>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</si>
  <si>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</si>
  <si>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</si>
  <si>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</si>
  <si>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</si>
  <si>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</si>
  <si>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</si>
  <si>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</si>
  <si>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</si>
  <si>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</si>
  <si>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</si>
  <si>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</si>
  <si>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</si>
  <si>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</si>
  <si>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</si>
  <si>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</si>
  <si>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</si>
  <si>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</si>
  <si>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</si>
  <si>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</si>
  <si>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</si>
  <si>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</si>
  <si>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</si>
  <si>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</si>
  <si>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</si>
  <si>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</si>
  <si>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</si>
  <si>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</si>
  <si>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</si>
  <si>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</si>
  <si>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</si>
  <si>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</si>
  <si>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</si>
  <si>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</si>
  <si>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</si>
  <si>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</si>
  <si>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</si>
  <si>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</si>
  <si>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</si>
  <si>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</si>
  <si>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</si>
  <si>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</si>
  <si>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</si>
  <si>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</si>
  <si>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</si>
  <si>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</si>
  <si>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</si>
  <si>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</si>
  <si>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</si>
  <si>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</si>
  <si>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</si>
  <si>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</si>
  <si>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</si>
  <si>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</si>
  <si>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</si>
  <si>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</si>
  <si>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</si>
  <si>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</si>
  <si>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</si>
  <si>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</si>
  <si>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</si>
  <si>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</si>
  <si>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</si>
  <si>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</si>
  <si>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</si>
  <si>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</si>
  <si>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</si>
  <si>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</si>
  <si>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</si>
  <si>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</si>
  <si>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</si>
  <si>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</si>
  <si>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</si>
  <si>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</si>
  <si>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</si>
  <si>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</si>
  <si>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</si>
  <si>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</si>
  <si>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</si>
  <si>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</si>
  <si>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</si>
  <si>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</si>
  <si>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</si>
  <si>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</si>
  <si>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</si>
  <si>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</si>
  <si>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</si>
  <si>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</si>
  <si>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</si>
  <si>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</si>
  <si>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</si>
  <si>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</si>
  <si>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</si>
  <si>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</si>
  <si>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</si>
  <si>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</si>
  <si>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</si>
  <si>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</si>
  <si>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</si>
  <si>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</si>
  <si>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</si>
  <si>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</si>
  <si>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</si>
  <si>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</si>
  <si>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</si>
  <si>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</si>
  <si>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</si>
  <si>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</si>
  <si>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</si>
  <si>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</si>
  <si>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</si>
  <si>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</si>
  <si>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</si>
  <si>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</si>
  <si>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</si>
  <si>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</si>
  <si>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</si>
  <si>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</si>
  <si>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</si>
  <si>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</si>
  <si>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</si>
  <si>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</si>
  <si>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</si>
  <si>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</si>
  <si>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</si>
  <si>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</si>
  <si>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</si>
  <si>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</si>
  <si>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</si>
  <si>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</si>
  <si>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</si>
  <si>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</si>
  <si>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</si>
  <si>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</si>
  <si>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</si>
  <si>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</si>
  <si>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</si>
  <si>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</si>
  <si>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</si>
  <si>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</si>
  <si>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</si>
  <si>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</si>
  <si>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</si>
  <si>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</si>
  <si>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</si>
  <si>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</si>
  <si>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</si>
  <si>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</si>
  <si>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</si>
  <si>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</si>
  <si>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</si>
  <si>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</si>
  <si>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</si>
  <si>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</si>
  <si>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</si>
  <si>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</si>
  <si>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</si>
  <si>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</si>
  <si>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</si>
  <si>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</si>
  <si>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</si>
  <si>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</si>
  <si>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</si>
  <si>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</si>
  <si>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</si>
  <si>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</si>
  <si>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</si>
  <si>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</si>
  <si>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</si>
  <si>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</si>
  <si>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</si>
  <si>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</si>
  <si>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</si>
  <si>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</si>
  <si>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</si>
  <si>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</si>
  <si>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</si>
  <si>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</si>
  <si>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</si>
  <si>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</si>
  <si>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</si>
  <si>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</si>
  <si>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</si>
  <si>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</si>
  <si>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</si>
  <si>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</si>
  <si>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</si>
  <si>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</si>
  <si>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</si>
  <si>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</si>
  <si>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</si>
  <si>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</si>
  <si>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</si>
  <si>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</si>
  <si>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</si>
  <si>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</si>
  <si>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</si>
  <si>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</si>
  <si>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</si>
  <si>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</si>
  <si>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</si>
  <si>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</si>
  <si>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</si>
  <si>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</si>
  <si>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</si>
  <si>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</si>
  <si>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</si>
  <si>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</si>
  <si>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</si>
  <si>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</si>
  <si>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</si>
  <si>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</si>
  <si>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</si>
  <si>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</si>
  <si>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</si>
  <si>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</si>
  <si>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</si>
  <si>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</si>
  <si>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</si>
  <si>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</si>
  <si>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</si>
  <si>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</si>
  <si>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</si>
  <si>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</si>
  <si>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</si>
  <si>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</si>
  <si>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</si>
  <si>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</si>
  <si>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</si>
  <si>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</si>
  <si>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</si>
  <si>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</si>
  <si>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</si>
  <si>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</si>
  <si>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</si>
  <si>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</si>
  <si>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</si>
  <si>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</si>
  <si>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</si>
  <si>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</si>
  <si>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</si>
  <si>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</si>
  <si>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</si>
  <si>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</si>
  <si>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</si>
  <si>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</si>
  <si>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</si>
  <si>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</si>
  <si>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</si>
  <si>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</si>
  <si>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</si>
  <si>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</si>
  <si>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</si>
  <si>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</si>
  <si>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</si>
  <si>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</si>
  <si>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</si>
  <si>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</si>
  <si>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</si>
  <si>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</si>
  <si>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</si>
  <si>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</si>
  <si>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</si>
  <si>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</si>
  <si>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</si>
  <si>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</si>
  <si>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</si>
  <si>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</si>
  <si>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</si>
  <si>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</si>
  <si>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</si>
  <si>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</si>
  <si>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</si>
  <si>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</si>
  <si>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</si>
  <si>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</si>
  <si>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</si>
  <si>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</si>
  <si>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</si>
  <si>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</si>
  <si>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</si>
  <si>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</si>
  <si>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</si>
  <si>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</si>
  <si>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</si>
  <si>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</si>
  <si>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</si>
  <si>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</si>
  <si>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</si>
  <si>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</si>
  <si>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</si>
  <si>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</si>
  <si>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</si>
  <si>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</si>
  <si>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</si>
  <si>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</si>
  <si>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</si>
  <si>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</si>
  <si>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</si>
  <si>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</si>
  <si>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</si>
  <si>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</si>
  <si>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</si>
  <si>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</si>
  <si>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</si>
  <si>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</si>
  <si>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</si>
  <si>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</si>
  <si>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</si>
  <si>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</si>
  <si>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</si>
  <si>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</si>
  <si>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</si>
  <si>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</si>
  <si>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</si>
  <si>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</si>
  <si>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</si>
  <si>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</si>
  <si>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</si>
  <si>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</si>
  <si>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</si>
  <si>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</si>
  <si>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</si>
  <si>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</si>
  <si>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</si>
  <si>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</si>
  <si>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</si>
  <si>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</si>
  <si>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</si>
  <si>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</si>
  <si>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</si>
  <si>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</si>
  <si>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</si>
  <si>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</si>
  <si>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</si>
  <si>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</si>
  <si>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</si>
  <si>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</si>
  <si>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</si>
  <si>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</si>
  <si>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</si>
  <si>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</si>
  <si>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</si>
  <si>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</si>
  <si>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</si>
  <si>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</si>
  <si>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</si>
  <si>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</si>
  <si>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</si>
  <si>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</si>
  <si>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</si>
  <si>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</si>
  <si>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</si>
  <si>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</si>
  <si>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</si>
  <si>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</si>
  <si>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</si>
  <si>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</si>
  <si>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</si>
  <si>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</si>
  <si>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</si>
  <si>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</si>
  <si>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</si>
  <si>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</si>
  <si>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</si>
  <si>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</si>
  <si>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</si>
  <si>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</si>
  <si>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</si>
  <si>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</si>
  <si>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</si>
  <si>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</si>
  <si>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</si>
  <si>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</si>
  <si>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</si>
  <si>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</si>
  <si>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</si>
  <si>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</si>
  <si>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</si>
  <si>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</si>
  <si>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</si>
  <si>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</si>
  <si>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</si>
  <si>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</si>
  <si>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</si>
  <si>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</si>
  <si>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</si>
  <si>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</si>
  <si>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</si>
  <si>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</si>
  <si>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</si>
  <si>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</si>
  <si>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</si>
  <si>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</si>
  <si>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</si>
  <si>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</si>
  <si>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</si>
  <si>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</si>
  <si>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</si>
  <si>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</si>
  <si>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</si>
  <si>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</si>
  <si>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</si>
  <si>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</si>
  <si>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</si>
  <si>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</si>
  <si>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</si>
  <si>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</si>
  <si>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</si>
  <si>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</si>
  <si>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</si>
  <si>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</si>
  <si>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</si>
  <si>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</si>
  <si>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</si>
  <si>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</si>
  <si>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</si>
  <si>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</si>
  <si>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</si>
  <si>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</si>
  <si>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</si>
  <si>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</si>
  <si>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</si>
  <si>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</si>
  <si>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</si>
  <si>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</si>
  <si>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</si>
  <si>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</si>
  <si>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</si>
  <si>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</si>
  <si>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</si>
  <si>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</si>
  <si>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</si>
  <si>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</si>
  <si>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</si>
  <si>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</si>
  <si>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</si>
  <si>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</si>
  <si>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</si>
  <si>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</si>
  <si>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</si>
  <si>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</si>
  <si>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</si>
  <si>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</si>
  <si>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</si>
  <si>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</si>
  <si>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</si>
  <si>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</si>
  <si>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</si>
  <si>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</si>
  <si>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</si>
  <si>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</si>
  <si>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</si>
  <si>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</si>
  <si>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</si>
  <si>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</si>
  <si>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</si>
  <si>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</si>
  <si>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</si>
  <si>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</si>
  <si>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</si>
  <si>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</si>
  <si>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</si>
  <si>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</si>
  <si>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</si>
  <si>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</si>
  <si>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</si>
  <si>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</si>
  <si>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</si>
  <si>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</si>
  <si>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</si>
  <si>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</si>
  <si>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</si>
  <si>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</si>
  <si>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</si>
  <si>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</si>
  <si>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</si>
  <si>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</si>
  <si>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</si>
  <si>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</si>
  <si>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</si>
  <si>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</si>
  <si>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</si>
  <si>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</si>
  <si>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</si>
  <si>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</si>
  <si>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</si>
  <si>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</si>
  <si>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</si>
  <si>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</si>
  <si>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</si>
  <si>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</si>
  <si>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</si>
  <si>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</si>
  <si>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</si>
  <si>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</si>
  <si>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</si>
  <si>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</si>
  <si>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</si>
  <si>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</si>
  <si>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</si>
  <si>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</si>
  <si>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</si>
  <si>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</si>
  <si>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</si>
  <si>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</si>
  <si>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</si>
  <si>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</si>
  <si>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</si>
  <si>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</si>
  <si>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</si>
  <si>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</si>
  <si>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</si>
  <si>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</si>
  <si>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</si>
  <si>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</si>
  <si>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</si>
  <si>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</si>
  <si>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</si>
  <si>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</si>
  <si>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</si>
  <si>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</si>
  <si>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</si>
  <si>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</si>
  <si>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</si>
  <si>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</si>
  <si>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</si>
  <si>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</si>
  <si>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</si>
  <si>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</si>
  <si>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</si>
  <si>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</si>
  <si>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</si>
  <si>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</si>
  <si>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</si>
  <si>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</si>
  <si>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</si>
  <si>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</si>
  <si>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</si>
  <si>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</si>
  <si>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</si>
  <si>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</si>
  <si>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</si>
  <si>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</si>
  <si>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</si>
  <si>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</si>
  <si>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</si>
  <si>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</si>
  <si>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</si>
  <si>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</si>
  <si>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</si>
  <si>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</si>
  <si>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</si>
  <si>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</si>
  <si>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</si>
  <si>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</si>
  <si>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</si>
  <si>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</si>
  <si>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</si>
  <si>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</si>
  <si>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</si>
  <si>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</si>
  <si>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</si>
  <si>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</si>
  <si>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</si>
  <si>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</si>
  <si>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</si>
  <si>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</si>
  <si>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</si>
  <si>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</si>
  <si>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</si>
  <si>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</si>
  <si>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</si>
  <si>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</si>
  <si>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</si>
  <si>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</si>
  <si>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</si>
  <si>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</si>
  <si>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</si>
  <si>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</si>
  <si>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</si>
  <si>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</si>
  <si>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</si>
  <si>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</si>
  <si>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</si>
  <si>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</si>
  <si>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</si>
  <si>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</si>
  <si>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</si>
  <si>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</si>
  <si>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</si>
  <si>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</si>
  <si>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</si>
  <si>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</si>
  <si>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</si>
  <si>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</si>
  <si>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</si>
  <si>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</si>
  <si>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</si>
  <si>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</si>
  <si>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</si>
  <si>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</si>
  <si>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</si>
  <si>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</si>
  <si>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</si>
  <si>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</si>
  <si>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</si>
  <si>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</si>
  <si>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</si>
  <si>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</si>
  <si>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</si>
  <si>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</si>
  <si>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</si>
  <si>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</si>
  <si>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</si>
  <si>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</si>
  <si>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</si>
  <si>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</si>
  <si>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</si>
  <si>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</si>
  <si>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</si>
  <si>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</si>
  <si>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</si>
  <si>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</si>
  <si>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</si>
  <si>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</si>
  <si>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</si>
  <si>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</si>
  <si>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</si>
  <si>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</si>
  <si>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</si>
  <si>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</si>
  <si>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</si>
  <si>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</si>
  <si>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</si>
  <si>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</si>
  <si>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</si>
  <si>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</si>
  <si>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</si>
  <si>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</si>
  <si>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</si>
  <si>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</si>
  <si>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</si>
  <si>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</si>
  <si>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</si>
  <si>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</si>
  <si>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</si>
  <si>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</si>
  <si>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</si>
  <si>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</si>
  <si>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</si>
  <si>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</si>
  <si>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</si>
  <si>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</si>
  <si>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</si>
  <si>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</si>
  <si>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</si>
  <si>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</si>
  <si>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</si>
  <si>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</si>
  <si>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</si>
  <si>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</si>
  <si>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</si>
  <si>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</si>
  <si>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</si>
  <si>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</si>
  <si>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</si>
  <si>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</si>
  <si>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</si>
  <si>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</si>
  <si>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</si>
  <si>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</si>
  <si>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</si>
  <si>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</si>
  <si>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</si>
  <si>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</si>
  <si>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</si>
  <si>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</si>
  <si>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</si>
  <si>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</si>
  <si>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</si>
  <si>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</si>
  <si>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</si>
  <si>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</si>
  <si>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</si>
  <si>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</si>
  <si>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</si>
  <si>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</si>
  <si>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</si>
  <si>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</si>
  <si>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</si>
  <si>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</si>
  <si>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</si>
  <si>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</si>
  <si>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</si>
  <si>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</si>
  <si>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</si>
  <si>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</si>
  <si>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</si>
  <si>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</si>
  <si>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</si>
  <si>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</si>
  <si>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</si>
  <si>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</si>
  <si>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</si>
  <si>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</si>
  <si>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</si>
  <si>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</si>
  <si>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</si>
  <si>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</si>
  <si>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</si>
  <si>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</si>
  <si>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</si>
  <si>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</si>
  <si>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</si>
  <si>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</si>
  <si>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</si>
  <si>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</si>
  <si>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</si>
  <si>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</si>
  <si>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</si>
  <si>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</si>
  <si>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</si>
  <si>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</si>
  <si>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</si>
  <si>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</si>
  <si>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</si>
  <si>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</si>
  <si>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</si>
  <si>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</si>
  <si>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</si>
  <si>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</si>
  <si>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</si>
  <si>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</si>
  <si>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</si>
  <si>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</si>
  <si>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</si>
  <si>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</si>
  <si>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</si>
  <si>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</si>
  <si>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</si>
  <si>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</si>
  <si>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</si>
  <si>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</si>
  <si>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</si>
  <si>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</si>
  <si>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</si>
  <si>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</si>
  <si>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</si>
  <si>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</si>
  <si>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</si>
  <si>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</si>
  <si>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</si>
  <si>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</si>
  <si>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</si>
  <si>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</si>
  <si>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</si>
  <si>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</si>
  <si>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</si>
  <si>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</si>
  <si>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</si>
  <si>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</si>
  <si>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</si>
  <si>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</si>
  <si>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</si>
  <si>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</si>
  <si>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</si>
  <si>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</si>
  <si>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</si>
  <si>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</si>
  <si>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</si>
  <si>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</si>
  <si>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</si>
  <si>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</si>
  <si>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</si>
  <si>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</si>
  <si>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</si>
  <si>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</si>
  <si>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</si>
  <si>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</si>
  <si>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</si>
  <si>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</si>
  <si>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</si>
  <si>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</si>
  <si>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</si>
  <si>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</si>
  <si>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</si>
  <si>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</si>
  <si>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</si>
  <si>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</si>
  <si>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</si>
  <si>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</si>
  <si>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</si>
  <si>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</si>
  <si>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</si>
  <si>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</si>
  <si>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</si>
  <si>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</si>
  <si>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</si>
  <si>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</si>
  <si>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</si>
  <si>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</si>
  <si>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</si>
  <si>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</si>
  <si>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</si>
  <si>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</si>
  <si>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</si>
  <si>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</si>
  <si>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</si>
  <si>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</si>
  <si>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</si>
  <si>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</si>
  <si>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</si>
  <si>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</si>
  <si>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</si>
  <si>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</si>
  <si>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</si>
  <si>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</si>
  <si>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</si>
  <si>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</si>
  <si>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</si>
  <si>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</si>
  <si>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</si>
  <si>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</si>
  <si>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</si>
  <si>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</si>
  <si>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</si>
  <si>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</si>
  <si>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</si>
  <si>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</si>
  <si>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</si>
  <si>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</si>
  <si>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</si>
  <si>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</si>
  <si>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</si>
  <si>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</si>
  <si>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</si>
  <si>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</si>
  <si>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</si>
  <si>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</si>
  <si>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</si>
  <si>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</si>
  <si>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</si>
  <si>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</si>
  <si>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</si>
  <si>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</si>
  <si>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</si>
  <si>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</si>
  <si>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</si>
  <si>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</si>
  <si>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</si>
  <si>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</si>
  <si>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</si>
  <si>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</si>
  <si>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</si>
  <si>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</si>
  <si>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</si>
  <si>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</si>
  <si>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</si>
  <si>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</si>
  <si>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</si>
  <si>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</si>
  <si>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</si>
  <si>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</si>
  <si>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</si>
  <si>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</si>
  <si>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</si>
  <si>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</si>
  <si>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</si>
  <si>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</si>
  <si>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</si>
  <si>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</si>
  <si>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</si>
  <si>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</si>
  <si>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</si>
  <si>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</si>
  <si>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</si>
  <si>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</si>
  <si>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</si>
  <si>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</si>
  <si>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</si>
  <si>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</si>
  <si>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</si>
  <si>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</si>
  <si>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</si>
  <si>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</si>
  <si>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</si>
  <si>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</si>
  <si>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</si>
  <si>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</si>
  <si>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</si>
  <si>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</si>
  <si>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</si>
  <si>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</si>
  <si>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</si>
  <si>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</si>
  <si>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</si>
  <si>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</si>
  <si>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</si>
  <si>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</si>
  <si>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</si>
  <si>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</si>
  <si>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</si>
  <si>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</si>
  <si>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</si>
  <si>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</si>
  <si>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</si>
  <si>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</si>
  <si>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</si>
  <si>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</si>
  <si>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</si>
  <si>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</si>
  <si>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</si>
  <si>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</si>
  <si>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</si>
  <si>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</si>
  <si>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</si>
  <si>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</si>
  <si>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</si>
  <si>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</si>
  <si>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</si>
  <si>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</si>
  <si>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</si>
  <si>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</si>
  <si>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</si>
  <si>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</si>
  <si>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</si>
  <si>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</si>
  <si>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</si>
  <si>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</si>
  <si>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</si>
  <si>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</si>
  <si>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</si>
  <si>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</si>
  <si>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</si>
  <si>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</si>
  <si>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</si>
  <si>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</si>
  <si>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</si>
  <si>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</si>
  <si>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</si>
  <si>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</si>
  <si>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</si>
  <si>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</si>
  <si>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</si>
  <si>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</si>
  <si>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</si>
  <si>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</si>
  <si>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</si>
  <si>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</si>
  <si>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</si>
  <si>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</si>
  <si>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</si>
  <si>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</si>
  <si>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</si>
  <si>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</si>
  <si>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</si>
  <si>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</si>
  <si>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</si>
  <si>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</si>
  <si>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</si>
  <si>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</si>
  <si>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</si>
  <si>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</si>
  <si>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</si>
  <si>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</si>
  <si>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</si>
  <si>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</si>
  <si>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</si>
  <si>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</si>
  <si>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</si>
  <si>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</si>
  <si>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</si>
  <si>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</si>
  <si>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</si>
  <si>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</si>
  <si>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</si>
  <si>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</si>
  <si>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</si>
  <si>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</si>
  <si>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</si>
  <si>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</si>
  <si>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</si>
  <si>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</si>
  <si>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</si>
  <si>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</si>
  <si>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</si>
  <si>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</si>
  <si>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</si>
  <si>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</si>
  <si>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</si>
  <si>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</si>
  <si>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</si>
  <si>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</si>
  <si>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</si>
  <si>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</si>
  <si>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</si>
  <si>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</si>
  <si>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</si>
  <si>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</si>
  <si>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</si>
  <si>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</si>
  <si>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</si>
  <si>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</si>
  <si>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</si>
  <si>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</si>
  <si>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</si>
  <si>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</si>
  <si>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</si>
  <si>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</si>
  <si>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</si>
  <si>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</si>
  <si>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</si>
  <si>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</si>
  <si>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</si>
  <si>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</si>
  <si>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</si>
  <si>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</si>
  <si>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</si>
  <si>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</si>
  <si>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</si>
  <si>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</si>
  <si>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</si>
  <si>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</si>
  <si>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</si>
  <si>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</si>
  <si>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</si>
  <si>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</si>
  <si>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</si>
  <si>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</si>
  <si>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</si>
  <si>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</si>
  <si>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</si>
  <si>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</si>
  <si>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</si>
  <si>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</si>
  <si>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</si>
  <si>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</si>
  <si>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</si>
  <si>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</si>
  <si>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</si>
  <si>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</si>
  <si>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</si>
  <si>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</si>
  <si>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</si>
  <si>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</si>
  <si>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</si>
  <si>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</si>
  <si>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</si>
  <si>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</si>
  <si>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</si>
  <si>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</si>
  <si>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</si>
  <si>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</si>
  <si>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</si>
  <si>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</si>
  <si>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</si>
  <si>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</si>
  <si>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</si>
  <si>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</si>
  <si>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</si>
  <si>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</si>
  <si>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</si>
  <si>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</si>
  <si>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</si>
  <si>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</si>
  <si>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</si>
  <si>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</si>
  <si>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</si>
  <si>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</si>
  <si>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</si>
  <si>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</si>
  <si>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</si>
  <si>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</si>
  <si>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</si>
  <si>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</si>
  <si>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</si>
  <si>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</si>
  <si>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</si>
  <si>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</si>
  <si>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</si>
  <si>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</si>
  <si>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</si>
  <si>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</si>
  <si>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</si>
  <si>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</si>
  <si>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</si>
  <si>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</si>
  <si>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</si>
  <si>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</si>
  <si>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</si>
  <si>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</si>
  <si>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</si>
  <si>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</si>
  <si>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</si>
  <si>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</si>
  <si>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</si>
  <si>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</si>
  <si>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</si>
  <si>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</si>
  <si>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</si>
  <si>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</si>
  <si>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</si>
  <si>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</si>
  <si>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</si>
  <si>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</si>
  <si>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</si>
  <si>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</si>
  <si>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</si>
  <si>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</si>
  <si>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</si>
  <si>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</si>
  <si>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</si>
  <si>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</si>
  <si>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</si>
  <si>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</si>
  <si>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</si>
  <si>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</si>
  <si>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</si>
  <si>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</si>
  <si>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</si>
  <si>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</si>
  <si>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</si>
  <si>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</si>
  <si>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</si>
  <si>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</si>
  <si>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</si>
  <si>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</si>
  <si>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</si>
  <si>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</si>
  <si>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</si>
  <si>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</si>
  <si>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</si>
  <si>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</si>
  <si>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</si>
  <si>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</si>
  <si>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</si>
  <si>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</si>
  <si>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</si>
  <si>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</si>
  <si>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</si>
  <si>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</si>
  <si>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</si>
  <si>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</si>
  <si>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</si>
  <si>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</si>
  <si>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</si>
  <si>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</si>
  <si>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</si>
  <si>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</si>
  <si>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</si>
  <si>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</si>
  <si>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</si>
  <si>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</si>
  <si>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</si>
  <si>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</si>
  <si>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</si>
  <si>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</si>
  <si>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</si>
  <si>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</si>
  <si>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</si>
  <si>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</si>
  <si>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</si>
  <si>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</si>
  <si>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</si>
  <si>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</si>
  <si>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</si>
  <si>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</si>
  <si>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</si>
  <si>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</si>
  <si>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</si>
  <si>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</si>
  <si>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</si>
  <si>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</si>
  <si>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</si>
  <si>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</si>
  <si>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</si>
  <si>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</si>
  <si>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</si>
  <si>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</si>
  <si>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</si>
  <si>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</si>
  <si>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</si>
  <si>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</si>
  <si>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</si>
  <si>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</si>
  <si>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</si>
  <si>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</si>
  <si>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</si>
  <si>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</si>
  <si>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</si>
  <si>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</si>
  <si>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</si>
  <si>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</si>
  <si>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</si>
  <si>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</si>
  <si>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</si>
  <si>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</si>
  <si>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</si>
  <si>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</si>
  <si>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</si>
  <si>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</si>
  <si>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</si>
  <si>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</si>
  <si>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</si>
  <si>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</si>
  <si>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</si>
  <si>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</si>
  <si>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</si>
  <si>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</si>
  <si>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</si>
  <si>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</si>
  <si>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</si>
  <si>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</si>
  <si>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</si>
  <si>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</si>
  <si>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</si>
  <si>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</si>
  <si>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</si>
  <si>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</si>
  <si>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</si>
  <si>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</si>
  <si>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</si>
  <si>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</si>
  <si>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</si>
  <si>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</si>
  <si>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</si>
  <si>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</si>
  <si>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</si>
  <si>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</si>
  <si>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</si>
  <si>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</si>
  <si>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</si>
  <si>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</si>
  <si>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</si>
  <si>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</si>
  <si>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</si>
  <si>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</si>
  <si>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</si>
  <si>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</si>
  <si>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</si>
  <si>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</si>
  <si>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</si>
  <si>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</si>
  <si>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</si>
  <si>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</si>
  <si>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</si>
  <si>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</si>
  <si>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</si>
  <si>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</si>
  <si>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</si>
  <si>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</si>
  <si>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</si>
  <si>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</si>
  <si>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</si>
  <si>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</si>
  <si>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</si>
  <si>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</si>
  <si>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</si>
  <si>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</si>
  <si>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</si>
  <si>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</si>
  <si>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</si>
  <si>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</si>
  <si>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</si>
  <si>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</si>
  <si>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</si>
  <si>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</si>
  <si>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</si>
  <si>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</si>
  <si>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</si>
  <si>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</si>
  <si>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</si>
  <si>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</si>
  <si>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</si>
  <si>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</si>
  <si>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</si>
  <si>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</si>
  <si>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</si>
  <si>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</si>
  <si>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</si>
  <si>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</si>
  <si>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</si>
  <si>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</si>
  <si>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</si>
  <si>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</si>
  <si>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</si>
  <si>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</si>
  <si>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</si>
  <si>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</si>
  <si>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</si>
  <si>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</si>
  <si>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</si>
  <si>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</si>
  <si>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</si>
  <si>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</si>
  <si>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</si>
  <si>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</si>
  <si>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</si>
  <si>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</si>
  <si>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</si>
  <si>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</si>
  <si>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</si>
  <si>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</si>
  <si>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</si>
  <si>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</si>
  <si>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</si>
  <si>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</si>
  <si>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</si>
  <si>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</si>
  <si>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</si>
  <si>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</si>
  <si>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</si>
  <si>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</si>
  <si>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</si>
  <si>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</si>
  <si>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</si>
  <si>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</si>
  <si>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</si>
  <si>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</si>
  <si>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</si>
  <si>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</si>
  <si>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</si>
  <si>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</si>
  <si>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</si>
  <si>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</si>
  <si>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</si>
  <si>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</si>
  <si>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</si>
  <si>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</si>
  <si>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</si>
  <si>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</si>
  <si>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</si>
  <si>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</si>
  <si>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</si>
  <si>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</si>
  <si>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</si>
  <si>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</si>
  <si>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</si>
  <si>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</si>
  <si>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</si>
  <si>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</si>
  <si>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</si>
  <si>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</si>
  <si>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</si>
  <si>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</si>
  <si>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</si>
  <si>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</si>
  <si>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</si>
  <si>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</si>
  <si>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</si>
  <si>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</si>
  <si>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</si>
  <si>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</si>
  <si>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</si>
  <si>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</si>
  <si>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</si>
  <si>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</si>
  <si>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</si>
  <si>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</si>
  <si>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</si>
  <si>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</si>
  <si>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</si>
  <si>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</si>
  <si>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</si>
  <si>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</si>
  <si>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</si>
  <si>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</si>
  <si>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</si>
  <si>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</si>
  <si>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</si>
  <si>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</si>
  <si>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</si>
  <si>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</si>
  <si>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</si>
  <si>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</si>
  <si>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</si>
  <si>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</si>
  <si>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</si>
  <si>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</si>
  <si>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</si>
  <si>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</si>
  <si>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</si>
  <si>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</si>
  <si>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</si>
  <si>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</si>
  <si>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</si>
  <si>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</si>
  <si>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</si>
  <si>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</si>
  <si>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</si>
  <si>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</si>
  <si>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</si>
  <si>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</si>
  <si>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</si>
  <si>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</si>
  <si>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</si>
  <si>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</si>
  <si>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</si>
  <si>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</si>
  <si>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</si>
  <si>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</si>
  <si>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</si>
  <si>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</si>
  <si>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</si>
  <si>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</si>
  <si>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</si>
  <si>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</si>
  <si>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</si>
  <si>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</si>
  <si>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</si>
  <si>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</si>
  <si>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</si>
  <si>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</si>
  <si>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</si>
  <si>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</si>
  <si>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</si>
  <si>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</si>
  <si>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</si>
  <si>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</si>
  <si>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</si>
  <si>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</si>
  <si>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</si>
  <si>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</si>
  <si>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</si>
  <si>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</si>
  <si>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</si>
  <si>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</si>
  <si>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</si>
  <si>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</si>
  <si>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</si>
  <si>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</si>
  <si>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</si>
  <si>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</si>
  <si>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</si>
  <si>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</si>
  <si>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</si>
  <si>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</si>
  <si>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</si>
  <si>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</si>
  <si>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</si>
  <si>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</si>
  <si>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</si>
  <si>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</si>
  <si>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</si>
  <si>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</si>
  <si>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</si>
  <si>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</si>
  <si>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</si>
  <si>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</si>
  <si>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</si>
  <si>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</si>
  <si>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</si>
  <si>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</si>
  <si>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</si>
  <si>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</si>
  <si>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</si>
  <si>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</si>
  <si>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</si>
  <si>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</si>
  <si>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</si>
  <si>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</si>
  <si>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</si>
  <si>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</si>
  <si>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</si>
  <si>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</si>
  <si>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</si>
  <si>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</si>
  <si>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</si>
  <si>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</si>
  <si>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</si>
  <si>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</si>
  <si>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</si>
  <si>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</si>
  <si>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</si>
  <si>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</si>
  <si>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</si>
  <si>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</si>
  <si>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</si>
  <si>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</si>
  <si>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</si>
  <si>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</si>
  <si>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</si>
  <si>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</si>
  <si>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</si>
  <si>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</si>
  <si>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</si>
  <si>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</si>
  <si>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</si>
  <si>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</si>
  <si>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</si>
  <si>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</si>
  <si>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</si>
  <si>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</si>
  <si>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</si>
  <si>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</si>
  <si>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</si>
  <si>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</si>
  <si>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</si>
  <si>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</si>
  <si>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</si>
  <si>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</si>
  <si>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</si>
  <si>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</si>
  <si>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</si>
  <si>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</si>
  <si>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</si>
  <si>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</si>
  <si>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</si>
  <si>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</si>
  <si>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</si>
  <si>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</si>
  <si>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</si>
  <si>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</si>
  <si>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</si>
  <si>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</si>
  <si>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</si>
  <si>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</si>
  <si>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</si>
  <si>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</si>
  <si>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</si>
  <si>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</si>
  <si>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</si>
  <si>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</si>
  <si>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</si>
  <si>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</si>
  <si>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</si>
  <si>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</si>
  <si>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</si>
  <si>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</si>
  <si>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</si>
  <si>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</si>
  <si>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</si>
  <si>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</si>
  <si>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</si>
  <si>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</si>
  <si>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</si>
  <si>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</si>
  <si>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</si>
  <si>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</si>
  <si>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</si>
  <si>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</si>
  <si>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</si>
  <si>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</si>
  <si>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</si>
  <si>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</si>
  <si>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</si>
  <si>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</si>
  <si>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</si>
  <si>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</si>
  <si>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</si>
  <si>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</si>
  <si>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</si>
  <si>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</si>
  <si>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</si>
  <si>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</si>
  <si>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</si>
  <si>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</si>
  <si>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</si>
  <si>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</si>
  <si>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</si>
  <si>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</si>
  <si>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</si>
  <si>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</si>
  <si>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</si>
  <si>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</si>
  <si>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</si>
  <si>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</si>
  <si>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</si>
  <si>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</si>
  <si>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</si>
  <si>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</si>
  <si>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</si>
  <si>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</si>
  <si>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</si>
  <si>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</si>
  <si>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</si>
  <si>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</si>
  <si>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</si>
  <si>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</si>
  <si>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</si>
  <si>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</si>
  <si>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</si>
  <si>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</si>
  <si>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</si>
  <si>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</si>
  <si>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</si>
  <si>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</si>
  <si>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</si>
  <si>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</si>
  <si>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</si>
  <si>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</si>
  <si>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</si>
  <si>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</si>
  <si>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</si>
  <si>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</si>
  <si>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</si>
  <si>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</si>
  <si>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</si>
  <si>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</si>
  <si>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</si>
  <si>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</si>
  <si>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</si>
  <si>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</si>
  <si>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</si>
  <si>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</si>
  <si>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</si>
  <si>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</si>
  <si>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</si>
  <si>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</si>
  <si>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</si>
  <si>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</si>
  <si>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</si>
  <si>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</si>
  <si>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</si>
  <si>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</si>
  <si>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</si>
  <si>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</si>
  <si>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</si>
  <si>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</si>
  <si>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</si>
  <si>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</si>
  <si>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</si>
  <si>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</si>
  <si>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</si>
  <si>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</si>
  <si>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</si>
  <si>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</si>
  <si>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</si>
  <si>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</si>
  <si>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</si>
  <si>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</si>
  <si>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</si>
  <si>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</si>
  <si>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</si>
  <si>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</si>
  <si>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</si>
  <si>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</si>
  <si>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</si>
  <si>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</si>
  <si>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</si>
  <si>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</si>
  <si>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</si>
  <si>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</si>
  <si>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</si>
  <si>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</si>
  <si>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</si>
  <si>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</si>
  <si>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</si>
  <si>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</si>
  <si>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</si>
  <si>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</si>
  <si>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</si>
  <si>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</si>
  <si>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</si>
  <si>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</si>
  <si>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</si>
  <si>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</si>
  <si>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</si>
  <si>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</si>
  <si>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</si>
  <si>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</si>
  <si>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</si>
  <si>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</si>
  <si>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</si>
  <si>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</si>
  <si>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</si>
  <si>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</si>
  <si>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</si>
  <si>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</si>
  <si>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</si>
  <si>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</si>
  <si>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</si>
  <si>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</si>
  <si>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</si>
  <si>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</si>
  <si>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</si>
  <si>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</si>
  <si>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</si>
  <si>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</si>
  <si>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</si>
  <si>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</si>
  <si>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</si>
  <si>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</si>
  <si>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</si>
  <si>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</si>
  <si>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</si>
  <si>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</si>
  <si>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</si>
  <si>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</si>
  <si>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</si>
  <si>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</si>
  <si>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</si>
  <si>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</si>
  <si>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</si>
  <si>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</si>
  <si>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</si>
  <si>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</si>
  <si>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</si>
  <si>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</si>
  <si>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</si>
  <si>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</si>
  <si>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</si>
  <si>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</si>
  <si>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</si>
  <si>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</si>
  <si>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</si>
  <si>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</si>
  <si>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</si>
  <si>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</si>
  <si>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</si>
  <si>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</si>
  <si>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</si>
  <si>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</si>
  <si>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</si>
  <si>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</si>
  <si>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</si>
  <si>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</si>
  <si>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</si>
  <si>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</si>
  <si>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</si>
  <si>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</si>
  <si>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</si>
  <si>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</si>
  <si>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</si>
  <si>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</si>
  <si>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</si>
  <si>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</si>
  <si>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</si>
  <si>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</si>
  <si>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</si>
  <si>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</si>
  <si>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</si>
  <si>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</si>
  <si>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</si>
  <si>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</si>
  <si>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</si>
  <si>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</si>
  <si>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</si>
  <si>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</si>
  <si>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</si>
  <si>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</si>
  <si>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</si>
  <si>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</si>
  <si>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</si>
  <si>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</si>
  <si>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</si>
  <si>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</si>
  <si>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</si>
  <si>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</si>
  <si>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</si>
  <si>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</si>
  <si>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</si>
  <si>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</si>
  <si>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</si>
  <si>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</si>
  <si>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</si>
  <si>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</si>
  <si>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</si>
  <si>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</si>
  <si>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</si>
  <si>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</si>
  <si>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</si>
  <si>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</si>
  <si>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</si>
  <si>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</si>
  <si>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</si>
  <si>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</si>
  <si>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</si>
  <si>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</si>
  <si>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</si>
  <si>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</si>
  <si>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</si>
  <si>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</si>
  <si>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</si>
  <si>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</si>
  <si>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</si>
  <si>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</si>
  <si>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</si>
  <si>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</si>
  <si>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</si>
  <si>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</si>
  <si>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</si>
  <si>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</si>
  <si>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</si>
  <si>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</si>
  <si>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</si>
  <si>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</si>
  <si>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</si>
  <si>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</si>
  <si>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</si>
  <si>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</si>
  <si>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</si>
  <si>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</si>
  <si>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</si>
  <si>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</si>
  <si>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</si>
  <si>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</si>
  <si>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</si>
  <si>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</si>
  <si>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</si>
  <si>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</si>
  <si>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</si>
  <si>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</si>
  <si>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</si>
  <si>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</si>
  <si>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</si>
  <si>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</si>
  <si>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</si>
  <si>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</si>
  <si>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</si>
  <si>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</si>
  <si>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</si>
  <si>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</si>
  <si>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</si>
  <si>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</si>
  <si>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</si>
  <si>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</si>
  <si>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</si>
  <si>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</si>
  <si>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</si>
  <si>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</si>
  <si>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</si>
  <si>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</si>
  <si>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</si>
  <si>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</si>
  <si>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</si>
  <si>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</si>
  <si>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</si>
  <si>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</si>
  <si>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</si>
  <si>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</si>
  <si>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</si>
  <si>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</si>
  <si>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</si>
  <si>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</si>
  <si>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</si>
  <si>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</si>
  <si>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</si>
  <si>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</si>
  <si>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</si>
  <si>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</si>
  <si>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</si>
  <si>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</si>
  <si>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</si>
  <si>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</si>
  <si>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</si>
  <si>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</si>
  <si>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</si>
  <si>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</si>
  <si>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</si>
  <si>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</si>
  <si>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</si>
  <si>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</si>
  <si>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</si>
  <si>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</si>
  <si>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</si>
  <si>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</si>
  <si>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</si>
  <si>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</si>
  <si>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</si>
  <si>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</si>
  <si>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</si>
  <si>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</si>
  <si>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</si>
  <si>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</si>
  <si>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</si>
  <si>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</si>
  <si>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</si>
  <si>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</si>
  <si>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</si>
  <si>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</si>
  <si>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</si>
  <si>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</si>
  <si>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</si>
  <si>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</si>
  <si>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</si>
  <si>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</si>
  <si>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</si>
  <si>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</si>
  <si>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</si>
  <si>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</si>
  <si>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</si>
  <si>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</si>
  <si>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</si>
  <si>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</si>
  <si>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</si>
  <si>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</si>
  <si>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</si>
  <si>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</si>
  <si>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</si>
  <si>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</si>
  <si>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</si>
  <si>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</si>
  <si>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</si>
  <si>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</si>
  <si>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</si>
  <si>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</si>
  <si>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</si>
  <si>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</si>
  <si>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</si>
  <si>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</si>
  <si>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</si>
  <si>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</si>
  <si>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</si>
  <si>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</si>
  <si>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</si>
  <si>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</si>
  <si>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</si>
  <si>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</si>
  <si>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</si>
  <si>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</si>
  <si>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</si>
  <si>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</si>
  <si>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</si>
  <si>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</si>
  <si>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</si>
  <si>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</si>
  <si>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</si>
  <si>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</si>
  <si>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</si>
  <si>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</si>
  <si>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</si>
  <si>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</si>
  <si>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</si>
  <si>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</si>
  <si>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</si>
  <si>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</si>
  <si>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</si>
  <si>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</si>
  <si>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</si>
  <si>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</si>
  <si>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</si>
  <si>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</si>
  <si>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</si>
  <si>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</si>
  <si>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</si>
  <si>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</si>
  <si>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</si>
  <si>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</si>
  <si>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</si>
  <si>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</si>
  <si>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</si>
  <si>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</si>
  <si>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</si>
  <si>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</si>
  <si>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</si>
  <si>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</si>
  <si>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</si>
  <si>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</si>
  <si>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</si>
  <si>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</si>
  <si>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</si>
  <si>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</si>
  <si>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</si>
  <si>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</si>
  <si>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</si>
  <si>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</si>
  <si>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</si>
  <si>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</si>
  <si>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</si>
  <si>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</si>
  <si>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</si>
  <si>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</si>
  <si>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</si>
  <si>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</si>
  <si>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</si>
  <si>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</si>
  <si>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</si>
  <si>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</si>
  <si>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</si>
  <si>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</si>
  <si>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</si>
  <si>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</si>
  <si>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</si>
  <si>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</si>
  <si>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</si>
  <si>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</si>
  <si>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</si>
  <si>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</si>
  <si>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</si>
  <si>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</si>
  <si>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</si>
  <si>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</si>
  <si>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</si>
  <si>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</si>
  <si>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</si>
  <si>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</si>
  <si>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</si>
  <si>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</si>
  <si>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</si>
  <si>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</si>
  <si>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</si>
  <si>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</si>
  <si>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</si>
  <si>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</si>
  <si>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</si>
  <si>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</si>
  <si>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</si>
  <si>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</si>
  <si>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</si>
  <si>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</si>
  <si>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</si>
  <si>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</si>
  <si>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</si>
  <si>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</si>
  <si>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</si>
  <si>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</si>
  <si>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</si>
  <si>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</si>
  <si>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</si>
  <si>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</si>
  <si>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</si>
  <si>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</si>
  <si>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</si>
  <si>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</si>
  <si>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</si>
  <si>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</si>
  <si>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</si>
  <si>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</si>
  <si>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</si>
  <si>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</si>
  <si>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</si>
  <si>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</si>
  <si>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</si>
  <si>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</si>
  <si>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</si>
  <si>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</si>
  <si>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</si>
  <si>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</si>
  <si>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</si>
  <si>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</si>
  <si>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</si>
  <si>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</si>
  <si>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</si>
  <si>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</si>
  <si>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</si>
  <si>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</si>
  <si>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</si>
  <si>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</si>
  <si>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</si>
  <si>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</si>
  <si>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</si>
  <si>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</si>
  <si>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</si>
  <si>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</si>
  <si>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</si>
  <si>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</si>
  <si>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</si>
  <si>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</si>
  <si>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</si>
  <si>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</si>
  <si>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</si>
  <si>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</si>
  <si>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</si>
  <si>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</si>
  <si>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</si>
  <si>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</si>
  <si>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</si>
  <si>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</si>
  <si>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</si>
  <si>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</si>
  <si>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</si>
  <si>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</si>
  <si>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</si>
  <si>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</si>
  <si>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</si>
  <si>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</si>
  <si>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</si>
  <si>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</si>
  <si>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</si>
  <si>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</si>
  <si>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</si>
  <si>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</si>
  <si>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</si>
  <si>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</si>
  <si>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</si>
  <si>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</si>
  <si>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</si>
  <si>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</si>
  <si>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</si>
  <si>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</si>
  <si>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</si>
  <si>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</si>
  <si>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</si>
  <si>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</si>
  <si>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</si>
  <si>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</si>
  <si>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</si>
  <si>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</si>
  <si>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</si>
  <si>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</si>
  <si>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</si>
  <si>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</si>
  <si>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</si>
  <si>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</si>
  <si>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</si>
  <si>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</si>
  <si>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</si>
  <si>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</si>
  <si>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</si>
  <si>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</si>
  <si>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</si>
  <si>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</si>
  <si>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</si>
  <si>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</si>
  <si>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</si>
  <si>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</si>
  <si>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</si>
  <si>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</si>
  <si>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</si>
  <si>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</si>
  <si>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</si>
  <si>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</si>
  <si>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</si>
  <si>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</si>
  <si>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</si>
  <si>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</si>
  <si>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</si>
  <si>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</si>
  <si>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</si>
  <si>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</si>
  <si>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</si>
  <si>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</si>
  <si>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</si>
  <si>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</si>
  <si>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</si>
  <si>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</si>
  <si>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</si>
  <si>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</si>
  <si>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</si>
  <si>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</si>
  <si>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</si>
  <si>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</si>
  <si>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</si>
  <si>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</si>
  <si>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</si>
  <si>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</si>
  <si>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</si>
  <si>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</si>
  <si>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</si>
  <si>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</si>
  <si>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</si>
  <si>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</si>
  <si>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</si>
  <si>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</si>
  <si>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</si>
  <si>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</si>
  <si>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</si>
  <si>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</si>
  <si>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</si>
  <si>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</si>
  <si>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</si>
  <si>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</si>
  <si>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</si>
  <si>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</si>
  <si>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</si>
  <si>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</si>
  <si>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</si>
  <si>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</si>
  <si>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</si>
  <si>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</si>
  <si>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</si>
  <si>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</si>
  <si>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</si>
  <si>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</si>
  <si>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</si>
  <si>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</si>
  <si>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</si>
  <si>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</si>
  <si>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</si>
  <si>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</si>
  <si>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</si>
  <si>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</si>
  <si>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</si>
  <si>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</si>
  <si>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</si>
  <si>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</si>
  <si>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</si>
  <si>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</si>
  <si>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</si>
  <si>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</si>
  <si>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</si>
  <si>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</si>
  <si>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</si>
  <si>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</si>
  <si>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</si>
  <si>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</si>
  <si>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</si>
  <si>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</si>
  <si>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</si>
  <si>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</si>
  <si>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</si>
  <si>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</si>
  <si>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</si>
  <si>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</si>
  <si>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</si>
  <si>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</si>
  <si>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</si>
  <si>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</si>
  <si>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</si>
  <si>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</si>
  <si>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</si>
  <si>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</si>
  <si>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</si>
  <si>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</si>
  <si>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</si>
  <si>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</si>
  <si>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</si>
  <si>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</si>
  <si>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</si>
  <si>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</si>
  <si>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</si>
  <si>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</si>
  <si>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</si>
  <si>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</si>
  <si>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</si>
  <si>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</si>
  <si>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</si>
  <si>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</si>
  <si>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</si>
  <si>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</si>
  <si>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</si>
  <si>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</si>
  <si>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</si>
  <si>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</si>
  <si>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</si>
  <si>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</si>
  <si>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</si>
  <si>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</si>
  <si>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</si>
  <si>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</si>
  <si>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</si>
  <si>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</si>
  <si>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</si>
  <si>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</si>
  <si>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</si>
  <si>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</si>
  <si>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</si>
  <si>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</si>
  <si>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</si>
  <si>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</si>
  <si>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</si>
  <si>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</si>
  <si>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</si>
  <si>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</si>
  <si>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</si>
  <si>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</si>
  <si>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</si>
  <si>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</si>
  <si>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</si>
  <si>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</si>
  <si>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</si>
  <si>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</si>
  <si>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</si>
  <si>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</si>
  <si>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</si>
  <si>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</si>
  <si>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</si>
  <si>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</si>
  <si>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</si>
  <si>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</si>
  <si>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</si>
  <si>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</si>
  <si>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</si>
  <si>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</si>
  <si>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</si>
  <si>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</si>
  <si>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</si>
  <si>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</si>
  <si>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</si>
  <si>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</si>
  <si>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</si>
  <si>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</si>
  <si>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</si>
  <si>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</si>
  <si>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</si>
  <si>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</si>
  <si>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</si>
  <si>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</si>
  <si>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</si>
  <si>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</si>
  <si>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</si>
  <si>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</si>
  <si>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</si>
  <si>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</si>
  <si>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</si>
  <si>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</si>
  <si>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</si>
  <si>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</si>
  <si>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</si>
  <si>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</si>
  <si>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</si>
  <si>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</si>
  <si>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</si>
  <si>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</si>
  <si>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</si>
  <si>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</si>
  <si>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</si>
  <si>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</si>
  <si>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</si>
  <si>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</si>
  <si>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</si>
  <si>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</si>
  <si>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</si>
  <si>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</si>
  <si>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</si>
  <si>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</si>
  <si>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</si>
  <si>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</si>
  <si>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</si>
  <si>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</si>
  <si>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</si>
  <si>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</si>
  <si>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</si>
  <si>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</si>
  <si>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</si>
  <si>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</si>
  <si>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</si>
  <si>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</si>
  <si>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</si>
  <si>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</si>
  <si>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</si>
  <si>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</si>
  <si>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</si>
  <si>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</si>
  <si>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</si>
  <si>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</si>
  <si>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</si>
  <si>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</si>
  <si>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</si>
  <si>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</si>
  <si>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</si>
  <si>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</si>
  <si>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</si>
  <si>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</si>
  <si>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</si>
  <si>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</si>
  <si>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</si>
  <si>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</si>
  <si>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</si>
  <si>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</si>
  <si>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</si>
  <si>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</si>
  <si>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</si>
  <si>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</si>
  <si>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</si>
  <si>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</si>
  <si>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</si>
  <si>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</si>
  <si>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</si>
  <si>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</si>
  <si>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</si>
  <si>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</si>
  <si>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</si>
  <si>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</si>
  <si>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</si>
  <si>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</si>
  <si>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</si>
  <si>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</si>
  <si>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</si>
  <si>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</si>
  <si>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</si>
  <si>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</si>
  <si>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</si>
  <si>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</si>
  <si>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</si>
  <si>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</si>
  <si>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</si>
  <si>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</si>
  <si>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</si>
  <si>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</si>
  <si>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</si>
  <si>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</si>
  <si>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</si>
  <si>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</si>
  <si>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</si>
  <si>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</si>
  <si>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</si>
  <si>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</si>
  <si>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</si>
  <si>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</si>
  <si>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</si>
  <si>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</si>
  <si>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</si>
  <si>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</si>
  <si>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</si>
  <si>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</si>
  <si>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</si>
  <si>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</si>
  <si>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</si>
  <si>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</si>
  <si>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</si>
  <si>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</si>
  <si>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</si>
  <si>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</si>
  <si>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</si>
  <si>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</si>
  <si>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</si>
  <si>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</si>
  <si>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</si>
  <si>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</si>
  <si>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</si>
  <si>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</si>
  <si>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</si>
  <si>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</si>
  <si>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</si>
  <si>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</si>
  <si>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</si>
  <si>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</si>
  <si>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</si>
  <si>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</si>
  <si>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</si>
  <si>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</si>
  <si>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</si>
  <si>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</si>
  <si>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</si>
  <si>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</si>
  <si>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</si>
  <si>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</si>
  <si>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</si>
  <si>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</si>
  <si>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</si>
  <si>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</si>
  <si>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</si>
  <si>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</si>
  <si>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</si>
  <si>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</si>
  <si>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</si>
  <si>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</si>
  <si>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</si>
  <si>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</si>
  <si>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</si>
  <si>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</si>
  <si>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</si>
  <si>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</si>
  <si>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</si>
  <si>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</si>
  <si>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</si>
  <si>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</si>
  <si>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</si>
  <si>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</si>
  <si>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</si>
  <si>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</si>
  <si>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</si>
  <si>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</si>
  <si>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</si>
  <si>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</si>
  <si>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</si>
  <si>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</si>
  <si>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</si>
  <si>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</si>
  <si>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</si>
  <si>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</si>
  <si>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</si>
  <si>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</si>
  <si>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</si>
  <si>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</si>
  <si>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</si>
  <si>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</si>
  <si>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</si>
  <si>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</si>
  <si>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</si>
  <si>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</si>
  <si>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</si>
  <si>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</si>
  <si>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</si>
  <si>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</si>
  <si>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</si>
  <si>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</si>
  <si>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</si>
  <si>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</si>
  <si>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</si>
  <si>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</si>
  <si>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</si>
  <si>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</si>
  <si>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</si>
  <si>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</si>
  <si>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</si>
  <si>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</si>
  <si>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</si>
  <si>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</si>
  <si>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</si>
  <si>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</si>
  <si>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</si>
  <si>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</si>
  <si>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</si>
  <si>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</si>
  <si>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</si>
  <si>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</si>
  <si>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</si>
  <si>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</si>
  <si>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</si>
  <si>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</si>
  <si>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</si>
  <si>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</si>
  <si>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</si>
  <si>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</si>
  <si>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</si>
  <si>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</si>
  <si>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</si>
  <si>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</si>
  <si>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</si>
  <si>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</si>
  <si>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</si>
  <si>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</si>
  <si>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</si>
  <si>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</si>
  <si>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</si>
  <si>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</si>
  <si>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</si>
  <si>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</si>
  <si>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</si>
  <si>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</si>
  <si>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</si>
  <si>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</si>
  <si>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</si>
  <si>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</si>
  <si>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</si>
  <si>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</si>
  <si>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</si>
  <si>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</si>
  <si>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</si>
  <si>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</si>
  <si>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</si>
  <si>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</si>
  <si>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</si>
  <si>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</si>
  <si>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</si>
  <si>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</si>
  <si>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</si>
  <si>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</si>
  <si>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</si>
  <si>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</si>
  <si>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</si>
  <si>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</si>
  <si>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</si>
  <si>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</si>
  <si>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</si>
  <si>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</si>
  <si>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</si>
  <si>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</si>
  <si>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</si>
  <si>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</si>
  <si>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</si>
  <si>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</si>
  <si>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</si>
  <si>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</si>
  <si>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</si>
  <si>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</si>
  <si>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</si>
  <si>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</si>
  <si>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</si>
  <si>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</si>
  <si>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</si>
  <si>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</si>
  <si>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</si>
  <si>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</si>
  <si>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</si>
  <si>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</si>
  <si>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</si>
  <si>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</si>
  <si>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</si>
  <si>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</si>
  <si>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</si>
  <si>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</si>
  <si>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</si>
  <si>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</si>
  <si>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</si>
  <si>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</si>
  <si>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</si>
  <si>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</si>
  <si>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</si>
  <si>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</si>
  <si>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</si>
  <si>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</si>
  <si>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</si>
  <si>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</si>
  <si>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</si>
  <si>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</si>
  <si>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</si>
  <si>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</si>
  <si>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</si>
  <si>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</si>
  <si>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</si>
  <si>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</si>
  <si>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</si>
  <si>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</si>
  <si>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</si>
  <si>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</si>
  <si>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</si>
  <si>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</si>
  <si>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</si>
  <si>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</si>
  <si>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</si>
  <si>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</si>
  <si>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</si>
  <si>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</si>
  <si>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</si>
  <si>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</si>
  <si>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</si>
  <si>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</si>
  <si>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</si>
  <si>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</si>
  <si>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</si>
  <si>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</si>
  <si>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</si>
  <si>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</si>
  <si>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</si>
  <si>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</si>
  <si>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</si>
  <si>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</si>
  <si>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</si>
  <si>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</si>
  <si>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</si>
  <si>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</si>
  <si>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</si>
  <si>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</si>
  <si>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</si>
  <si>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</si>
  <si>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</si>
  <si>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</si>
  <si>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</si>
  <si>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</si>
  <si>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</si>
  <si>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</si>
  <si>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</si>
  <si>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</si>
  <si>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</si>
  <si>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</si>
  <si>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</si>
  <si>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</si>
  <si>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</si>
  <si>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</si>
  <si>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</si>
  <si>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</si>
  <si>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</si>
  <si>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</si>
  <si>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</si>
  <si>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</si>
  <si>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</si>
  <si>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</si>
  <si>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</si>
  <si>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</si>
  <si>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</si>
  <si>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</si>
  <si>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</si>
  <si>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</si>
  <si>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</si>
  <si>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</si>
  <si>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</si>
  <si>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</si>
  <si>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</si>
  <si>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</si>
  <si>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</si>
  <si>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</si>
  <si>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</si>
  <si>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</si>
  <si>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</si>
  <si>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</si>
  <si>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</si>
  <si>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</si>
  <si>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</si>
  <si>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</si>
  <si>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</si>
  <si>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</si>
  <si>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</si>
  <si>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</si>
  <si>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</si>
  <si>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</si>
  <si>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</si>
  <si>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</si>
  <si>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</si>
  <si>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</si>
  <si>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</si>
  <si>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</si>
  <si>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</si>
  <si>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</si>
  <si>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</si>
  <si>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</si>
  <si>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</si>
  <si>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</si>
  <si>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</si>
  <si>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</si>
  <si>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</si>
  <si>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</si>
  <si>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</si>
  <si>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</si>
  <si>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</si>
  <si>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</si>
  <si>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</si>
  <si>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</si>
  <si>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</si>
  <si>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</si>
  <si>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</si>
  <si>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</si>
  <si>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</si>
  <si>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</si>
  <si>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</si>
  <si>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</si>
  <si>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</si>
  <si>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</si>
  <si>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</si>
  <si>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</si>
  <si>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</si>
  <si>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</si>
  <si>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</si>
  <si>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</si>
  <si>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</si>
  <si>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</si>
  <si>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</si>
  <si>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</si>
  <si>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</si>
  <si>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</si>
  <si>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</si>
  <si>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</si>
  <si>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</si>
  <si>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</si>
  <si>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</si>
  <si>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</si>
  <si>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</si>
  <si>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</si>
  <si>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</si>
  <si>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</si>
  <si>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</si>
  <si>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</si>
  <si>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</si>
  <si>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</si>
  <si>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</si>
  <si>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</si>
  <si>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</si>
  <si>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</si>
  <si>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</si>
  <si>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</si>
  <si>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</si>
  <si>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</si>
  <si>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</si>
  <si>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</si>
  <si>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</si>
  <si>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</si>
  <si>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</si>
  <si>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</si>
  <si>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</si>
  <si>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</si>
  <si>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</si>
  <si>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</si>
  <si>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</si>
  <si>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</si>
  <si>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</si>
  <si>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</si>
  <si>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</si>
  <si>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</si>
  <si>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</si>
  <si>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</si>
  <si>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</si>
  <si>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</si>
  <si>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</si>
  <si>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</si>
  <si>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</si>
  <si>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</si>
  <si>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</si>
  <si>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</si>
  <si>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</si>
  <si>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</si>
  <si>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</si>
  <si>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</si>
  <si>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</si>
  <si>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</si>
  <si>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</si>
  <si>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</si>
  <si>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</si>
  <si>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</si>
  <si>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</si>
  <si>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</si>
  <si>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</si>
  <si>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</si>
  <si>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</si>
  <si>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</si>
  <si>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</si>
  <si>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</si>
  <si>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</si>
  <si>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</si>
  <si>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</si>
  <si>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</si>
  <si>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</si>
  <si>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</si>
  <si>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</si>
  <si>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</si>
  <si>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</si>
  <si>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</si>
  <si>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</si>
  <si>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</si>
  <si>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</si>
  <si>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</si>
  <si>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</si>
  <si>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</si>
  <si>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</si>
  <si>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</si>
  <si>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</si>
  <si>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</si>
  <si>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</si>
  <si>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</si>
  <si>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</si>
  <si>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</si>
  <si>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</si>
  <si>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</si>
  <si>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</si>
  <si>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</si>
  <si>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</si>
  <si>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</si>
  <si>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</si>
  <si>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</si>
  <si>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</si>
  <si>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</si>
  <si>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</si>
  <si>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</si>
  <si>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</si>
  <si>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</si>
  <si>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</si>
  <si>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</si>
  <si>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</si>
  <si>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</si>
  <si>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</si>
  <si>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</si>
  <si>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</si>
  <si>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</si>
  <si>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</si>
  <si>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</si>
  <si>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</si>
  <si>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</si>
  <si>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</si>
  <si>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</si>
  <si>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</si>
  <si>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</si>
  <si>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</si>
  <si>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</si>
  <si>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</si>
  <si>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</si>
  <si>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</si>
  <si>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</si>
  <si>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</si>
  <si>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</si>
  <si>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</si>
  <si>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</si>
  <si>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</si>
  <si>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</si>
  <si>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</si>
  <si>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</si>
  <si>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</si>
  <si>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</si>
  <si>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</si>
  <si>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</si>
  <si>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</si>
  <si>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</si>
  <si>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</si>
  <si>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</si>
  <si>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</si>
  <si>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</si>
  <si>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</si>
  <si>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</si>
  <si>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</si>
  <si>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</si>
  <si>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</si>
  <si>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</si>
  <si>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</si>
  <si>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</si>
  <si>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</si>
  <si>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</si>
  <si>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</si>
  <si>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</si>
  <si>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</si>
  <si>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</si>
  <si>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</si>
  <si>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</si>
  <si>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</si>
  <si>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</si>
  <si>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</si>
  <si>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</si>
  <si>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</si>
  <si>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</si>
  <si>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</si>
  <si>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</si>
  <si>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</si>
  <si>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</si>
  <si>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</si>
  <si>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</si>
  <si>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</si>
  <si>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</si>
  <si>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</si>
  <si>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</si>
  <si>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</si>
  <si>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</si>
  <si>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</si>
  <si>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</si>
  <si>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</si>
  <si>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</si>
  <si>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</si>
  <si>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</si>
  <si>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</si>
  <si>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</si>
  <si>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</si>
  <si>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</si>
  <si>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</si>
  <si>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</si>
  <si>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</si>
  <si>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</si>
  <si>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</si>
  <si>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</si>
  <si>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</si>
  <si>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</si>
  <si>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</si>
  <si>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</si>
  <si>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</si>
  <si>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</si>
  <si>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</si>
  <si>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</si>
  <si>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</si>
  <si>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</si>
  <si>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</si>
  <si>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</si>
  <si>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</si>
  <si>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</si>
  <si>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</si>
  <si>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</si>
  <si>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</si>
  <si>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</si>
  <si>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</si>
  <si>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</si>
  <si>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</si>
  <si>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</si>
  <si>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</si>
  <si>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</si>
  <si>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</si>
  <si>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</si>
  <si>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</si>
  <si>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</si>
  <si>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</si>
  <si>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</si>
  <si>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</si>
  <si>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</si>
  <si>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</si>
  <si>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</si>
  <si>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</si>
  <si>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</si>
  <si>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</si>
  <si>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</si>
  <si>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</si>
  <si>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</si>
  <si>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</si>
  <si>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</si>
  <si>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</si>
  <si>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</si>
  <si>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</si>
  <si>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</si>
  <si>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</si>
  <si>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</si>
  <si>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</si>
  <si>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</si>
  <si>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</si>
  <si>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</si>
  <si>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</si>
  <si>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</si>
  <si>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</si>
  <si>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</si>
  <si>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</si>
  <si>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</si>
  <si>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</si>
  <si>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</si>
  <si>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</si>
  <si>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</si>
  <si>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</si>
  <si>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</si>
  <si>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</si>
  <si>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</si>
  <si>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</si>
  <si>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</si>
  <si>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</si>
  <si>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</si>
  <si>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</si>
  <si>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</si>
  <si>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</si>
  <si>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</si>
  <si>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</si>
  <si>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</si>
  <si>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</si>
  <si>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</si>
  <si>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</si>
  <si>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</si>
  <si>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</si>
  <si>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</si>
  <si>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</si>
  <si>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</si>
  <si>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</si>
  <si>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</si>
  <si>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</si>
  <si>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</si>
  <si>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</si>
  <si>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</si>
  <si>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</si>
  <si>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</si>
  <si>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</si>
  <si>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</si>
  <si>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</si>
  <si>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</si>
  <si>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</si>
  <si>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</si>
  <si>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</si>
  <si>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</si>
  <si>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</si>
  <si>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</si>
  <si>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</si>
  <si>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</si>
  <si>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</si>
  <si>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</si>
  <si>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</si>
  <si>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</si>
  <si>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</si>
  <si>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</si>
  <si>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</si>
  <si>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</si>
  <si>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</si>
  <si>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</si>
  <si>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</si>
  <si>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</si>
  <si>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</si>
  <si>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</si>
  <si>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</si>
  <si>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</si>
  <si>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</si>
  <si>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</si>
  <si>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</si>
  <si>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</si>
  <si>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</si>
  <si>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</si>
  <si>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</si>
  <si>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</si>
  <si>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</si>
  <si>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</si>
  <si>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</si>
  <si>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</si>
  <si>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</si>
  <si>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</si>
  <si>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</si>
  <si>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</si>
  <si>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</si>
  <si>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</si>
  <si>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</si>
  <si>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</si>
  <si>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</si>
  <si>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</si>
  <si>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</si>
  <si>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</si>
  <si>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</si>
  <si>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</si>
  <si>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</si>
  <si>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</si>
  <si>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</si>
  <si>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</si>
  <si>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</si>
  <si>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</si>
  <si>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</si>
  <si>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</si>
  <si>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</si>
  <si>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</si>
  <si>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</si>
  <si>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</si>
  <si>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</si>
  <si>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</si>
  <si>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</si>
  <si>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</si>
  <si>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</si>
  <si>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</si>
  <si>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</si>
  <si>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</si>
  <si>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</si>
  <si>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</si>
  <si>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</si>
  <si>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</si>
  <si>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</si>
  <si>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</si>
  <si>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</si>
  <si>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</si>
  <si>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</si>
  <si>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</si>
  <si>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</si>
  <si>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</si>
  <si>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</si>
  <si>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</si>
  <si>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</si>
  <si>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</si>
  <si>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</si>
  <si>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</si>
  <si>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</si>
  <si>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</si>
  <si>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</si>
  <si>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</si>
  <si>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</si>
  <si>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</si>
  <si>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</si>
  <si>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</si>
  <si>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</si>
  <si>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</si>
  <si>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</si>
  <si>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</si>
  <si>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</si>
  <si>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</si>
  <si>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</si>
  <si>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</si>
  <si>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</si>
  <si>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</si>
  <si>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</si>
  <si>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</si>
  <si>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</si>
  <si>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</si>
  <si>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</si>
  <si>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</si>
  <si>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</si>
  <si>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</si>
  <si>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</si>
  <si>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</si>
  <si>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</si>
  <si>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</si>
  <si>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</si>
  <si>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</si>
  <si>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</si>
  <si>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</si>
  <si>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</si>
  <si>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</si>
  <si>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</si>
  <si>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</si>
  <si>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</si>
  <si>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</si>
  <si>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</si>
  <si>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</si>
  <si>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</si>
  <si>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</si>
  <si>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</si>
  <si>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</si>
  <si>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</si>
  <si>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</si>
  <si>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</si>
  <si>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</si>
  <si>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</si>
  <si>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</si>
  <si>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</si>
  <si>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</si>
  <si>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</si>
  <si>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</si>
  <si>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</si>
  <si>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</si>
  <si>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</si>
  <si>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</si>
  <si>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</si>
  <si>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</si>
  <si>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</si>
  <si>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</si>
  <si>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</si>
  <si>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</si>
  <si>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</si>
  <si>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</si>
  <si>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</si>
  <si>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</si>
  <si>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</si>
  <si>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</si>
  <si>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</si>
  <si>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</si>
  <si>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</si>
  <si>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</si>
  <si>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</si>
  <si>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</si>
  <si>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</si>
  <si>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</si>
  <si>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</si>
  <si>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</si>
  <si>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</si>
  <si>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</si>
  <si>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</si>
  <si>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</si>
  <si>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</si>
  <si>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</si>
  <si>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</si>
  <si>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</si>
  <si>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</si>
  <si>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</si>
  <si>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</si>
  <si>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</si>
  <si>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</si>
  <si>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</si>
  <si>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</si>
  <si>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</si>
  <si>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</si>
  <si>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</si>
  <si>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</si>
  <si>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</si>
  <si>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</si>
  <si>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</si>
  <si>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</si>
  <si>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</si>
  <si>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</si>
  <si>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</si>
  <si>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</si>
  <si>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</si>
  <si>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</si>
  <si>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</si>
  <si>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</si>
  <si>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</si>
  <si>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</si>
  <si>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</si>
  <si>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</si>
  <si>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</si>
  <si>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</si>
  <si>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</si>
  <si>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</si>
  <si>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</si>
  <si>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</si>
  <si>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</si>
  <si>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</si>
  <si>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</si>
  <si>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</si>
  <si>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</si>
  <si>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</si>
  <si>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</si>
  <si>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</si>
  <si>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</si>
  <si>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</si>
  <si>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</si>
  <si>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</si>
  <si>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</si>
  <si>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</si>
  <si>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</si>
  <si>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</si>
  <si>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</si>
  <si>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</si>
  <si>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</si>
  <si>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</si>
  <si>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</si>
  <si>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</si>
  <si>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</si>
  <si>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</si>
  <si>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</si>
  <si>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</si>
  <si>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</si>
  <si>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</si>
  <si>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</si>
  <si>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</si>
  <si>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</si>
  <si>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</si>
  <si>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</si>
  <si>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</si>
  <si>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</si>
  <si>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</si>
  <si>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</si>
  <si>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</si>
  <si>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</si>
  <si>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</si>
  <si>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</si>
  <si>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</si>
  <si>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</si>
  <si>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</si>
  <si>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</si>
  <si>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</si>
  <si>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</si>
  <si>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</si>
  <si>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</si>
  <si>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</si>
  <si>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</si>
  <si>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</si>
  <si>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</si>
  <si>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</si>
  <si>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</si>
  <si>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</si>
  <si>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</si>
  <si>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</si>
  <si>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</si>
  <si>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</si>
  <si>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</si>
  <si>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</si>
  <si>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</si>
  <si>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</si>
  <si>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</si>
  <si>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</si>
  <si>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</si>
  <si>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</si>
  <si>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</si>
  <si>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</si>
  <si>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</si>
  <si>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</si>
  <si>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</si>
  <si>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</si>
  <si>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</si>
  <si>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</si>
  <si>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</si>
  <si>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</si>
  <si>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</si>
  <si>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</si>
  <si>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</si>
  <si>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</si>
  <si>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</si>
  <si>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</si>
  <si>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</si>
  <si>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</si>
  <si>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</si>
  <si>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</si>
  <si>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</si>
  <si>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</si>
  <si>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</si>
  <si>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</si>
  <si>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</si>
  <si>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</si>
  <si>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</si>
  <si>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</si>
  <si>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</si>
  <si>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</si>
  <si>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</si>
  <si>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</si>
  <si>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</si>
  <si>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</si>
  <si>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</si>
  <si>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</si>
  <si>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</si>
  <si>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</si>
  <si>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</si>
  <si>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</si>
  <si>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</si>
  <si>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</si>
  <si>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</si>
  <si>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</si>
  <si>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</si>
  <si>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</si>
  <si>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</si>
  <si>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</si>
  <si>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</si>
  <si>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</si>
  <si>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</si>
  <si>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</si>
  <si>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</si>
  <si>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</si>
  <si>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</si>
  <si>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</si>
  <si>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</si>
  <si>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</si>
  <si>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</si>
  <si>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</si>
  <si>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</si>
  <si>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</si>
  <si>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</si>
  <si>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</si>
  <si>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</si>
  <si>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</si>
  <si>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</si>
  <si>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</si>
  <si>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</si>
  <si>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</si>
  <si>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</si>
  <si>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</si>
  <si>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</si>
  <si>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</si>
  <si>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</si>
  <si>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</si>
  <si>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</si>
  <si>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</si>
  <si>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</si>
  <si>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</si>
  <si>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</si>
  <si>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</si>
  <si>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</si>
  <si>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</si>
  <si>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</si>
  <si>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</si>
  <si>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</si>
  <si>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</si>
  <si>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</si>
  <si>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</si>
  <si>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</si>
  <si>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</si>
  <si>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</si>
  <si>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</si>
  <si>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</si>
  <si>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</si>
  <si>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</si>
  <si>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</si>
  <si>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</si>
  <si>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</si>
  <si>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</si>
  <si>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</si>
  <si>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</si>
  <si>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</si>
  <si>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</si>
  <si>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</si>
  <si>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</si>
  <si>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</si>
  <si>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</si>
  <si>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</si>
  <si>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</si>
  <si>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</si>
  <si>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</si>
  <si>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</si>
  <si>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</si>
  <si>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</si>
  <si>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</si>
  <si>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</si>
  <si>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</si>
  <si>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</si>
  <si>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</si>
  <si>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</si>
  <si>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</si>
  <si>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</si>
  <si>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</si>
  <si>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</si>
  <si>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</si>
  <si>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</si>
  <si>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</si>
  <si>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</si>
  <si>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</si>
  <si>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</si>
  <si>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</si>
  <si>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</si>
  <si>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</si>
  <si>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</si>
  <si>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</si>
  <si>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</si>
  <si>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</si>
  <si>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</si>
  <si>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</si>
  <si>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</si>
  <si>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</si>
  <si>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</si>
  <si>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</si>
  <si>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</si>
  <si>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</si>
  <si>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</si>
  <si>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</si>
  <si>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</si>
  <si>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</si>
  <si>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</si>
  <si>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</si>
  <si>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</si>
  <si>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</si>
  <si>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</si>
  <si>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</si>
  <si>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</si>
  <si>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</si>
  <si>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</si>
  <si>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</si>
  <si>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</si>
  <si>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</si>
  <si>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</si>
  <si>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</si>
  <si>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</si>
  <si>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</si>
  <si>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</si>
  <si>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</si>
  <si>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</si>
  <si>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</si>
  <si>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</si>
  <si>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</si>
  <si>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</si>
  <si>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</si>
  <si>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</si>
  <si>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</si>
  <si>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</si>
  <si>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</si>
  <si>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</si>
  <si>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</si>
  <si>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</si>
  <si>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</si>
  <si>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</si>
  <si>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</si>
  <si>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</si>
  <si>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</si>
  <si>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</si>
  <si>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</si>
  <si>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</si>
  <si>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</si>
  <si>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</si>
  <si>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</si>
  <si>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</si>
  <si>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</si>
  <si>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</si>
  <si>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</si>
  <si>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</si>
  <si>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</si>
  <si>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</si>
  <si>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</si>
  <si>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</si>
  <si>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</si>
  <si>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</si>
  <si>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</si>
  <si>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</si>
  <si>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</si>
  <si>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</si>
  <si>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</si>
  <si>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</si>
  <si>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</si>
  <si>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</si>
  <si>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</si>
  <si>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</si>
  <si>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</si>
  <si>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</si>
  <si>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</si>
  <si>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</si>
  <si>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</si>
  <si>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</si>
  <si>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</si>
  <si>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</si>
  <si>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</si>
  <si>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</si>
  <si>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</si>
  <si>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</si>
  <si>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</si>
  <si>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</si>
  <si>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</si>
  <si>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</si>
  <si>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</si>
  <si>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</si>
  <si>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</si>
  <si>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</si>
  <si>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</si>
  <si>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</si>
  <si>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</si>
  <si>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</si>
  <si>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</si>
  <si>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</si>
  <si>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</si>
  <si>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</si>
  <si>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</si>
  <si>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</si>
  <si>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</si>
  <si>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</si>
  <si>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</si>
  <si>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</si>
  <si>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</si>
  <si>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</si>
  <si>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</si>
  <si>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</si>
  <si>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</si>
  <si>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</si>
  <si>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</si>
  <si>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</si>
  <si>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</si>
  <si>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</si>
  <si>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</si>
  <si>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</si>
  <si>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</si>
  <si>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</si>
  <si>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</si>
  <si>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</si>
  <si>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</si>
  <si>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</si>
  <si>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</si>
  <si>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</si>
  <si>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</si>
  <si>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</si>
  <si>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</si>
  <si>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</si>
  <si>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</si>
  <si>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</si>
  <si>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</si>
  <si>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</si>
  <si>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</si>
  <si>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</si>
  <si>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</si>
  <si>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</si>
  <si>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</si>
  <si>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</si>
  <si>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</si>
  <si>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</si>
  <si>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</si>
  <si>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</si>
  <si>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</si>
  <si>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</si>
  <si>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</si>
  <si>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</si>
  <si>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</si>
  <si>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</si>
  <si>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</si>
  <si>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</si>
  <si>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</si>
  <si>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</si>
  <si>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</si>
  <si>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</si>
  <si>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</si>
  <si>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</si>
  <si>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</si>
  <si>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</si>
  <si>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</si>
  <si>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</si>
  <si>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</si>
  <si>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</si>
  <si>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</si>
  <si>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</si>
  <si>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</si>
  <si>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</si>
  <si>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</si>
  <si>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</si>
  <si>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</si>
  <si>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</si>
  <si>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</si>
  <si>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</si>
  <si>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</si>
  <si>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</si>
  <si>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</si>
  <si>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</si>
  <si>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</si>
  <si>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</si>
  <si>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</si>
  <si>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</si>
  <si>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</si>
  <si>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</si>
  <si>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</si>
  <si>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</si>
  <si>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</si>
  <si>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</si>
  <si>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</si>
  <si>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</si>
  <si>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</si>
  <si>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</si>
  <si>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</si>
  <si>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</si>
  <si>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</si>
  <si>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</si>
  <si>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</si>
  <si>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</si>
  <si>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</si>
  <si>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</si>
  <si>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</si>
  <si>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</si>
  <si>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</si>
  <si>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</si>
  <si>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</si>
  <si>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</si>
  <si>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</si>
  <si>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</si>
  <si>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</si>
  <si>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</si>
  <si>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</si>
  <si>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</si>
  <si>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</si>
  <si>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</si>
  <si>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</si>
  <si>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</si>
  <si>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</si>
  <si>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</si>
  <si>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</si>
  <si>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</si>
  <si>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</si>
  <si>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</si>
  <si>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</si>
  <si>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</si>
  <si>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</si>
  <si>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</si>
  <si>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</si>
  <si>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</si>
  <si>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</si>
  <si>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</si>
  <si>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</si>
  <si>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</si>
  <si>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</si>
  <si>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</si>
  <si>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</si>
  <si>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</si>
  <si>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</si>
  <si>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</si>
  <si>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</si>
  <si>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</si>
  <si>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</si>
  <si>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</si>
  <si>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</si>
  <si>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</si>
  <si>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</si>
  <si>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</si>
  <si>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</si>
  <si>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</si>
  <si>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</si>
  <si>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</si>
  <si>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</si>
  <si>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</si>
  <si>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</si>
  <si>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</si>
  <si>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</si>
  <si>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</si>
  <si>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</si>
  <si>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</si>
  <si>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</si>
  <si>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</si>
  <si>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</si>
  <si>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</si>
  <si>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</si>
  <si>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</si>
  <si>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</si>
  <si>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</si>
  <si>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</si>
  <si>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</si>
  <si>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</si>
  <si>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</si>
  <si>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</si>
  <si>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</si>
  <si>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</si>
  <si>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</si>
  <si>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</si>
  <si>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</si>
  <si>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</si>
  <si>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</si>
  <si>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</si>
  <si>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</si>
  <si>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</si>
  <si>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</si>
  <si>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</si>
  <si>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</si>
  <si>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</si>
  <si>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</si>
  <si>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</si>
  <si>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</si>
  <si>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</si>
  <si>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</si>
  <si>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</si>
  <si>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</si>
  <si>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</si>
  <si>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</si>
  <si>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</si>
  <si>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</si>
  <si>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</si>
  <si>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</si>
  <si>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</si>
  <si>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</si>
  <si>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</si>
  <si>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</si>
  <si>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</si>
  <si>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</si>
  <si>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</si>
  <si>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</si>
  <si>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</si>
  <si>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</si>
  <si>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</si>
  <si>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</si>
  <si>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</si>
  <si>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</si>
  <si>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</si>
  <si>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</si>
  <si>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</si>
  <si>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</si>
  <si>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</si>
  <si>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</si>
  <si>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</si>
  <si>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</si>
  <si>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</si>
  <si>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</si>
  <si>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</si>
  <si>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</si>
  <si>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</si>
  <si>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</si>
  <si>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</si>
  <si>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</si>
  <si>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</si>
  <si>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</si>
  <si>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</si>
  <si>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</si>
  <si>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</si>
  <si>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</si>
  <si>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</si>
  <si>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</si>
  <si>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</si>
  <si>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</si>
  <si>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</si>
  <si>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</si>
  <si>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</si>
  <si>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</si>
  <si>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</si>
  <si>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</si>
  <si>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</si>
  <si>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</si>
  <si>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</si>
  <si>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</si>
  <si>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</si>
  <si>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</si>
  <si>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</si>
  <si>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</si>
  <si>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</si>
  <si>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</si>
  <si>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</si>
  <si>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</si>
  <si>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</si>
  <si>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</si>
  <si>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</si>
  <si>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</si>
  <si>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</si>
  <si>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</si>
  <si>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</si>
  <si>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</si>
  <si>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</si>
  <si>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</si>
  <si>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</si>
  <si>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</si>
  <si>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</si>
  <si>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</si>
  <si>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</si>
  <si>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</si>
  <si>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</si>
  <si>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</si>
  <si>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</si>
  <si>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</si>
  <si>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</si>
  <si>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</si>
  <si>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</si>
  <si>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</si>
  <si>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</si>
  <si>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</si>
  <si>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</si>
  <si>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</si>
  <si>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</si>
  <si>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</si>
  <si>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</si>
  <si>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</si>
  <si>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</si>
  <si>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</si>
  <si>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</si>
  <si>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</si>
  <si>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</si>
  <si>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</si>
  <si>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</si>
  <si>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</si>
  <si>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</si>
  <si>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</si>
  <si>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</si>
  <si>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</si>
  <si>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</si>
  <si>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</si>
  <si>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</si>
  <si>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</si>
  <si>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</si>
  <si>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</si>
  <si>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</si>
  <si>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</si>
  <si>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</si>
  <si>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</si>
  <si>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</si>
  <si>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</si>
  <si>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</si>
  <si>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</si>
  <si>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</si>
  <si>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</si>
  <si>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</si>
  <si>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</si>
  <si>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</si>
  <si>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</si>
  <si>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</si>
  <si>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</si>
  <si>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</si>
  <si>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</si>
  <si>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</si>
  <si>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</si>
  <si>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</si>
  <si>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</si>
  <si>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</si>
  <si>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</si>
  <si>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</si>
  <si>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</si>
  <si>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</si>
  <si>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</si>
  <si>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</si>
  <si>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</si>
  <si>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</si>
  <si>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</si>
  <si>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</si>
  <si>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</si>
  <si>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</si>
  <si>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</si>
  <si>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</si>
  <si>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</si>
  <si>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</si>
  <si>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</si>
  <si>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</si>
  <si>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</si>
  <si>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</si>
  <si>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</si>
  <si>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</si>
  <si>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</si>
  <si>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</si>
  <si>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</si>
  <si>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</si>
  <si>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</si>
  <si>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</si>
  <si>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</si>
  <si>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</si>
  <si>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</si>
  <si>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</si>
  <si>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</si>
  <si>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</si>
  <si>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</si>
  <si>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</si>
  <si>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</si>
  <si>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</si>
  <si>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</si>
  <si>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</si>
  <si>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</si>
  <si>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</si>
  <si>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</si>
  <si>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</si>
  <si>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</si>
  <si>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</si>
  <si>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</si>
  <si>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</si>
  <si>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</si>
  <si>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</si>
  <si>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</si>
  <si>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</si>
  <si>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</si>
  <si>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</si>
  <si>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</si>
  <si>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</si>
  <si>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</si>
  <si>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</si>
  <si>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</si>
  <si>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</si>
  <si>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</si>
  <si>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</si>
  <si>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</si>
  <si>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</si>
  <si>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</si>
  <si>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</si>
  <si>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</si>
  <si>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</si>
  <si>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</si>
  <si>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</si>
  <si>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</si>
  <si>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</si>
  <si>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</si>
  <si>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</si>
  <si>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</si>
  <si>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</si>
  <si>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</si>
  <si>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</si>
  <si>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</si>
  <si>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</si>
  <si>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</si>
  <si>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</si>
  <si>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</si>
  <si>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</si>
  <si>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</si>
  <si>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</si>
  <si>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</si>
  <si>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</si>
  <si>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</si>
  <si>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</si>
  <si>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</si>
  <si>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</si>
  <si>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</si>
  <si>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</si>
  <si>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</si>
  <si>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</si>
  <si>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</si>
  <si>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</si>
  <si>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</si>
  <si>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</si>
  <si>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</si>
  <si>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</si>
  <si>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</si>
  <si>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</si>
  <si>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</si>
  <si>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</si>
  <si>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</si>
  <si>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</si>
  <si>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</si>
  <si>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</si>
  <si>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</si>
  <si>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</si>
  <si>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</si>
  <si>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</si>
  <si>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</si>
  <si>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</si>
  <si>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</si>
  <si>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</si>
  <si>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</si>
  <si>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</si>
  <si>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</si>
  <si>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</si>
  <si>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</si>
  <si>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</si>
  <si>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</si>
  <si>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</si>
  <si>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</si>
  <si>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</si>
  <si>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</si>
  <si>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</si>
  <si>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</si>
  <si>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</si>
  <si>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</si>
  <si>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</si>
  <si>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</si>
  <si>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</si>
  <si>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</si>
  <si>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</si>
  <si>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</si>
  <si>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</si>
  <si>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</si>
  <si>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</si>
  <si>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</si>
  <si>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</si>
  <si>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</si>
  <si>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</si>
  <si>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</si>
  <si>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</si>
  <si>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</si>
  <si>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</si>
  <si>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</si>
  <si>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</si>
  <si>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</si>
  <si>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</si>
  <si>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</si>
  <si>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</si>
  <si>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</si>
  <si>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</si>
  <si>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</si>
  <si>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</si>
  <si>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</si>
  <si>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</si>
  <si>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</si>
  <si>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</si>
  <si>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</si>
  <si>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</si>
  <si>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</si>
  <si>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</si>
  <si>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</si>
  <si>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</si>
  <si>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</si>
  <si>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</si>
  <si>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</si>
  <si>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</si>
  <si>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</si>
  <si>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</si>
  <si>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</si>
  <si>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</si>
  <si>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</si>
  <si>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</si>
  <si>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</si>
  <si>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</si>
  <si>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</si>
  <si>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</si>
  <si>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</si>
  <si>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</si>
  <si>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</si>
  <si>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</si>
  <si>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</si>
  <si>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</si>
  <si>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</si>
  <si>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</si>
  <si>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</si>
  <si>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</si>
  <si>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</si>
  <si>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</si>
  <si>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</si>
  <si>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</si>
  <si>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</si>
  <si>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</si>
  <si>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</si>
  <si>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</si>
  <si>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</si>
  <si>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</si>
  <si>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</si>
  <si>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</si>
  <si>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</si>
  <si>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</si>
  <si>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</si>
  <si>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</si>
  <si>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</si>
  <si>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</si>
  <si>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</si>
  <si>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</si>
  <si>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</si>
  <si>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</si>
  <si>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</si>
  <si>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</si>
  <si>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</si>
  <si>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</si>
  <si>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</si>
  <si>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</si>
  <si>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</si>
  <si>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</si>
  <si>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</si>
  <si>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</si>
  <si>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</si>
  <si>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</si>
  <si>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</si>
  <si>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</si>
  <si>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</si>
  <si>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</si>
  <si>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</si>
  <si>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</si>
  <si>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</si>
  <si>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</si>
  <si>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</si>
  <si>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</si>
  <si>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</si>
  <si>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</si>
  <si>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</si>
  <si>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</si>
  <si>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</si>
  <si>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</si>
  <si>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</si>
  <si>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</si>
  <si>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</si>
  <si>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</si>
  <si>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</si>
  <si>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</si>
  <si>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</si>
  <si>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</si>
  <si>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</si>
  <si>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</si>
  <si>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</si>
  <si>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</si>
  <si>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</si>
  <si>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</si>
  <si>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</si>
  <si>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</si>
  <si>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</si>
  <si>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</si>
  <si>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</si>
  <si>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</si>
  <si>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</si>
  <si>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</si>
  <si>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</si>
  <si>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</si>
  <si>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</si>
  <si>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</si>
  <si>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</si>
  <si>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</si>
  <si>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</si>
  <si>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</si>
  <si>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</si>
  <si>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</si>
  <si>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</si>
  <si>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</si>
  <si>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</si>
  <si>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</si>
  <si>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</si>
  <si>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</si>
  <si>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</si>
  <si>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</si>
  <si>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</si>
  <si>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</si>
  <si>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</si>
  <si>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</si>
  <si>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</si>
  <si>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</si>
  <si>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</si>
  <si>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</si>
  <si>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</si>
  <si>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</si>
  <si>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</si>
  <si>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</si>
  <si>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</si>
  <si>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</si>
  <si>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</si>
  <si>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</si>
  <si>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</si>
  <si>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</si>
  <si>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</si>
  <si>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</si>
  <si>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</si>
  <si>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</si>
  <si>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</si>
  <si>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</si>
  <si>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</si>
  <si>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</si>
  <si>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</si>
  <si>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</si>
  <si>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</si>
  <si>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</si>
  <si>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</si>
  <si>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</si>
  <si>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</si>
  <si>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</si>
  <si>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</si>
  <si>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</si>
  <si>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</si>
  <si>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</si>
  <si>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</si>
  <si>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</si>
  <si>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</si>
  <si>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</si>
  <si>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</si>
  <si>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</si>
  <si>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</si>
  <si>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</si>
  <si>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</si>
  <si>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</si>
  <si>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</si>
  <si>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</si>
  <si>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</si>
  <si>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</si>
  <si>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</si>
  <si>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</si>
  <si>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</si>
  <si>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</si>
  <si>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</si>
  <si>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</si>
  <si>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</si>
  <si>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</si>
  <si>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</si>
  <si>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</si>
  <si>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</si>
  <si>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</si>
  <si>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</si>
  <si>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</si>
  <si>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</si>
  <si>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</si>
  <si>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</si>
  <si>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</si>
  <si>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</si>
  <si>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</si>
  <si>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</si>
  <si>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</si>
  <si>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</si>
  <si>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</si>
  <si>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</si>
  <si>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</si>
  <si>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</si>
  <si>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</si>
  <si>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</si>
  <si>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</si>
  <si>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</si>
  <si>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</si>
  <si>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</si>
  <si>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</si>
  <si>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</si>
  <si>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</si>
  <si>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</si>
  <si>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</si>
  <si>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</si>
  <si>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</si>
  <si>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</si>
  <si>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</si>
  <si>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</si>
  <si>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</si>
  <si>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</si>
  <si>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</si>
  <si>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</si>
  <si>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</si>
  <si>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</si>
  <si>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</si>
  <si>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</si>
  <si>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</si>
  <si>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</si>
  <si>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</si>
  <si>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</si>
  <si>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</si>
  <si>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</si>
  <si>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</si>
  <si>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</si>
  <si>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</si>
  <si>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</si>
  <si>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</si>
  <si>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</si>
  <si>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</si>
  <si>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</si>
  <si>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</si>
  <si>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</si>
  <si>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</si>
  <si>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</si>
  <si>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</si>
  <si>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</si>
  <si>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</si>
  <si>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</si>
  <si>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</si>
  <si>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</si>
  <si>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</si>
  <si>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</si>
  <si>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</si>
  <si>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</si>
  <si>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</si>
  <si>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</si>
  <si>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</si>
  <si>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</si>
  <si>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</si>
  <si>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</si>
  <si>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</si>
  <si>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</si>
  <si>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</si>
  <si>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</si>
  <si>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</si>
  <si>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</si>
  <si>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</si>
  <si>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</si>
  <si>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</si>
  <si>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</si>
  <si>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</si>
  <si>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</si>
  <si>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</si>
  <si>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</si>
  <si>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</si>
  <si>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</si>
  <si>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</si>
  <si>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</si>
  <si>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</si>
  <si>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</si>
  <si>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</si>
  <si>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</si>
  <si>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</si>
  <si>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</si>
  <si>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</si>
  <si>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</si>
  <si>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</si>
  <si>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</si>
  <si>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</si>
  <si>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</si>
  <si>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</si>
  <si>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</si>
  <si>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</si>
  <si>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</si>
  <si>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</si>
  <si>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</si>
  <si>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</si>
  <si>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</si>
  <si>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</si>
  <si>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</si>
  <si>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</si>
  <si>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</si>
  <si>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</si>
  <si>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</si>
  <si>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</si>
  <si>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</si>
  <si>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</si>
  <si>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</si>
  <si>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</si>
  <si>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</si>
  <si>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</si>
  <si>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</si>
  <si>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</si>
  <si>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</si>
  <si>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</si>
  <si>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</si>
  <si>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</si>
  <si>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</si>
  <si>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</si>
  <si>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</si>
  <si>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</si>
  <si>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</si>
  <si>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</si>
  <si>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</si>
  <si>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</si>
  <si>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</si>
  <si>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</si>
  <si>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</si>
  <si>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</si>
  <si>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</si>
  <si>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</si>
  <si>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</si>
  <si>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</si>
  <si>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</si>
  <si>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</si>
  <si>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</si>
  <si>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</si>
  <si>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</si>
  <si>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</si>
  <si>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</si>
  <si>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</si>
  <si>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</si>
  <si>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</si>
  <si>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</si>
  <si>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</si>
  <si>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</si>
  <si>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</si>
  <si>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</si>
  <si>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</si>
  <si>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</si>
  <si>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</si>
  <si>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</si>
  <si>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</si>
  <si>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</si>
  <si>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</si>
  <si>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</si>
  <si>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</si>
  <si>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</si>
  <si>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</si>
  <si>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</si>
  <si>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</si>
  <si>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</si>
  <si>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</si>
  <si>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</si>
  <si>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</si>
  <si>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</si>
  <si>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</si>
  <si>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</si>
  <si>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</si>
  <si>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</si>
  <si>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</si>
  <si>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</si>
  <si>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</si>
  <si>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</si>
  <si>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</si>
  <si>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</si>
  <si>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</si>
  <si>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</si>
  <si>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</si>
  <si>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</si>
  <si>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</si>
  <si>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</si>
  <si>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</si>
  <si>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</si>
  <si>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</si>
  <si>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</si>
  <si>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</si>
  <si>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</si>
  <si>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</si>
  <si>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</si>
  <si>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</si>
  <si>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</si>
  <si>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</si>
  <si>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</si>
  <si>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</si>
  <si>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</si>
  <si>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</si>
  <si>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</si>
  <si>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</si>
  <si>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</si>
  <si>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</si>
  <si>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</si>
  <si>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</si>
  <si>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</si>
  <si>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</si>
  <si>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</si>
  <si>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</si>
  <si>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</si>
  <si>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</si>
  <si>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</si>
  <si>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</si>
  <si>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</si>
  <si>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</si>
  <si>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</si>
  <si>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</si>
  <si>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</si>
  <si>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</si>
  <si>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</si>
  <si>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</si>
  <si>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</si>
  <si>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</si>
  <si>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</si>
  <si>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</si>
  <si>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</si>
  <si>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</si>
  <si>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</si>
  <si>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</si>
  <si>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</si>
  <si>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</si>
  <si>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</si>
  <si>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</si>
  <si>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</si>
  <si>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</si>
  <si>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</si>
  <si>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</si>
  <si>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</si>
  <si>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</si>
  <si>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</si>
  <si>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</si>
  <si>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</si>
  <si>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</si>
  <si>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</si>
  <si>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</si>
  <si>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</si>
  <si>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</si>
  <si>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</si>
  <si>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</si>
  <si>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</si>
  <si>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</si>
  <si>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</si>
  <si>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</si>
  <si>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</si>
  <si>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</si>
  <si>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</si>
  <si>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</si>
  <si>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</si>
  <si>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</si>
  <si>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</si>
  <si>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</si>
  <si>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</si>
  <si>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</si>
  <si>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</si>
  <si>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</si>
  <si>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</si>
  <si>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</si>
  <si>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</si>
  <si>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</si>
  <si>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</si>
  <si>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</si>
  <si>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</si>
  <si>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</si>
  <si>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</si>
  <si>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</si>
  <si>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</si>
  <si>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</si>
  <si>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</si>
  <si>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</si>
  <si>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</si>
  <si>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</si>
  <si>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</si>
  <si>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</si>
  <si>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</si>
  <si>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</si>
  <si>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</si>
  <si>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</si>
  <si>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</si>
  <si>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</si>
  <si>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</si>
  <si>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</si>
  <si>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</si>
  <si>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</si>
  <si>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</si>
  <si>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</si>
  <si>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</si>
  <si>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</si>
  <si>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</si>
  <si>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</si>
  <si>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</si>
  <si>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</si>
  <si>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</si>
  <si>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</si>
  <si>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</si>
  <si>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</si>
  <si>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</si>
  <si>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</si>
  <si>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</si>
  <si>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</si>
  <si>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</si>
  <si>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</si>
  <si>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</si>
  <si>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</si>
  <si>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</si>
  <si>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</si>
  <si>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</si>
  <si>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</si>
  <si>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</si>
  <si>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</si>
  <si>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</si>
  <si>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</si>
  <si>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</si>
  <si>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</si>
  <si>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</si>
  <si>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</si>
  <si>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</si>
  <si>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</si>
  <si>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</si>
  <si>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</si>
  <si>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</si>
  <si>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</si>
  <si>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</si>
  <si>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</si>
  <si>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</si>
  <si>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</si>
  <si>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</si>
  <si>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</si>
  <si>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</si>
  <si>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</si>
  <si>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</si>
  <si>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</si>
  <si>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</si>
  <si>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</si>
  <si>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</si>
  <si>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</si>
  <si>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</si>
  <si>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</si>
  <si>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</si>
  <si>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</si>
  <si>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</si>
  <si>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</si>
  <si>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</si>
  <si>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</si>
  <si>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</si>
  <si>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</si>
  <si>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</si>
  <si>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</si>
  <si>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</si>
  <si>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</si>
  <si>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</si>
  <si>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</si>
  <si>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</si>
  <si>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</si>
  <si>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</si>
  <si>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</si>
  <si>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</si>
  <si>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</si>
  <si>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</si>
  <si>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</si>
  <si>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</si>
  <si>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</si>
  <si>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</si>
  <si>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</si>
  <si>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</si>
  <si>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</si>
  <si>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</si>
  <si>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</si>
  <si>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</si>
  <si>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</si>
  <si>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</si>
  <si>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</si>
  <si>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</si>
  <si>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</si>
  <si>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</si>
  <si>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</si>
  <si>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</si>
  <si>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</si>
  <si>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</si>
  <si>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</si>
  <si>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</si>
  <si>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</si>
  <si>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</si>
  <si>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</si>
  <si>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</si>
  <si>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</si>
  <si>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</si>
  <si>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</si>
  <si>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</si>
  <si>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</si>
  <si>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</si>
  <si>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</si>
  <si>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</si>
  <si>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</si>
  <si>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</si>
  <si>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</si>
  <si>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</si>
  <si>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</si>
  <si>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</si>
  <si>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</si>
  <si>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</si>
  <si>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</si>
  <si>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</si>
  <si>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</si>
  <si>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</si>
  <si>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</si>
  <si>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</si>
  <si>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</si>
  <si>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</si>
  <si>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</si>
  <si>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</si>
  <si>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</si>
  <si>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</si>
  <si>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</si>
  <si>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</si>
  <si>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</si>
  <si>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</si>
  <si>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</si>
  <si>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</si>
  <si>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</si>
  <si>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</si>
  <si>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</si>
  <si>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</si>
  <si>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</si>
  <si>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</si>
  <si>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</si>
  <si>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</si>
  <si>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</si>
  <si>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</si>
  <si>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</si>
  <si>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</si>
  <si>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</si>
  <si>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</si>
  <si>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</si>
  <si>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</si>
  <si>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</si>
  <si>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</si>
  <si>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</si>
  <si>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</si>
  <si>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</si>
  <si>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</si>
  <si>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</si>
  <si>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</si>
  <si>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</si>
  <si>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</si>
  <si>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</si>
  <si>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</si>
  <si>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</si>
  <si>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</si>
  <si>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</si>
  <si>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</si>
  <si>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</si>
  <si>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</si>
  <si>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</si>
  <si>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</si>
  <si>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</si>
  <si>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</si>
  <si>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</si>
  <si>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</si>
  <si>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</si>
  <si>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</si>
  <si>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</si>
  <si>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</si>
  <si>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</si>
  <si>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</si>
  <si>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</si>
  <si>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</si>
  <si>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</si>
  <si>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</si>
  <si>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</si>
  <si>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</si>
  <si>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</si>
  <si>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</si>
  <si>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</si>
  <si>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</si>
  <si>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</si>
  <si>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</si>
  <si>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</si>
  <si>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</si>
  <si>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</si>
  <si>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</si>
  <si>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</si>
  <si>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</si>
  <si>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</si>
  <si>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</si>
  <si>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</si>
  <si>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</si>
  <si>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</si>
  <si>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</si>
  <si>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</si>
  <si>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</si>
  <si>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</si>
  <si>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</si>
  <si>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</si>
  <si>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</si>
  <si>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</si>
  <si>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</si>
  <si>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</si>
  <si>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</si>
  <si>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</si>
  <si>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</si>
  <si>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</si>
  <si>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</si>
  <si>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</si>
  <si>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</si>
  <si>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</si>
  <si>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</si>
  <si>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</si>
  <si>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</si>
  <si>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</si>
  <si>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</si>
  <si>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</si>
  <si>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</si>
  <si>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</si>
  <si>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</si>
  <si>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</si>
  <si>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</si>
  <si>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</si>
  <si>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</si>
  <si>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</si>
  <si>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</si>
  <si>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</si>
  <si>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</si>
  <si>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</si>
  <si>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</si>
  <si>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</si>
  <si>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</si>
  <si>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</si>
  <si>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</si>
  <si>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</si>
  <si>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</si>
  <si>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</si>
  <si>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</si>
  <si>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</si>
  <si>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</si>
  <si>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</si>
  <si>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</si>
  <si>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</si>
  <si>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</si>
  <si>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</si>
  <si>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</si>
  <si>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</si>
  <si>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</si>
  <si>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</si>
  <si>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</si>
  <si>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</si>
  <si>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</si>
  <si>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</si>
  <si>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</si>
  <si>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</si>
  <si>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</si>
  <si>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</si>
  <si>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</si>
  <si>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</si>
  <si>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</si>
  <si>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</si>
  <si>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</si>
  <si>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</si>
  <si>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</si>
  <si>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</si>
  <si>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</si>
  <si>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</si>
  <si>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</si>
  <si>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</si>
  <si>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</si>
  <si>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</si>
  <si>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</si>
  <si>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</si>
  <si>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</si>
  <si>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</si>
  <si>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</si>
  <si>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</si>
  <si>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</si>
  <si>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</si>
  <si>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</si>
  <si>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</si>
  <si>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</si>
  <si>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</si>
  <si>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</si>
  <si>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</si>
  <si>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</si>
  <si>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</si>
  <si>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</si>
  <si>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</si>
  <si>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</si>
  <si>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</si>
  <si>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</si>
  <si>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</si>
  <si>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</si>
  <si>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</si>
  <si>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</si>
  <si>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</si>
  <si>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</si>
  <si>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</si>
  <si>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</si>
  <si>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</si>
  <si>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</si>
  <si>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</si>
  <si>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</si>
  <si>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</si>
  <si>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</si>
  <si>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</si>
  <si>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</si>
  <si>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</si>
  <si>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</si>
  <si>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</si>
  <si>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</si>
  <si>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</si>
  <si>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</si>
  <si>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</si>
  <si>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</si>
  <si>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</si>
  <si>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</si>
  <si>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</si>
  <si>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</si>
  <si>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</si>
  <si>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</si>
  <si>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</si>
  <si>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</si>
  <si>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</si>
  <si>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</si>
  <si>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</si>
  <si>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</si>
  <si>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</si>
  <si>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</si>
  <si>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</si>
  <si>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</si>
  <si>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</si>
  <si>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</si>
  <si>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</si>
  <si>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</si>
  <si>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</si>
  <si>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</si>
  <si>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</si>
  <si>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</si>
  <si>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</si>
  <si>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</si>
  <si>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</si>
  <si>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</si>
  <si>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</si>
  <si>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</si>
  <si>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</si>
  <si>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</si>
  <si>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</si>
  <si>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</si>
  <si>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</si>
  <si>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</si>
  <si>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</si>
  <si>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</si>
  <si>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</si>
  <si>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</si>
  <si>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</si>
  <si>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</si>
  <si>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</si>
  <si>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</si>
  <si>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</si>
  <si>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</si>
  <si>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</si>
  <si>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</si>
  <si>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</si>
  <si>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</si>
  <si>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</si>
  <si>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</si>
  <si>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</si>
  <si>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</si>
  <si>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</si>
  <si>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</si>
  <si>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</si>
  <si>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</si>
  <si>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</si>
  <si>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</si>
  <si>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</si>
  <si>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</si>
  <si>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</si>
  <si>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</si>
  <si>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</si>
  <si>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</si>
  <si>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</si>
  <si>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</si>
  <si>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</si>
  <si>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</si>
  <si>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</si>
  <si>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</si>
  <si>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</si>
  <si>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</si>
  <si>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</si>
  <si>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</si>
  <si>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</si>
  <si>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</si>
  <si>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</si>
  <si>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</si>
  <si>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</si>
  <si>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</si>
  <si>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</si>
  <si>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</si>
  <si>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</si>
  <si>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</si>
  <si>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</si>
  <si>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</si>
  <si>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</si>
  <si>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</si>
  <si>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</si>
  <si>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</si>
  <si>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</si>
  <si>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</si>
  <si>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</si>
  <si>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</si>
  <si>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</si>
  <si>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</si>
  <si>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</si>
  <si>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</si>
  <si>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</si>
  <si>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</si>
  <si>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</si>
  <si>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</si>
  <si>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</si>
  <si>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</si>
  <si>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</si>
  <si>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</si>
  <si>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</si>
  <si>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</si>
  <si>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</si>
  <si>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</si>
  <si>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</si>
  <si>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</si>
  <si>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</si>
  <si>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</si>
  <si>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</si>
  <si>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</si>
  <si>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</si>
  <si>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</si>
  <si>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</si>
  <si>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</si>
  <si>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</si>
  <si>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</si>
  <si>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</si>
  <si>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</si>
  <si>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</si>
  <si>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</si>
  <si>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</si>
  <si>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</si>
  <si>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</si>
  <si>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</si>
  <si>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</si>
  <si>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</si>
  <si>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</si>
  <si>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</si>
  <si>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</si>
  <si>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</si>
  <si>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</si>
  <si>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</si>
  <si>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</si>
  <si>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</si>
  <si>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</si>
  <si>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</si>
  <si>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</si>
  <si>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</si>
  <si>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</si>
  <si>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</si>
  <si>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</si>
  <si>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</si>
  <si>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</si>
  <si>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</si>
  <si>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</si>
  <si>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</si>
  <si>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</si>
  <si>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</si>
  <si>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</si>
  <si>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</si>
  <si>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</si>
  <si>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</si>
  <si>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</si>
  <si>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</si>
  <si>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</si>
  <si>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</si>
  <si>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</si>
  <si>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</si>
  <si>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</si>
  <si>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</si>
  <si>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</si>
  <si>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</si>
  <si>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</si>
  <si>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</si>
  <si>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</si>
  <si>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</si>
  <si>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</si>
  <si>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</si>
  <si>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</si>
  <si>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</si>
  <si>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</si>
  <si>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</si>
  <si>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</si>
  <si>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</si>
  <si>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</si>
  <si>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</si>
  <si>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</si>
  <si>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</si>
  <si>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</si>
  <si>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</si>
  <si>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</si>
  <si>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</si>
  <si>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</si>
  <si>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</si>
  <si>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</si>
  <si>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</si>
  <si>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</si>
  <si>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</si>
  <si>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</si>
  <si>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</si>
  <si>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</si>
  <si>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</si>
  <si>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</si>
  <si>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</si>
  <si>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</si>
  <si>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</si>
  <si>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</si>
  <si>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</si>
  <si>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</si>
  <si>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</si>
  <si>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</si>
  <si>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</si>
  <si>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</si>
  <si>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</si>
  <si>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</si>
  <si>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</si>
  <si>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</si>
  <si>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</si>
  <si>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</si>
  <si>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</si>
  <si>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</si>
  <si>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</si>
  <si>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</si>
  <si>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</si>
  <si>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</si>
  <si>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</si>
  <si>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</si>
  <si>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</si>
  <si>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</si>
  <si>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</si>
  <si>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</si>
  <si>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</si>
  <si>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</si>
  <si>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</si>
  <si>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</si>
  <si>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Hospital Materno Dr. Reynaldo Almanzar</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</si>
  <si>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</si>
  <si>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</si>
  <si>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</si>
  <si>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</si>
  <si>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</si>
  <si>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</si>
  <si>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</si>
  <si>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</si>
  <si>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</si>
  <si>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</si>
  <si>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</si>
  <si>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</si>
  <si>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</si>
  <si>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</si>
  <si>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</si>
  <si>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</si>
  <si>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</si>
  <si>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</si>
  <si>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</si>
  <si>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</si>
  <si>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</si>
  <si>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</si>
  <si>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</si>
  <si>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</si>
  <si>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</si>
  <si>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</si>
  <si>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</si>
  <si>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</si>
  <si>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</si>
  <si>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</si>
  <si>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</si>
  <si>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</si>
  <si>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</si>
  <si>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</si>
  <si>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</si>
  <si>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</si>
  <si>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</si>
  <si>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</si>
  <si>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</si>
  <si>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</si>
  <si>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</si>
  <si>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</si>
  <si>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</si>
  <si>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</si>
  <si>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</si>
  <si>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</si>
  <si>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</si>
  <si>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</si>
  <si>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</si>
  <si>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</si>
  <si>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</si>
  <si>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</si>
  <si>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</si>
  <si>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</si>
  <si>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</si>
  <si>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</si>
  <si>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</si>
  <si>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</si>
  <si>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</si>
  <si>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</si>
  <si>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</si>
  <si>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</si>
  <si>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</si>
  <si>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</si>
  <si>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</si>
  <si>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</si>
  <si>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</si>
  <si>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</si>
  <si>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</si>
  <si>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</si>
  <si>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</si>
  <si>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</si>
  <si>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</si>
  <si>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</si>
  <si>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</si>
  <si>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</si>
  <si>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</si>
  <si>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</si>
  <si>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</si>
  <si>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</si>
  <si>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</si>
  <si>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</si>
  <si>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</si>
  <si>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</si>
  <si>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</si>
  <si>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</si>
  <si>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</si>
  <si>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</si>
  <si>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</si>
  <si>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</si>
  <si>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</si>
  <si>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</si>
  <si>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</si>
  <si>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</si>
  <si>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</si>
  <si>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</si>
  <si>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</si>
  <si>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</si>
  <si>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</si>
  <si>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</si>
  <si>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</si>
  <si>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</si>
  <si>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</si>
  <si>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</si>
  <si>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</si>
  <si>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</si>
  <si>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</si>
  <si>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</si>
  <si>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</si>
  <si>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</si>
  <si>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</si>
  <si>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</si>
  <si>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</si>
  <si>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</si>
  <si>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</si>
  <si>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</si>
  <si>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</si>
  <si>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</si>
  <si>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</si>
  <si>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</si>
  <si>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</si>
  <si>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</si>
  <si>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</si>
  <si>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</si>
  <si>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</si>
  <si>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</si>
  <si>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</si>
  <si>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</si>
  <si>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</si>
  <si>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</si>
  <si>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</si>
  <si>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</si>
  <si>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</si>
  <si>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</si>
  <si>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</si>
  <si>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</si>
  <si>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</si>
  <si>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</si>
  <si>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</si>
  <si>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</si>
  <si>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</si>
  <si>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</si>
  <si>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</si>
  <si>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</si>
  <si>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</si>
  <si>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</si>
  <si>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</si>
  <si>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</si>
  <si>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</si>
  <si>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</si>
  <si>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</si>
  <si>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</si>
  <si>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</si>
  <si>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</si>
  <si>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</si>
  <si>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</si>
  <si>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</si>
  <si>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</si>
  <si>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</si>
  <si>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</si>
  <si>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</si>
  <si>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</si>
  <si>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</si>
  <si>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</si>
  <si>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</si>
  <si>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</si>
  <si>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</si>
  <si>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</si>
  <si>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</si>
  <si>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</si>
  <si>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</si>
  <si>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</si>
  <si>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</si>
  <si>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</si>
  <si>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</si>
  <si>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</si>
  <si>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</si>
  <si>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</si>
  <si>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</si>
  <si>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</si>
  <si>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</si>
  <si>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</si>
  <si>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</si>
  <si>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</si>
  <si>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</si>
  <si>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</si>
  <si>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</si>
  <si>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</si>
  <si>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</si>
  <si>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</si>
  <si>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</si>
  <si>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</si>
  <si>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</si>
  <si>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</si>
  <si>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</si>
  <si>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</si>
  <si>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</si>
  <si>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</si>
  <si>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</si>
  <si>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</si>
  <si>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</si>
  <si>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</si>
  <si>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</si>
  <si>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</si>
  <si>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</si>
  <si>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</si>
  <si>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</si>
  <si>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</si>
  <si>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</si>
  <si>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</si>
  <si>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</si>
  <si>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</si>
  <si>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</si>
  <si>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</si>
  <si>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</si>
  <si>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</si>
  <si>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</si>
  <si>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</si>
  <si>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</si>
  <si>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</si>
  <si>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</si>
  <si>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</si>
  <si>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</si>
  <si>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</si>
  <si>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</si>
  <si>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</si>
  <si>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</si>
  <si>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</si>
  <si>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</si>
  <si>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</si>
  <si>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</si>
  <si>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</si>
  <si>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</si>
  <si>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</si>
  <si>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</si>
  <si>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</si>
  <si>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</si>
  <si>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</si>
  <si>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</si>
  <si>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</si>
  <si>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</si>
  <si>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</si>
  <si>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</si>
  <si>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</si>
  <si>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</si>
  <si>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</si>
  <si>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</si>
  <si>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</si>
  <si>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</si>
  <si>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</si>
  <si>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</si>
  <si>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</si>
  <si>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</si>
  <si>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</si>
  <si>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</si>
  <si>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</si>
  <si>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</si>
  <si>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</si>
  <si>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</si>
  <si>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</si>
  <si>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</si>
  <si>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</si>
  <si>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</si>
  <si>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</si>
  <si>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</si>
  <si>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</si>
  <si>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</si>
  <si>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</si>
  <si>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</si>
  <si>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</si>
  <si>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</si>
  <si>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</si>
  <si>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</si>
  <si>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</si>
  <si>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</si>
  <si>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</si>
  <si>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</si>
  <si>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</si>
  <si>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</si>
  <si>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</si>
  <si>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</si>
  <si>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</si>
  <si>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</si>
  <si>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</si>
  <si>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</si>
  <si>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</si>
  <si>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</si>
  <si>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</si>
  <si>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</si>
  <si>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</si>
  <si>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</si>
  <si>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</si>
  <si>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</si>
  <si>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</si>
  <si>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</si>
  <si>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</si>
  <si>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</si>
  <si>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</si>
  <si>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</si>
  <si>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</si>
  <si>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</si>
  <si>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</si>
  <si>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</si>
  <si>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</si>
  <si>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</si>
  <si>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</si>
  <si>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</si>
  <si>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</si>
  <si>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</si>
  <si>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</si>
  <si>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</si>
  <si>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</si>
  <si>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</si>
  <si>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</si>
  <si>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</si>
  <si>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</si>
  <si>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</si>
  <si>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</si>
  <si>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</si>
  <si>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</si>
  <si>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</si>
  <si>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</si>
  <si>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</si>
  <si>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</si>
  <si>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</si>
  <si>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</si>
  <si>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</si>
  <si>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</si>
  <si>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</si>
  <si>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</si>
  <si>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</si>
  <si>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</si>
  <si>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</si>
  <si>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</si>
  <si>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</si>
  <si>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</si>
  <si>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</si>
  <si>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</si>
  <si>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</si>
  <si>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</si>
  <si>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</si>
  <si>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</si>
  <si>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</si>
  <si>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</si>
  <si>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</si>
  <si>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</si>
  <si>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</si>
  <si>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</si>
  <si>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</si>
  <si>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</si>
  <si>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</si>
  <si>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</si>
  <si>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</si>
  <si>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</si>
  <si>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</si>
  <si>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</si>
  <si>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</si>
  <si>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</si>
  <si>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</si>
  <si>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</si>
  <si>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</si>
  <si>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</si>
  <si>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</si>
  <si>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</si>
  <si>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</si>
  <si>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</si>
  <si>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</si>
  <si>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</si>
  <si>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</si>
  <si>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</si>
  <si>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</si>
  <si>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</si>
  <si>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</si>
  <si>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</si>
  <si>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</si>
  <si>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</si>
  <si>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</si>
  <si>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</si>
  <si>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</si>
  <si>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</si>
  <si>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</si>
  <si>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</si>
  <si>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</si>
  <si>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</si>
  <si>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</si>
  <si>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</si>
  <si>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</si>
  <si>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</si>
  <si>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</si>
  <si>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</si>
  <si>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</si>
  <si>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</si>
  <si>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</si>
  <si>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</si>
  <si>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</si>
  <si>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</si>
  <si>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</si>
  <si>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</si>
  <si>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</si>
  <si>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</si>
  <si>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</si>
  <si>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</si>
  <si>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</si>
  <si>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</si>
  <si>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</si>
  <si>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</si>
  <si>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</si>
  <si>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</si>
  <si>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</si>
  <si>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</si>
  <si>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</si>
  <si>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</si>
  <si>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</si>
  <si>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</si>
  <si>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</si>
  <si>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</si>
  <si>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</si>
  <si>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</si>
  <si>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</si>
  <si>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</si>
  <si>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</si>
  <si>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</si>
  <si>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</si>
  <si>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</si>
  <si>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</si>
  <si>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</si>
  <si>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</si>
  <si>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</si>
  <si>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</si>
  <si>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</si>
  <si>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</si>
  <si>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</si>
  <si>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</si>
  <si>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</si>
  <si>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</si>
  <si>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</si>
  <si>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</si>
  <si>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</si>
  <si>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</si>
  <si>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</si>
  <si>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</si>
  <si>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</si>
  <si>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</si>
  <si>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</si>
  <si>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</si>
  <si>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</si>
  <si>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</si>
  <si>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</si>
  <si>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</si>
  <si>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</si>
  <si>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</si>
  <si>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</si>
  <si>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</si>
  <si>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</si>
  <si>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</si>
  <si>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</si>
  <si>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</si>
  <si>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</si>
  <si>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</si>
  <si>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</si>
  <si>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</si>
  <si>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</si>
  <si>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</si>
  <si>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</si>
  <si>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</si>
  <si>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</si>
  <si>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</si>
  <si>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</si>
  <si>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</si>
  <si>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</si>
  <si>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</si>
  <si>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</si>
  <si>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</si>
  <si>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</si>
  <si>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</si>
  <si>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</si>
  <si>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</si>
  <si>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</si>
  <si>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</si>
  <si>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</si>
  <si>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</si>
  <si>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</si>
  <si>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</si>
  <si>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</si>
  <si>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</si>
  <si>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</si>
  <si>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</si>
  <si>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</si>
  <si>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</si>
  <si>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</si>
  <si>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</si>
  <si>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</si>
  <si>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</si>
  <si>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</si>
  <si>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</si>
  <si>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</si>
  <si>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</si>
  <si>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</si>
  <si>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</si>
  <si>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</si>
  <si>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</si>
  <si>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</si>
  <si>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</si>
  <si>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</si>
  <si>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</si>
  <si>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</si>
  <si>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</si>
  <si>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</si>
  <si>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</si>
  <si>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</si>
  <si>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</si>
  <si>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</si>
  <si>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</si>
  <si>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</si>
  <si>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</si>
  <si>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</si>
  <si>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</si>
  <si>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</si>
  <si>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</si>
  <si>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</si>
  <si>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</si>
  <si>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</si>
  <si>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</si>
  <si>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</si>
  <si>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</si>
  <si>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</si>
  <si>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</si>
  <si>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</si>
  <si>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</si>
  <si>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</si>
  <si>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</si>
  <si>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</si>
  <si>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</si>
  <si>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</si>
  <si>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</si>
  <si>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</si>
  <si>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</si>
  <si>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</si>
  <si>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</si>
  <si>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</si>
  <si>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</si>
  <si>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</si>
  <si>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</si>
  <si>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</si>
  <si>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</si>
  <si>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</si>
  <si>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</si>
  <si>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</si>
  <si>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</si>
  <si>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</si>
  <si>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</si>
  <si>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</si>
  <si>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</si>
  <si>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</si>
  <si>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</si>
  <si>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</si>
  <si>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</si>
  <si>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</si>
  <si>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</si>
  <si>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</si>
  <si>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</si>
  <si>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</si>
  <si>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</si>
  <si>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</si>
  <si>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</si>
  <si>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</si>
  <si>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</si>
  <si>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</si>
  <si>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</si>
  <si>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</si>
  <si>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</si>
  <si>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</si>
  <si>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</si>
  <si>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</si>
  <si>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</si>
  <si>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</si>
  <si>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</si>
  <si>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</si>
  <si>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</si>
  <si>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</si>
  <si>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</si>
  <si>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</si>
  <si>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</si>
  <si>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</si>
  <si>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</si>
  <si>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</si>
  <si>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</si>
  <si>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</si>
  <si>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</si>
  <si>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</si>
  <si>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</si>
  <si>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</si>
  <si>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</si>
  <si>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</si>
  <si>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</si>
  <si>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</si>
  <si>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</si>
  <si>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</si>
  <si>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</si>
  <si>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</si>
  <si>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</si>
  <si>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</si>
  <si>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</si>
  <si>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</si>
  <si>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</si>
  <si>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</si>
  <si>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</si>
  <si>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</si>
  <si>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</si>
  <si>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</si>
  <si>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</si>
  <si>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</si>
  <si>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</si>
  <si>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</si>
  <si>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</si>
  <si>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</si>
  <si>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</si>
  <si>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</si>
  <si>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</si>
  <si>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</si>
  <si>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</si>
  <si>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</si>
  <si>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</si>
  <si>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</si>
  <si>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</si>
  <si>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</si>
  <si>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</si>
  <si>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</si>
  <si>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</si>
  <si>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</si>
  <si>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</si>
  <si>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</si>
  <si>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</si>
  <si>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</si>
  <si>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</si>
  <si>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</si>
  <si>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</si>
  <si>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</si>
  <si>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</si>
  <si>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</si>
  <si>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</si>
  <si>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</si>
  <si>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</si>
  <si>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</si>
  <si>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</si>
  <si>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</si>
  <si>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</si>
  <si>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</si>
  <si>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</si>
  <si>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</si>
  <si>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</si>
  <si>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</si>
  <si>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</si>
  <si>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</si>
  <si>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</si>
  <si>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</si>
  <si>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</si>
  <si>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</si>
  <si>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</si>
  <si>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</si>
  <si>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</si>
  <si>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</si>
  <si>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</si>
  <si>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</si>
  <si>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</si>
  <si>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</si>
  <si>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</si>
  <si>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</si>
  <si>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</si>
  <si>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</si>
  <si>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</si>
  <si>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</si>
  <si>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</si>
  <si>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</si>
  <si>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</si>
  <si>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</si>
  <si>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</si>
  <si>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</si>
  <si>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</si>
  <si>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</si>
  <si>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</si>
  <si>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</si>
  <si>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</si>
  <si>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</si>
  <si>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</si>
  <si>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</si>
  <si>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</si>
  <si>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</si>
  <si>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</si>
  <si>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</si>
  <si>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</si>
  <si>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</si>
  <si>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</si>
  <si>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</si>
  <si>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</si>
  <si>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</si>
  <si>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</si>
  <si>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</si>
  <si>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</si>
  <si>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</si>
  <si>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</si>
  <si>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</si>
  <si>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</si>
  <si>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</si>
  <si>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</si>
  <si>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</si>
  <si>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</si>
  <si>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</si>
  <si>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</si>
  <si>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</si>
  <si>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</si>
  <si>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</si>
  <si>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</si>
  <si>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</si>
  <si>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</si>
  <si>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</si>
  <si>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</si>
  <si>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</si>
  <si>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</si>
  <si>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</si>
  <si>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</si>
  <si>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</si>
  <si>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</si>
  <si>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</si>
  <si>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</si>
  <si>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</si>
  <si>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</si>
  <si>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</si>
  <si>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</si>
  <si>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</si>
  <si>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</si>
  <si>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</si>
  <si>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</si>
  <si>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</si>
  <si>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</si>
  <si>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</si>
  <si>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</si>
  <si>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</si>
  <si>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</si>
  <si>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</si>
  <si>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</si>
  <si>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</si>
  <si>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</si>
  <si>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</si>
  <si>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</si>
  <si>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</si>
  <si>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</si>
  <si>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</si>
  <si>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</si>
  <si>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</si>
  <si>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</si>
  <si>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</si>
  <si>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</si>
  <si>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</si>
  <si>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</si>
  <si>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</si>
  <si>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</si>
  <si>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</si>
  <si>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</si>
  <si>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</si>
  <si>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</si>
  <si>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</si>
  <si>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</si>
  <si>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</si>
  <si>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</si>
  <si>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</si>
  <si>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</si>
  <si>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</si>
  <si>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</si>
  <si>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</si>
  <si>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</si>
  <si>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</si>
  <si>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</si>
  <si>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</si>
  <si>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</si>
  <si>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</si>
  <si>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</si>
  <si>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</si>
  <si>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</si>
  <si>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</si>
  <si>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</si>
  <si>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</si>
  <si>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</si>
  <si>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</si>
  <si>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</si>
  <si>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</si>
  <si>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</si>
  <si>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</si>
  <si>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</si>
  <si>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</si>
  <si>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</si>
  <si>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</si>
  <si>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</si>
  <si>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</si>
  <si>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</si>
  <si>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</si>
  <si>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</si>
  <si>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</si>
  <si>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</si>
  <si>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</si>
  <si>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</si>
  <si>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</si>
  <si>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</si>
  <si>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</si>
  <si>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</si>
  <si>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</si>
  <si>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</si>
  <si>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</si>
  <si>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</si>
  <si>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</si>
  <si>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</si>
  <si>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</si>
  <si>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</si>
  <si>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</si>
  <si>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</si>
  <si>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</si>
  <si>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</si>
  <si>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</si>
  <si>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</si>
  <si>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</si>
  <si>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</si>
  <si>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</si>
  <si>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</si>
  <si>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</si>
  <si>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</si>
  <si>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</si>
  <si>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</si>
  <si>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</si>
  <si>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</si>
  <si>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</si>
  <si>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</si>
  <si>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</si>
  <si>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</si>
  <si>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</si>
  <si>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</si>
  <si>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</si>
  <si>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</si>
  <si>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</si>
  <si>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</si>
  <si>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</si>
  <si>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</si>
  <si>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</si>
  <si>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</si>
  <si>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</si>
  <si>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</si>
  <si>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</si>
  <si>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</si>
  <si>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</si>
  <si>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</si>
  <si>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</si>
  <si>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</si>
  <si>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</si>
  <si>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</si>
  <si>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</si>
  <si>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</si>
  <si>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</si>
  <si>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</si>
  <si>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</si>
  <si>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</si>
  <si>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</si>
  <si>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</si>
  <si>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</si>
  <si>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</si>
  <si>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</si>
  <si>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</si>
  <si>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</si>
  <si>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</si>
  <si>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</si>
  <si>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</si>
  <si>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</si>
  <si>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</si>
  <si>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</si>
  <si>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</si>
  <si>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</si>
  <si>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</si>
  <si>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</si>
  <si>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</si>
  <si>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</si>
  <si>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</si>
  <si>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</si>
  <si>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</si>
  <si>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</si>
  <si>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</si>
  <si>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</si>
  <si>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</si>
  <si>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</si>
  <si>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</si>
  <si>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</si>
  <si>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</si>
  <si>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</si>
  <si>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</si>
  <si>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</si>
  <si>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</si>
  <si>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</si>
  <si>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</si>
  <si>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</si>
  <si>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</si>
  <si>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</si>
  <si>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</si>
  <si>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</si>
  <si>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</si>
  <si>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</si>
  <si>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</si>
  <si>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</si>
  <si>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</si>
  <si>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</si>
  <si>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</si>
  <si>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</si>
  <si>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</si>
  <si>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</si>
  <si>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</si>
  <si>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</si>
  <si>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</si>
  <si>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</si>
  <si>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</si>
  <si>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</si>
  <si>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</si>
  <si>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</si>
  <si>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</si>
  <si>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</si>
  <si>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</si>
  <si>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</si>
  <si>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</si>
  <si>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</si>
  <si>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</si>
  <si>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</si>
  <si>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</si>
  <si>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</si>
  <si>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</si>
  <si>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</si>
  <si>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</si>
  <si>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</si>
  <si>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</si>
  <si>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</si>
  <si>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</si>
  <si>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</si>
  <si>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</si>
  <si>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</si>
  <si>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</si>
  <si>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</si>
  <si>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</si>
  <si>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</si>
  <si>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</si>
  <si>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</si>
  <si>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</si>
  <si>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</si>
  <si>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</si>
  <si>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</si>
  <si>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</si>
  <si>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</si>
  <si>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</si>
  <si>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</si>
  <si>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</si>
  <si>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</si>
  <si>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</si>
  <si>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</si>
  <si>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</si>
  <si>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</si>
  <si>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</si>
  <si>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</si>
  <si>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</si>
  <si>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</si>
  <si>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</si>
  <si>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</si>
  <si>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</si>
  <si>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</si>
  <si>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</si>
  <si>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</si>
  <si>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</si>
  <si>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</si>
  <si>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</si>
  <si>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</si>
  <si>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</si>
  <si>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</si>
  <si>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</si>
  <si>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</si>
  <si>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</si>
  <si>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</si>
  <si>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</si>
  <si>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</si>
  <si>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</si>
  <si>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</si>
  <si>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</si>
  <si>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</si>
  <si>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</si>
  <si>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</si>
  <si>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</si>
  <si>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</si>
  <si>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</si>
  <si>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</si>
  <si>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</si>
  <si>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</si>
  <si>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</si>
  <si>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</si>
  <si>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</si>
  <si>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</si>
  <si>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</si>
  <si>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</si>
  <si>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</si>
  <si>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</si>
  <si>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</si>
  <si>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</si>
  <si>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</si>
  <si>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</si>
  <si>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</si>
  <si>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</si>
  <si>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</si>
  <si>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</si>
  <si>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</si>
  <si>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</si>
  <si>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</si>
  <si>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</si>
  <si>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</si>
  <si>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</si>
  <si>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</si>
  <si>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</si>
  <si>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</si>
  <si>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</si>
  <si>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</si>
  <si>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</si>
  <si>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</si>
  <si>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</si>
  <si>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</si>
  <si>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</si>
  <si>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</si>
  <si>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</si>
  <si>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</si>
  <si>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</si>
  <si>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</si>
  <si>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</si>
  <si>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</si>
  <si>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</si>
  <si>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</si>
  <si>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</si>
  <si>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</si>
  <si>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</si>
  <si>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</si>
  <si>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</si>
  <si>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</si>
  <si>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</si>
  <si>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</si>
  <si>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</si>
  <si>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</si>
  <si>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</si>
  <si>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</si>
  <si>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</si>
  <si>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</si>
  <si>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</si>
  <si>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</si>
  <si>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</si>
  <si>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</si>
  <si>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</si>
  <si>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</si>
  <si>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</si>
  <si>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</si>
  <si>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</si>
  <si>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</si>
  <si>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</si>
  <si>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</si>
  <si>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</si>
  <si>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</si>
  <si>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</si>
  <si>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</si>
  <si>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</si>
  <si>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</si>
  <si>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</si>
  <si>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</si>
  <si>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</si>
  <si>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</si>
  <si>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</si>
  <si>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</si>
  <si>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</si>
  <si>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</si>
  <si>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</si>
  <si>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</si>
  <si>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</si>
  <si>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</si>
  <si>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</si>
  <si>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</si>
  <si>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</si>
  <si>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</si>
  <si>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</si>
  <si>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</si>
  <si>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</si>
  <si>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</si>
  <si>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</si>
  <si>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</si>
  <si>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</si>
  <si>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</si>
  <si>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</si>
  <si>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</si>
  <si>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</si>
  <si>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</si>
  <si>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</si>
  <si>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</si>
  <si>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</si>
  <si>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</si>
  <si>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</si>
  <si>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</si>
  <si>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</si>
  <si>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</si>
  <si>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</si>
  <si>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</si>
  <si>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</si>
  <si>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</si>
  <si>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</si>
  <si>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</si>
  <si>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</si>
  <si>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</si>
  <si>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</si>
  <si>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</si>
  <si>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</si>
  <si>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</si>
  <si>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</si>
  <si>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</si>
  <si>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</si>
  <si>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</si>
  <si>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</si>
  <si>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</si>
  <si>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</si>
  <si>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</si>
  <si>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</si>
  <si>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</si>
  <si>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</si>
  <si>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</si>
  <si>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</si>
  <si>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</si>
  <si>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</si>
  <si>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</si>
  <si>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</si>
  <si>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</si>
  <si>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</si>
  <si>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</si>
  <si>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</si>
  <si>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</si>
  <si>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</si>
  <si>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</si>
  <si>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</si>
  <si>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</si>
  <si>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</si>
  <si>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</si>
  <si>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</si>
  <si>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</si>
  <si>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</si>
  <si>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</si>
  <si>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</si>
  <si>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</si>
  <si>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</si>
  <si>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</si>
  <si>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</si>
  <si>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</si>
  <si>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</si>
  <si>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</si>
  <si>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</si>
  <si>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</si>
  <si>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</si>
  <si>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</si>
  <si>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</si>
  <si>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</si>
  <si>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</si>
  <si>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</si>
  <si>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</si>
  <si>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</si>
  <si>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</si>
  <si>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</si>
  <si>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</si>
  <si>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</si>
  <si>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</si>
  <si>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</si>
  <si>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</si>
  <si>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</si>
  <si>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</si>
  <si>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</si>
  <si>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</si>
  <si>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</si>
  <si>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</si>
  <si>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</si>
  <si>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</si>
  <si>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</si>
  <si>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</si>
  <si>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</si>
  <si>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</si>
  <si>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</si>
  <si>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</si>
  <si>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</si>
  <si>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</si>
  <si>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</si>
  <si>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</si>
  <si>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</si>
  <si>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</si>
  <si>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</si>
  <si>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</si>
  <si>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</si>
  <si>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</si>
  <si>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</si>
  <si>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</si>
  <si>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</si>
  <si>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</si>
  <si>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</si>
  <si>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</si>
  <si>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</si>
  <si>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</si>
  <si>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</si>
  <si>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</si>
  <si>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</si>
  <si>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</si>
  <si>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</si>
  <si>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</si>
  <si>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</si>
  <si>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</si>
  <si>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</si>
  <si>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</si>
  <si>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</si>
  <si>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</si>
  <si>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</si>
  <si>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</si>
  <si>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</si>
  <si>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</si>
  <si>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</si>
  <si>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</si>
  <si>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</si>
  <si>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</si>
  <si>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</si>
  <si>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</si>
  <si>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</si>
  <si>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</si>
  <si>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</si>
  <si>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</si>
  <si>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</si>
  <si>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</si>
  <si>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</si>
  <si>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</si>
  <si>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</si>
  <si>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</si>
  <si>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</si>
  <si>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</si>
  <si>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</si>
  <si>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</si>
  <si>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</si>
  <si>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</si>
  <si>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</si>
  <si>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</si>
  <si>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</si>
  <si>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</si>
  <si>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</si>
  <si>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</si>
  <si>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</si>
  <si>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</si>
  <si>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</si>
  <si>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</si>
  <si>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</si>
  <si>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</si>
  <si>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</si>
  <si>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</si>
  <si>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</si>
  <si>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</si>
  <si>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</si>
  <si>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</si>
  <si>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</si>
  <si>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</si>
  <si>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</si>
  <si>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</si>
  <si>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</si>
  <si>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</si>
  <si>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</si>
  <si>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</si>
  <si>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</si>
  <si>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</si>
  <si>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</si>
  <si>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</si>
  <si>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</si>
  <si>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</si>
  <si>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</si>
  <si>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</si>
  <si>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</si>
  <si>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</si>
  <si>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</si>
  <si>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</si>
  <si>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</si>
  <si>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</si>
  <si>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</si>
  <si>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</si>
  <si>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</si>
  <si>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</si>
  <si>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</si>
  <si>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</si>
  <si>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</si>
  <si>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</si>
  <si>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</si>
  <si>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</si>
  <si>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</si>
  <si>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</si>
  <si>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</si>
  <si>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</si>
  <si>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</si>
  <si>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</si>
  <si>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</si>
  <si>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</si>
  <si>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</si>
  <si>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</si>
  <si>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</si>
  <si>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</si>
  <si>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</si>
  <si>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</si>
  <si>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</si>
  <si>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</si>
  <si>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</si>
  <si>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</si>
  <si>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</si>
  <si>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</si>
  <si>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</si>
  <si>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</si>
  <si>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</si>
  <si>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</si>
  <si>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</si>
  <si>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</si>
  <si>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</si>
  <si>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</si>
  <si>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</si>
  <si>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</si>
  <si>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</si>
  <si>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</si>
  <si>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</si>
  <si>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</si>
  <si>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</si>
  <si>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</si>
  <si>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</si>
  <si>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</si>
  <si>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</si>
  <si>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</si>
  <si>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</si>
  <si>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</si>
  <si>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</si>
  <si>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</si>
  <si>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</si>
  <si>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</si>
  <si>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</si>
  <si>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</si>
  <si>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</si>
  <si>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</si>
  <si>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</si>
  <si>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</si>
  <si>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</si>
  <si>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</si>
  <si>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</si>
  <si>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</si>
  <si>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</si>
  <si>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</si>
  <si>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</si>
  <si>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</si>
  <si>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</si>
  <si>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</si>
  <si>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</si>
  <si>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</si>
  <si>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</si>
  <si>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</si>
  <si>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</si>
  <si>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</si>
  <si>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</si>
  <si>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</si>
  <si>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</si>
  <si>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</si>
  <si>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</si>
  <si>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</si>
  <si>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</si>
  <si>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</si>
  <si>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</si>
  <si>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</si>
  <si>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</si>
  <si>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</si>
  <si>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</si>
  <si>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</si>
  <si>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</si>
  <si>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</si>
  <si>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</si>
  <si>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</si>
  <si>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</si>
  <si>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</si>
  <si>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</si>
  <si>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</si>
  <si>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</si>
  <si>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</si>
  <si>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</si>
  <si>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</si>
  <si>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</si>
  <si>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</si>
  <si>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</si>
  <si>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</si>
  <si>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</si>
  <si>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</si>
  <si>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</si>
  <si>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</si>
  <si>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</si>
  <si>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</si>
  <si>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</si>
  <si>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</si>
  <si>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</si>
  <si>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</si>
  <si>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</si>
  <si>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</si>
  <si>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</si>
  <si>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</si>
  <si>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</si>
  <si>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</si>
  <si>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</si>
  <si>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</si>
  <si>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</si>
  <si>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</si>
  <si>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</si>
  <si>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</si>
  <si>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</si>
  <si>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</si>
  <si>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</si>
  <si>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</si>
  <si>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</si>
  <si>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</si>
  <si>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</si>
  <si>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</si>
  <si>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</si>
  <si>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</si>
  <si>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</si>
  <si>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</si>
  <si>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</si>
  <si>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</si>
  <si>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</si>
  <si>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</si>
  <si>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</si>
  <si>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</si>
  <si>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</si>
  <si>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</si>
  <si>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</si>
  <si>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</si>
  <si>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</si>
  <si>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</si>
  <si>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</si>
  <si>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</si>
  <si>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</si>
  <si>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</si>
  <si>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</si>
  <si>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</si>
  <si>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</si>
  <si>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</si>
  <si>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</si>
  <si>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</si>
  <si>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</si>
  <si>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</si>
  <si>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</si>
  <si>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</si>
  <si>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</si>
  <si>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</si>
  <si>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</si>
  <si>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</si>
  <si>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</si>
  <si>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</si>
  <si>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</si>
  <si>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</si>
  <si>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</si>
  <si>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</si>
  <si>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</si>
  <si>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</si>
  <si>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</si>
  <si>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</si>
  <si>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</si>
  <si>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</si>
  <si>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</si>
  <si>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</si>
  <si>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</si>
  <si>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</si>
  <si>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</si>
  <si>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</si>
  <si>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</si>
  <si>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</si>
  <si>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</si>
  <si>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</si>
  <si>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</si>
  <si>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</si>
  <si>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</si>
  <si>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</si>
  <si>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</si>
  <si>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</si>
  <si>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</si>
  <si>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</si>
  <si>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</si>
  <si>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</si>
  <si>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</si>
  <si>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</si>
  <si>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</si>
  <si>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</si>
  <si>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</si>
  <si>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</si>
  <si>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</si>
  <si>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</si>
  <si>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</si>
  <si>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</si>
  <si>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</si>
  <si>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</si>
  <si>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</si>
  <si>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</si>
  <si>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</si>
  <si>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</si>
  <si>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</si>
  <si>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</si>
  <si>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</si>
  <si>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</si>
  <si>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</si>
  <si>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</si>
  <si>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</si>
  <si>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</si>
  <si>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</si>
  <si>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</si>
  <si>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</si>
  <si>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</si>
  <si>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</si>
  <si>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</si>
  <si>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</si>
  <si>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</si>
  <si>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</si>
  <si>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</si>
  <si>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</si>
  <si>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</si>
  <si>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</si>
  <si>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</si>
  <si>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</si>
  <si>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</si>
  <si>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</si>
  <si>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</si>
  <si>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</si>
  <si>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</si>
  <si>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</si>
  <si>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</si>
  <si>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</si>
  <si>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</si>
  <si>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</si>
  <si>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</si>
  <si>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</si>
  <si>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</si>
  <si>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</si>
  <si>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</si>
  <si>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</si>
  <si>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</si>
  <si>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</si>
  <si>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</si>
  <si>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</si>
  <si>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</si>
  <si>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</si>
  <si>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</si>
  <si>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</si>
  <si>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</si>
  <si>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</si>
  <si>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</si>
  <si>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</si>
  <si>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</si>
  <si>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</si>
  <si>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</si>
  <si>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</si>
  <si>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</si>
  <si>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</si>
  <si>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</si>
  <si>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</si>
  <si>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</si>
  <si>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</si>
  <si>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</si>
  <si>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</si>
  <si>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</si>
  <si>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</si>
  <si>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</si>
  <si>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</si>
  <si>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</si>
  <si>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</si>
  <si>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</si>
  <si>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</si>
  <si>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</si>
  <si>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</si>
  <si>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</si>
  <si>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</si>
  <si>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</si>
  <si>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</si>
  <si>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</si>
  <si>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</si>
  <si>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</si>
  <si>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</si>
  <si>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</si>
  <si>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</si>
  <si>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</si>
  <si>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</si>
  <si>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</si>
  <si>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</si>
  <si>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</si>
  <si>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</si>
  <si>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</si>
  <si>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</si>
  <si>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</si>
  <si>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</si>
  <si>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</si>
  <si>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</si>
  <si>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</si>
  <si>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</si>
  <si>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</si>
  <si>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</si>
  <si>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</si>
  <si>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</si>
  <si>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</si>
  <si>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</si>
  <si>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</si>
  <si>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</si>
  <si>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</si>
  <si>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</si>
  <si>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</si>
  <si>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</si>
  <si>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</si>
  <si>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</si>
  <si>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</si>
  <si>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</si>
  <si>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</si>
  <si>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</si>
  <si>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</si>
  <si>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</si>
  <si>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</si>
  <si>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</si>
  <si>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</si>
  <si>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</si>
  <si>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</si>
  <si>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</si>
  <si>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</si>
  <si>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</si>
  <si>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</si>
  <si>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</si>
  <si>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</si>
  <si>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</si>
  <si>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</si>
  <si>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</si>
  <si>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</si>
  <si>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</si>
  <si>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</si>
  <si>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</si>
  <si>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</si>
  <si>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</si>
  <si>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</si>
  <si>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</si>
  <si>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</si>
  <si>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</si>
  <si>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</si>
  <si>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</si>
  <si>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</si>
  <si>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</si>
  <si>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</si>
  <si>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</si>
  <si>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</si>
  <si>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</si>
  <si>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</si>
  <si>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</si>
  <si>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</si>
  <si>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</si>
  <si>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</si>
  <si>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</si>
  <si>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</si>
  <si>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</si>
  <si>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</si>
  <si>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</si>
  <si>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</si>
  <si>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</si>
  <si>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</si>
  <si>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</si>
  <si>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</si>
  <si>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</si>
  <si>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</si>
  <si>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</si>
  <si>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</si>
  <si>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</si>
  <si>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</si>
  <si>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</si>
  <si>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</si>
  <si>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</si>
  <si>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</si>
  <si>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</si>
  <si>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</si>
  <si>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</si>
  <si>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</si>
  <si>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</si>
  <si>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</si>
  <si>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</si>
  <si>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</si>
  <si>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</si>
  <si>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</si>
  <si>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</si>
  <si>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</si>
  <si>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</si>
  <si>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</si>
  <si>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</si>
  <si>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</si>
  <si>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</si>
  <si>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</si>
  <si>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</si>
  <si>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</si>
  <si>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</si>
  <si>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</si>
  <si>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</si>
  <si>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</si>
  <si>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</si>
  <si>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</si>
  <si>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</si>
  <si>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</si>
  <si>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</si>
  <si>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</si>
  <si>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</si>
  <si>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</si>
  <si>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</si>
  <si>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</si>
  <si>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</si>
  <si>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</si>
  <si>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</si>
  <si>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</si>
  <si>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</si>
  <si>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</si>
  <si>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</si>
  <si>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</si>
  <si>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</si>
  <si>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</si>
  <si>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</si>
  <si>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</si>
  <si>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</si>
  <si>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</si>
  <si>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</si>
  <si>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</si>
  <si>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</si>
  <si>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</si>
  <si>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</si>
  <si>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</si>
  <si>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</si>
  <si>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</si>
  <si>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</si>
  <si>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</si>
  <si>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</si>
  <si>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</si>
  <si>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</si>
  <si>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</si>
  <si>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</si>
  <si>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</si>
  <si>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</si>
  <si>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</si>
  <si>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</si>
  <si>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</si>
  <si>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</si>
  <si>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</si>
  <si>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</si>
  <si>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</si>
  <si>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</si>
  <si>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</si>
  <si>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</si>
  <si>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</si>
  <si>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</si>
  <si>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</si>
  <si>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</si>
  <si>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</si>
  <si>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</si>
  <si>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</si>
  <si>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</si>
  <si>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</si>
  <si>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</si>
  <si>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</si>
  <si>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</si>
  <si>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</si>
  <si>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</si>
  <si>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</si>
  <si>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</si>
  <si>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</si>
  <si>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</si>
  <si>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</si>
  <si>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</si>
  <si>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</si>
  <si>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</si>
  <si>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</si>
  <si>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</si>
  <si>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</si>
  <si>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</si>
  <si>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</si>
  <si>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</si>
  <si>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</si>
  <si>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</si>
  <si>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</si>
  <si>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</si>
  <si>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</si>
  <si>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</si>
  <si>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</si>
  <si>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</si>
  <si>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</si>
  <si>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</si>
  <si>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</si>
  <si>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</si>
  <si>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</si>
  <si>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</si>
  <si>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</si>
  <si>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</si>
  <si>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</si>
  <si>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</si>
  <si>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</si>
  <si>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</si>
  <si>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</si>
  <si>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</si>
  <si>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</si>
  <si>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</si>
  <si>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</si>
  <si>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</si>
  <si>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</si>
  <si>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</si>
  <si>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</si>
  <si>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</si>
  <si>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</si>
  <si>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</si>
  <si>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</si>
  <si>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</si>
  <si>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</si>
  <si>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</si>
  <si>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</si>
  <si>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</si>
  <si>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</si>
  <si>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</si>
  <si>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</si>
  <si>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</si>
  <si>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</si>
  <si>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</si>
  <si>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</si>
  <si>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</si>
  <si>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</si>
  <si>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</si>
  <si>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</si>
  <si>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</si>
  <si>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</si>
  <si>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</si>
  <si>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</si>
  <si>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</si>
  <si>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</si>
  <si>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</si>
  <si>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</si>
  <si>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</si>
  <si>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</si>
  <si>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</si>
  <si>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</si>
  <si>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</si>
  <si>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</si>
  <si>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</si>
  <si>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</si>
  <si>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</si>
  <si>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</si>
  <si>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</si>
  <si>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</si>
  <si>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</si>
  <si>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</si>
  <si>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</si>
  <si>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</si>
  <si>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</si>
  <si>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</si>
  <si>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</si>
  <si>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</si>
  <si>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</si>
  <si>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</si>
  <si>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</si>
  <si>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</si>
  <si>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</si>
  <si>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</si>
  <si>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</si>
  <si>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</si>
  <si>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</si>
  <si>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</si>
  <si>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</si>
  <si>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</si>
  <si>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</si>
  <si>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</si>
  <si>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</si>
  <si>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</si>
  <si>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</si>
  <si>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</si>
  <si>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</si>
  <si>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</si>
  <si>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</si>
  <si>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</si>
  <si>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</si>
  <si>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</si>
  <si>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</si>
  <si>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</si>
  <si>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</si>
  <si>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</si>
  <si>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</si>
  <si>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</si>
  <si>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</si>
  <si>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</si>
  <si>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</si>
  <si>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</si>
  <si>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</si>
  <si>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</si>
  <si>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</si>
  <si>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</si>
  <si>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</si>
  <si>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</si>
  <si>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</si>
  <si>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</si>
  <si>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</si>
  <si>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</si>
  <si>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</si>
  <si>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</si>
  <si>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</si>
  <si>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</si>
  <si>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</si>
  <si>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</si>
  <si>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</si>
  <si>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</si>
  <si>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</si>
  <si>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</si>
  <si>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</si>
  <si>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</si>
  <si>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</si>
  <si>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</si>
  <si>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</si>
  <si>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</si>
  <si>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</si>
  <si>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</si>
  <si>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</si>
  <si>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</si>
  <si>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</si>
  <si>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</si>
  <si>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</si>
  <si>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</si>
  <si>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</si>
  <si>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</si>
  <si>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</si>
  <si>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</si>
  <si>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</si>
  <si>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</si>
  <si>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</si>
  <si>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</si>
  <si>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</si>
  <si>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</si>
  <si>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</si>
  <si>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</si>
  <si>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</si>
  <si>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</si>
  <si>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</si>
  <si>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</si>
  <si>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</si>
  <si>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</si>
  <si>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</si>
  <si>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</si>
  <si>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</si>
  <si>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</si>
  <si>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</si>
  <si>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</si>
  <si>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</si>
  <si>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</si>
  <si>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</si>
  <si>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</si>
  <si>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</si>
  <si>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</si>
  <si>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</si>
  <si>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</si>
  <si>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</si>
  <si>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</si>
  <si>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</si>
  <si>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</si>
  <si>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</si>
  <si>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</si>
  <si>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</si>
  <si>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</si>
  <si>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</si>
  <si>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</si>
  <si>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</si>
  <si>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</si>
  <si>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</si>
  <si>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</si>
  <si>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</si>
  <si>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</si>
  <si>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</si>
  <si>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</si>
  <si>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</si>
  <si>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</si>
  <si>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</si>
  <si>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</si>
  <si>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</si>
  <si>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</si>
  <si>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</si>
  <si>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</si>
  <si>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</si>
  <si>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</si>
  <si>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</si>
  <si>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</si>
  <si>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</si>
  <si>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</si>
  <si>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</si>
  <si>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</si>
  <si>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</si>
  <si>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</si>
  <si>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</si>
  <si>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</si>
  <si>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</si>
  <si>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</si>
  <si>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</si>
  <si>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</si>
  <si>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</si>
  <si>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</si>
  <si>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</si>
  <si>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</si>
  <si>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</si>
  <si>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</si>
  <si>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</si>
  <si>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</si>
  <si>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</si>
  <si>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</si>
  <si>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</si>
  <si>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</si>
  <si>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</si>
  <si>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</si>
  <si>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</si>
  <si>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</si>
  <si>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</si>
  <si>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</si>
  <si>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</si>
  <si>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</si>
  <si>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</si>
  <si>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</si>
  <si>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</si>
  <si>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</si>
  <si>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</si>
  <si>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</si>
  <si>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</si>
  <si>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</si>
  <si>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</si>
  <si>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</si>
  <si>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</si>
  <si>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</si>
  <si>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</si>
  <si>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</si>
  <si>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</si>
  <si>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</si>
  <si>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</si>
  <si>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</si>
  <si>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</si>
  <si>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</si>
  <si>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</si>
  <si>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</si>
  <si>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</si>
  <si>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</si>
  <si>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</si>
  <si>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</si>
  <si>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</si>
  <si>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</si>
  <si>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</si>
  <si>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</si>
  <si>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</si>
  <si>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</si>
  <si>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</si>
  <si>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</si>
  <si>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</si>
  <si>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</si>
  <si>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</si>
  <si>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</si>
  <si>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</si>
  <si>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</si>
  <si>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</si>
  <si>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</si>
  <si>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</si>
  <si>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</si>
  <si>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</si>
  <si>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</si>
  <si>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</si>
  <si>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</si>
  <si>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</si>
  <si>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</si>
  <si>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</si>
  <si>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</si>
  <si>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</si>
  <si>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</si>
  <si>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</si>
  <si>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</si>
  <si>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</si>
  <si>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</si>
  <si>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</si>
  <si>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</si>
  <si>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</si>
  <si>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</si>
  <si>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</si>
  <si>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</si>
  <si>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</si>
  <si>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</si>
  <si>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</si>
  <si>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</si>
  <si>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</si>
  <si>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</si>
  <si>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</si>
  <si>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</si>
  <si>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</si>
  <si>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</si>
  <si>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</si>
  <si>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</si>
  <si>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</si>
  <si>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</si>
  <si>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</si>
  <si>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</si>
  <si>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</si>
  <si>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</si>
  <si>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</si>
  <si>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</si>
  <si>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</si>
  <si>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</si>
  <si>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</si>
  <si>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</si>
  <si>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</si>
  <si>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</si>
  <si>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</si>
  <si>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</si>
  <si>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Mantenimiento y Reparacion de Equipos Medicos y de Laboratorio</t>
  </si>
  <si>
    <t>Adquirir servicios de mantenimiento a equipos medicos y laboratorio</t>
  </si>
  <si>
    <t>2.2.7.2.04</t>
  </si>
  <si>
    <t>2.2.7.2.06</t>
  </si>
  <si>
    <t>Mantenimiento y reparación de equipos de transporte, tracción y elevación</t>
  </si>
  <si>
    <t>Adquirir servicio de Mantenimiento y reparación de equipos de transporte, tracción y elevación</t>
  </si>
  <si>
    <t>2.2.7.2.07</t>
  </si>
  <si>
    <t>Servicios de informática y sistemas computarizados</t>
  </si>
  <si>
    <t>Adquirir Servicios de informática y sistemas computarizados</t>
  </si>
  <si>
    <t>2.2.8.7.05</t>
  </si>
  <si>
    <t>Otros servicios técnicos profesionales</t>
  </si>
  <si>
    <t>Adquirir Otros servicios técnicos profesionales</t>
  </si>
  <si>
    <t>2.2.8.7.06</t>
  </si>
  <si>
    <t>2.3.1.1.01</t>
  </si>
  <si>
    <t>Adquirir alimentos y bebidas para personas</t>
  </si>
  <si>
    <t>Alimentos y Bebidas para personas</t>
  </si>
  <si>
    <t>2.3.2.1.01</t>
  </si>
  <si>
    <t>Hilados, Fibras y Telas</t>
  </si>
  <si>
    <t>Adquirir hilados, fibras y telas</t>
  </si>
  <si>
    <t>Acabados textiles</t>
  </si>
  <si>
    <t>Adquirir Acabodos Textiles</t>
  </si>
  <si>
    <t>2.3.2.2.01</t>
  </si>
  <si>
    <t>2.3.3.2.01</t>
  </si>
  <si>
    <t>Productos de Papel y Caartón</t>
  </si>
  <si>
    <t>Adquirir productos de papel y cartón</t>
  </si>
  <si>
    <t>Adquirir productos de artes gráficas</t>
  </si>
  <si>
    <t>Productos de Artes Gráficas</t>
  </si>
  <si>
    <t>2.3.3.3.01</t>
  </si>
  <si>
    <t>Productos Medicinales para uso Humano</t>
  </si>
  <si>
    <t>Adquirir productos medicinales</t>
  </si>
  <si>
    <t>2.3.4.1.01</t>
  </si>
  <si>
    <t>2.3.5.5.01</t>
  </si>
  <si>
    <t>Artículo de Plástico</t>
  </si>
  <si>
    <t>adquirir Artículo de Plástico</t>
  </si>
  <si>
    <t>Productos de cemento</t>
  </si>
  <si>
    <t>Adquirir productos de cemento</t>
  </si>
  <si>
    <t>Herramienas menores</t>
  </si>
  <si>
    <t>Adquirir herramientas menores</t>
  </si>
  <si>
    <t>2.3.6.3.04</t>
  </si>
  <si>
    <t>Otros Minerales</t>
  </si>
  <si>
    <t>Adquirir otros minerales</t>
  </si>
  <si>
    <t>2.3.6.4.07</t>
  </si>
  <si>
    <t>Adqurir gasolina</t>
  </si>
  <si>
    <t>2.3.7.1.01</t>
  </si>
  <si>
    <t>Gasoil</t>
  </si>
  <si>
    <t>2.3.7.1.02</t>
  </si>
  <si>
    <t>GLP</t>
  </si>
  <si>
    <t>Adquirir GLP</t>
  </si>
  <si>
    <t>2.3.7.1.04</t>
  </si>
  <si>
    <t>Adquirir gasoil</t>
  </si>
  <si>
    <t>Productos quimicos de uso personal</t>
  </si>
  <si>
    <t>Adquirir productos quimicos de uso personal</t>
  </si>
  <si>
    <t>2.3.7.2.03</t>
  </si>
  <si>
    <t>Otros Productos Quimicos y Conexos</t>
  </si>
  <si>
    <t>Adquirir Otros Productos Quimicos y Conexos</t>
  </si>
  <si>
    <t>2.3.7.2.99</t>
  </si>
  <si>
    <t>Insecticidas, fumiantes y otros</t>
  </si>
  <si>
    <t>Adquirir insecticidas, fumigantes y otros</t>
  </si>
  <si>
    <t>2.3.7.2.05</t>
  </si>
  <si>
    <t>Pintura, Laca, Barnices, diluyentes y absorbentes para pintura</t>
  </si>
  <si>
    <t>Adquirir pintura, barnices, diluyentes y absorbentes para pintura</t>
  </si>
  <si>
    <t>Material para limpieza</t>
  </si>
  <si>
    <t>Adquirir material para limpieza</t>
  </si>
  <si>
    <t>2.3.9.1.01</t>
  </si>
  <si>
    <t>Utiles de escritorio, oficina de informática y enseñanza</t>
  </si>
  <si>
    <t>Para adquirir útiles de escritorio, de oficina de informática y de enseñanza</t>
  </si>
  <si>
    <t>2.3.9.2.01</t>
  </si>
  <si>
    <t>Utiles menores médicos quirurgicos</t>
  </si>
  <si>
    <t>Adquirir útiles menores médicos quirurgicos</t>
  </si>
  <si>
    <t>2.3.9.3.01</t>
  </si>
  <si>
    <t>Utiles de cocina y comedor</t>
  </si>
  <si>
    <t>Adquirir útiles de cocina y comedor</t>
  </si>
  <si>
    <t>2.3.9.5.01</t>
  </si>
  <si>
    <t>Productos eléctricos y afines</t>
  </si>
  <si>
    <t>Adquirir productos eléctricos y afines</t>
  </si>
  <si>
    <t>2.3.9.6.01</t>
  </si>
  <si>
    <t>Otros repuestos y accesorios menores</t>
  </si>
  <si>
    <t>Adquirir otros repuestos y accesorios menores</t>
  </si>
  <si>
    <t>2.3.9.8.01</t>
  </si>
  <si>
    <t>Productos y útiles varios N.I.P.</t>
  </si>
  <si>
    <t>Adquirir productos y útiles vaios N.I.P</t>
  </si>
  <si>
    <t>2.3.9.9.01</t>
  </si>
  <si>
    <t>Muebles de oficina y estantería</t>
  </si>
  <si>
    <t>Adquirir muebles de oficina y estantería</t>
  </si>
  <si>
    <t>2.6.1.1.01</t>
  </si>
  <si>
    <t>Muebles de alojamiento, excepto de oficina y estantería</t>
  </si>
  <si>
    <t>Adqurir muebles de alojamiento excepto de oficina y esantería</t>
  </si>
  <si>
    <t>2.6.1.2.01</t>
  </si>
  <si>
    <t>Equipos de computos</t>
  </si>
  <si>
    <t>Adquirir equipos de computos</t>
  </si>
  <si>
    <t>2.6.1.3.01</t>
  </si>
  <si>
    <t xml:space="preserve"> </t>
  </si>
  <si>
    <t>Electrodomesticos</t>
  </si>
  <si>
    <t>Adquirir electrodomesticos</t>
  </si>
  <si>
    <t>2.6.1.4.01</t>
  </si>
  <si>
    <t>Equipos y Aparatos Audiovisuales</t>
  </si>
  <si>
    <t>Adquirir equipos y aparatos audiovisuales</t>
  </si>
  <si>
    <t>2.6.2.1.01</t>
  </si>
  <si>
    <t>Equipos médicos y de laboratorio</t>
  </si>
  <si>
    <t>Adquirir equipos médicos y de laboratorio</t>
  </si>
  <si>
    <t>2.6.3.1.01</t>
  </si>
  <si>
    <t>Instrumental médico y de laboratorio</t>
  </si>
  <si>
    <t>Adquirir Instrumental médico y de laboratorio</t>
  </si>
  <si>
    <t>2.6.3.2.01</t>
  </si>
  <si>
    <t>Equipo de comunicación, telecomunicaciones y señalamiento</t>
  </si>
  <si>
    <t>Adquirir equipo de comunicación, telecomunicaciones y señalamiento</t>
  </si>
  <si>
    <t>2.6.5.5.01</t>
  </si>
  <si>
    <t>Herramientas y Maquinarias-Herramientas</t>
  </si>
  <si>
    <t>Adquirir herramientas y maquinarias-herramientas</t>
  </si>
  <si>
    <t>2.6.5.7.01</t>
  </si>
  <si>
    <t>Adquirir Software</t>
  </si>
  <si>
    <t>Para adquirir un sistema integral de informatica</t>
  </si>
  <si>
    <t>2.6.8.3.01</t>
  </si>
  <si>
    <t>2.3.6.1.01</t>
  </si>
  <si>
    <t>Servicios de mantenimiento, reparación, desmonte e instalación</t>
  </si>
  <si>
    <t>Para adquirirServicios de mantenimiento, reparación, desmonte e instalación</t>
  </si>
  <si>
    <t>2.2.7.2.08</t>
  </si>
  <si>
    <t>Mantenimiento y reparación de equipos industriales y producción</t>
  </si>
  <si>
    <t>Para adquirir servicios de Mantenimiento y reparación de equipos industriales y producción</t>
  </si>
  <si>
    <t>2.3.2.3.01</t>
  </si>
  <si>
    <t>Prendas de Vestir</t>
  </si>
  <si>
    <t>Adquirir Prendas de Vestir</t>
  </si>
  <si>
    <t>2.3.6.3.06</t>
  </si>
  <si>
    <t>Accesorios de metal</t>
  </si>
  <si>
    <t>Adquirur Accesorios de metal</t>
  </si>
  <si>
    <t>2.3.3.1.01</t>
  </si>
  <si>
    <t>Paqel de Escritorio</t>
  </si>
  <si>
    <t>Papel de Escritorio</t>
  </si>
  <si>
    <t>adquirir papel de escritorio</t>
  </si>
  <si>
    <t>Adquirir servicios de eventos generales</t>
  </si>
  <si>
    <t>Eventos</t>
  </si>
  <si>
    <t>2.2.8.6.01</t>
  </si>
  <si>
    <t>Recoleccion de Residuos</t>
  </si>
  <si>
    <t>Servicio de Recoleccion de Residuos</t>
  </si>
  <si>
    <t>2.2.1.8.01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</si>
</sst>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8"/>
      <color theme="1"/>
      <name val="Calibri"/>
      <family val="2"/>
      <scheme val="minor"/>
    </font>
    <font>
      <b/>
      <sz val="8"/>
      <color theme="1"/>
      <name val="Calibri"/>
      <family val="2"/>
      <scheme val="minor"/>
    </font>
    <font>
      <sz val="16"/>
      <color rgb="FF000000"/>
      <name val="Calibri"/>
      <family val="2"/>
    </font>
    <font>
      <sz val="20"/>
      <color rgb="FF000000"/>
      <name val="Calibri"/>
      <family val="2"/>
    </font>
    <font>
      <sz val="8"/>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theme="3" tint="0.39994506668294322"/>
      </left>
      <right style="thin">
        <color theme="3" tint="0.39994506668294322"/>
      </right>
      <top/>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left" vertical="center"/>
    </xf>
  </cellStyleXfs>
  <cellXfs count="106">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8" applyProtection="1">
      <alignment horizontal="left" vertical="center"/>
      <protection locked="0"/>
    </xf>
    <xf numFmtId="0" fontId="7" fillId="5" borderId="2" xfId="45"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23" fillId="0" borderId="1" xfId="41" applyFont="1" applyProtection="1">
      <alignment horizontal="center" vertical="center"/>
      <protection locked="0"/>
    </xf>
    <xf numFmtId="0" fontId="22"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pplyFont="1" applyProtection="1">
      <alignment horizontal="center" vertical="center"/>
      <protection locked="0"/>
    </xf>
    <xf numFmtId="0" fontId="17" fillId="0" borderId="1" xfId="41">
      <alignment horizontal="center" vertical="center"/>
    </xf>
    <xf numFmtId="0" fontId="26" fillId="6" borderId="20" xfId="6" applyFont="1" applyFill="1" applyBorder="1" applyAlignment="1" applyProtection="1">
      <alignment vertical="top" wrapText="1"/>
      <protection locked="0"/>
    </xf>
    <xf numFmtId="0" fontId="7" fillId="0" borderId="2" xfId="0" applyFont="1" applyBorder="1" applyAlignment="1" applyProtection="1">
      <alignment horizontal="center" vertical="center"/>
      <protection locked="0"/>
    </xf>
    <xf numFmtId="0" fontId="7"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49">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8"/>
    <cellStyle name="ProcessBody_datetime" xfId="42"/>
    <cellStyle name="ProcessHeader" xfId="39"/>
    <cellStyle name="ProcessHeader_vertical" xfId="40"/>
    <cellStyle name="ProcessSubHeader" xfId="43"/>
  </cellStyles>
  <dxfs count="101">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Arial Narrow"/>
        <scheme val="none"/>
      </font>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00"/>
    </tableStyle>
    <tableStyle name="Table Style 2" pivot="0" count="2">
      <tableStyleElement type="wholeTable" dxfId="99"/>
      <tableStyleElement type="totalRow" dxfId="98"/>
    </tableStyle>
    <tableStyle name="Table Style 3" pivot="0" count="3">
      <tableStyleElement type="lastColumn" dxfId="97"/>
      <tableStyleElement type="firstRowStripe" dxfId="96"/>
      <tableStyleElement type="secondRowStripe" dxfId="95"/>
    </tableStyle>
    <tableStyle name="Table Style 4" pivot="0" count="2">
      <tableStyleElement type="firstRowStripe" dxfId="94"/>
      <tableStyleElement type="secondColumnStripe" dxfId="9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file>

<file path=xl/ctrlProps/ctrlProp2177.xml><?xml version="1.0" encoding="utf-8"?>
<formControlPr xmlns="http://schemas.microsoft.com/office/spreadsheetml/2009/9/main" objectType="Button"/>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3403</xdr:row>
          <xdr:rowOff>0</xdr:rowOff>
        </xdr:from>
        <xdr:to>
          <xdr:col>1</xdr:col>
          <xdr:colOff>457200</xdr:colOff>
          <xdr:row>3404</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171450</xdr:rowOff>
        </xdr:from>
        <xdr:to>
          <xdr:col>7</xdr:col>
          <xdr:colOff>0</xdr:colOff>
          <xdr:row>55</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428625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428625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171450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171450</xdr:rowOff>
        </xdr:from>
        <xdr:to>
          <xdr:col>7</xdr:col>
          <xdr:colOff>0</xdr:colOff>
          <xdr:row>255</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171450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171450</xdr:rowOff>
        </xdr:from>
        <xdr:to>
          <xdr:col>7</xdr:col>
          <xdr:colOff>0</xdr:colOff>
          <xdr:row>326</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171450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171450</xdr:rowOff>
        </xdr:from>
        <xdr:to>
          <xdr:col>7</xdr:col>
          <xdr:colOff>0</xdr:colOff>
          <xdr:row>397</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408" name="Button 2048" hidden="1">
              <a:extLst>
                <a:ext uri="{63B3BB69-23CF-44E3-9099-C40C66FF867C}">
                  <a14:compatExt spid="_x0000_s17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409" name="Button 2049"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7414" name="Button 2054" hidden="1">
              <a:extLst>
                <a:ext uri="{63B3BB69-23CF-44E3-9099-C40C66FF867C}">
                  <a14:compatExt spid="_x0000_s17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7415" name="Button 2055" hidden="1">
              <a:extLst>
                <a:ext uri="{63B3BB69-23CF-44E3-9099-C40C66FF867C}">
                  <a14:compatExt spid="_x0000_s17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7439" name="Button 2079"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479" name="Button 2119" hidden="1">
              <a:extLst>
                <a:ext uri="{63B3BB69-23CF-44E3-9099-C40C66FF867C}">
                  <a14:compatExt spid="_x0000_s174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481" name="Button 2121"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501" name="Button 2141" hidden="1">
              <a:extLst>
                <a:ext uri="{63B3BB69-23CF-44E3-9099-C40C66FF867C}">
                  <a14:compatExt spid="_x0000_s17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502" name="Button 2142" hidden="1">
              <a:extLst>
                <a:ext uri="{63B3BB69-23CF-44E3-9099-C40C66FF867C}">
                  <a14:compatExt spid="_x0000_s175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537" name="Button 2177" hidden="1">
              <a:extLst>
                <a:ext uri="{63B3BB69-23CF-44E3-9099-C40C66FF867C}">
                  <a14:compatExt spid="_x0000_s17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540" name="Button 2180" hidden="1">
              <a:extLst>
                <a:ext uri="{63B3BB69-23CF-44E3-9099-C40C66FF867C}">
                  <a14:compatExt spid="_x0000_s17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541" name="Button 2181" hidden="1">
              <a:extLst>
                <a:ext uri="{63B3BB69-23CF-44E3-9099-C40C66FF867C}">
                  <a14:compatExt spid="_x0000_s17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605" name="Button 2245" hidden="1">
              <a:extLst>
                <a:ext uri="{63B3BB69-23CF-44E3-9099-C40C66FF867C}">
                  <a14:compatExt spid="_x0000_s176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7607" name="Button 2247" hidden="1">
              <a:extLst>
                <a:ext uri="{63B3BB69-23CF-44E3-9099-C40C66FF867C}">
                  <a14:compatExt spid="_x0000_s176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658" name="Button 2298" hidden="1">
              <a:extLst>
                <a:ext uri="{63B3BB69-23CF-44E3-9099-C40C66FF867C}">
                  <a14:compatExt spid="_x0000_s17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659" name="Button 2299" hidden="1">
              <a:extLst>
                <a:ext uri="{63B3BB69-23CF-44E3-9099-C40C66FF867C}">
                  <a14:compatExt spid="_x0000_s17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660" name="Button 2300"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661" name="Button 2301"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662" name="Button 2302" hidden="1">
              <a:extLst>
                <a:ext uri="{63B3BB69-23CF-44E3-9099-C40C66FF867C}">
                  <a14:compatExt spid="_x0000_s17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663" name="Button 2303" hidden="1">
              <a:extLst>
                <a:ext uri="{63B3BB69-23CF-44E3-9099-C40C66FF867C}">
                  <a14:compatExt spid="_x0000_s17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7664" name="Button 2304" hidden="1">
              <a:extLst>
                <a:ext uri="{63B3BB69-23CF-44E3-9099-C40C66FF867C}">
                  <a14:compatExt spid="_x0000_s17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666" name="Button 2306" hidden="1">
              <a:extLst>
                <a:ext uri="{63B3BB69-23CF-44E3-9099-C40C66FF867C}">
                  <a14:compatExt spid="_x0000_s17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679" name="Button 2319"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680" name="Button 2320"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7681" name="Button 2321" hidden="1">
              <a:extLst>
                <a:ext uri="{63B3BB69-23CF-44E3-9099-C40C66FF867C}">
                  <a14:compatExt spid="_x0000_s17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171450</xdr:rowOff>
        </xdr:from>
        <xdr:to>
          <xdr:col>7</xdr:col>
          <xdr:colOff>0</xdr:colOff>
          <xdr:row>684</xdr:row>
          <xdr:rowOff>0</xdr:rowOff>
        </xdr:to>
        <xdr:sp macro="" textlink="">
          <xdr:nvSpPr>
            <xdr:cNvPr id="17682" name="Button 2322"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698" name="Button 2338" hidden="1">
              <a:extLst>
                <a:ext uri="{63B3BB69-23CF-44E3-9099-C40C66FF867C}">
                  <a14:compatExt spid="_x0000_s17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699" name="Button 2339" hidden="1">
              <a:extLst>
                <a:ext uri="{63B3BB69-23CF-44E3-9099-C40C66FF867C}">
                  <a14:compatExt spid="_x0000_s17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701" name="Button 2341" hidden="1">
              <a:extLst>
                <a:ext uri="{63B3BB69-23CF-44E3-9099-C40C66FF867C}">
                  <a14:compatExt spid="_x0000_s17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702" name="Button 2342" hidden="1">
              <a:extLst>
                <a:ext uri="{63B3BB69-23CF-44E3-9099-C40C66FF867C}">
                  <a14:compatExt spid="_x0000_s1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703" name="Button 2343" hidden="1">
              <a:extLst>
                <a:ext uri="{63B3BB69-23CF-44E3-9099-C40C66FF867C}">
                  <a14:compatExt spid="_x0000_s1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705" name="Button 2345"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706" name="Button 2346" hidden="1">
              <a:extLst>
                <a:ext uri="{63B3BB69-23CF-44E3-9099-C40C66FF867C}">
                  <a14:compatExt spid="_x0000_s17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708" name="Button 2348" hidden="1">
              <a:extLst>
                <a:ext uri="{63B3BB69-23CF-44E3-9099-C40C66FF867C}">
                  <a14:compatExt spid="_x0000_s17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709" name="Button 2349" hidden="1">
              <a:extLst>
                <a:ext uri="{63B3BB69-23CF-44E3-9099-C40C66FF867C}">
                  <a14:compatExt spid="_x0000_s17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710" name="Button 2350" hidden="1">
              <a:extLst>
                <a:ext uri="{63B3BB69-23CF-44E3-9099-C40C66FF867C}">
                  <a14:compatExt spid="_x0000_s17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711" name="Button 2351" hidden="1">
              <a:extLst>
                <a:ext uri="{63B3BB69-23CF-44E3-9099-C40C66FF867C}">
                  <a14:compatExt spid="_x0000_s17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712" name="Button 2352" hidden="1">
              <a:extLst>
                <a:ext uri="{63B3BB69-23CF-44E3-9099-C40C66FF867C}">
                  <a14:compatExt spid="_x0000_s17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713" name="Button 2353" hidden="1">
              <a:extLst>
                <a:ext uri="{63B3BB69-23CF-44E3-9099-C40C66FF867C}">
                  <a14:compatExt spid="_x0000_s17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714" name="Button 2354"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721" name="Button 2361"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722" name="Button 2362"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723" name="Button 2363"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730" name="Button 2370" hidden="1">
              <a:extLst>
                <a:ext uri="{63B3BB69-23CF-44E3-9099-C40C66FF867C}">
                  <a14:compatExt spid="_x0000_s17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171450</xdr:rowOff>
        </xdr:to>
        <xdr:sp macro="" textlink="">
          <xdr:nvSpPr>
            <xdr:cNvPr id="17734" name="Button 2374" hidden="1">
              <a:extLst>
                <a:ext uri="{63B3BB69-23CF-44E3-9099-C40C66FF867C}">
                  <a14:compatExt spid="_x0000_s17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171450</xdr:rowOff>
        </xdr:from>
        <xdr:to>
          <xdr:col>7</xdr:col>
          <xdr:colOff>0</xdr:colOff>
          <xdr:row>737</xdr:row>
          <xdr:rowOff>0</xdr:rowOff>
        </xdr:to>
        <xdr:sp macro="" textlink="">
          <xdr:nvSpPr>
            <xdr:cNvPr id="17735" name="Button 2375"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740" name="Button 2380" hidden="1">
              <a:extLst>
                <a:ext uri="{63B3BB69-23CF-44E3-9099-C40C66FF867C}">
                  <a14:compatExt spid="_x0000_s17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741" name="Button 2381" hidden="1">
              <a:extLst>
                <a:ext uri="{63B3BB69-23CF-44E3-9099-C40C66FF867C}">
                  <a14:compatExt spid="_x0000_s17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742" name="Button 2382"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743" name="Button 2383"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744" name="Button 2384"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745" name="Button 2385"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748" name="Button 2388"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749" name="Button 2389"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750" name="Button 2390"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752" name="Button 2392" hidden="1">
              <a:extLst>
                <a:ext uri="{63B3BB69-23CF-44E3-9099-C40C66FF867C}">
                  <a14:compatExt spid="_x0000_s17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753" name="Button 2393" hidden="1">
              <a:extLst>
                <a:ext uri="{63B3BB69-23CF-44E3-9099-C40C66FF867C}">
                  <a14:compatExt spid="_x0000_s1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754" name="Button 2394" hidden="1">
              <a:extLst>
                <a:ext uri="{63B3BB69-23CF-44E3-9099-C40C66FF867C}">
                  <a14:compatExt spid="_x0000_s1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755" name="Button 2395" hidden="1">
              <a:extLst>
                <a:ext uri="{63B3BB69-23CF-44E3-9099-C40C66FF867C}">
                  <a14:compatExt spid="_x0000_s17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756" name="Button 2396" hidden="1">
              <a:extLst>
                <a:ext uri="{63B3BB69-23CF-44E3-9099-C40C66FF867C}">
                  <a14:compatExt spid="_x0000_s17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757" name="Button 2397" hidden="1">
              <a:extLst>
                <a:ext uri="{63B3BB69-23CF-44E3-9099-C40C66FF867C}">
                  <a14:compatExt spid="_x0000_s17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758" name="Button 2398" hidden="1">
              <a:extLst>
                <a:ext uri="{63B3BB69-23CF-44E3-9099-C40C66FF867C}">
                  <a14:compatExt spid="_x0000_s17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759" name="Button 2399" hidden="1">
              <a:extLst>
                <a:ext uri="{63B3BB69-23CF-44E3-9099-C40C66FF867C}">
                  <a14:compatExt spid="_x0000_s17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760" name="Button 2400" hidden="1">
              <a:extLst>
                <a:ext uri="{63B3BB69-23CF-44E3-9099-C40C66FF867C}">
                  <a14:compatExt spid="_x0000_s17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761" name="Button 2401" hidden="1">
              <a:extLst>
                <a:ext uri="{63B3BB69-23CF-44E3-9099-C40C66FF867C}">
                  <a14:compatExt spid="_x0000_s17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763" name="Button 2403" hidden="1">
              <a:extLst>
                <a:ext uri="{63B3BB69-23CF-44E3-9099-C40C66FF867C}">
                  <a14:compatExt spid="_x0000_s1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764" name="Button 2404" hidden="1">
              <a:extLst>
                <a:ext uri="{63B3BB69-23CF-44E3-9099-C40C66FF867C}">
                  <a14:compatExt spid="_x0000_s17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765" name="Button 2405" hidden="1">
              <a:extLst>
                <a:ext uri="{63B3BB69-23CF-44E3-9099-C40C66FF867C}">
                  <a14:compatExt spid="_x0000_s17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766" name="Button 2406" hidden="1">
              <a:extLst>
                <a:ext uri="{63B3BB69-23CF-44E3-9099-C40C66FF867C}">
                  <a14:compatExt spid="_x0000_s17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767" name="Button 2407" hidden="1">
              <a:extLst>
                <a:ext uri="{63B3BB69-23CF-44E3-9099-C40C66FF867C}">
                  <a14:compatExt spid="_x0000_s17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768" name="Button 2408" hidden="1">
              <a:extLst>
                <a:ext uri="{63B3BB69-23CF-44E3-9099-C40C66FF867C}">
                  <a14:compatExt spid="_x0000_s1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769" name="Button 2409" hidden="1">
              <a:extLst>
                <a:ext uri="{63B3BB69-23CF-44E3-9099-C40C66FF867C}">
                  <a14:compatExt spid="_x0000_s1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770" name="Button 2410" hidden="1">
              <a:extLst>
                <a:ext uri="{63B3BB69-23CF-44E3-9099-C40C66FF867C}">
                  <a14:compatExt spid="_x0000_s17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771" name="Button 2411" hidden="1">
              <a:extLst>
                <a:ext uri="{63B3BB69-23CF-44E3-9099-C40C66FF867C}">
                  <a14:compatExt spid="_x0000_s17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772" name="Button 2412" hidden="1">
              <a:extLst>
                <a:ext uri="{63B3BB69-23CF-44E3-9099-C40C66FF867C}">
                  <a14:compatExt spid="_x0000_s17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773" name="Button 2413" hidden="1">
              <a:extLst>
                <a:ext uri="{63B3BB69-23CF-44E3-9099-C40C66FF867C}">
                  <a14:compatExt spid="_x0000_s17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776" name="Button 2416" hidden="1">
              <a:extLst>
                <a:ext uri="{63B3BB69-23CF-44E3-9099-C40C66FF867C}">
                  <a14:compatExt spid="_x0000_s1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777" name="Button 2417" hidden="1">
              <a:extLst>
                <a:ext uri="{63B3BB69-23CF-44E3-9099-C40C66FF867C}">
                  <a14:compatExt spid="_x0000_s17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778" name="Button 2418" hidden="1">
              <a:extLst>
                <a:ext uri="{63B3BB69-23CF-44E3-9099-C40C66FF867C}">
                  <a14:compatExt spid="_x0000_s1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779" name="Button 2419" hidden="1">
              <a:extLst>
                <a:ext uri="{63B3BB69-23CF-44E3-9099-C40C66FF867C}">
                  <a14:compatExt spid="_x0000_s17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7780" name="Button 2420" hidden="1">
              <a:extLst>
                <a:ext uri="{63B3BB69-23CF-44E3-9099-C40C66FF867C}">
                  <a14:compatExt spid="_x0000_s17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7781" name="Button 2421" hidden="1">
              <a:extLst>
                <a:ext uri="{63B3BB69-23CF-44E3-9099-C40C66FF867C}">
                  <a14:compatExt spid="_x0000_s17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7784" name="Button 2424"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785" name="Button 2425" hidden="1">
              <a:extLst>
                <a:ext uri="{63B3BB69-23CF-44E3-9099-C40C66FF867C}">
                  <a14:compatExt spid="_x0000_s1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786" name="Button 2426" hidden="1">
              <a:extLst>
                <a:ext uri="{63B3BB69-23CF-44E3-9099-C40C66FF867C}">
                  <a14:compatExt spid="_x0000_s17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787" name="Button 2427" hidden="1">
              <a:extLst>
                <a:ext uri="{63B3BB69-23CF-44E3-9099-C40C66FF867C}">
                  <a14:compatExt spid="_x0000_s17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788" name="Button 2428" hidden="1">
              <a:extLst>
                <a:ext uri="{63B3BB69-23CF-44E3-9099-C40C66FF867C}">
                  <a14:compatExt spid="_x0000_s17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7789" name="Button 2429" hidden="1">
              <a:extLst>
                <a:ext uri="{63B3BB69-23CF-44E3-9099-C40C66FF867C}">
                  <a14:compatExt spid="_x0000_s17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790" name="Button 2430" hidden="1">
              <a:extLst>
                <a:ext uri="{63B3BB69-23CF-44E3-9099-C40C66FF867C}">
                  <a14:compatExt spid="_x0000_s17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791" name="Button 2431" hidden="1">
              <a:extLst>
                <a:ext uri="{63B3BB69-23CF-44E3-9099-C40C66FF867C}">
                  <a14:compatExt spid="_x0000_s17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7792" name="Button 2432" hidden="1">
              <a:extLst>
                <a:ext uri="{63B3BB69-23CF-44E3-9099-C40C66FF867C}">
                  <a14:compatExt spid="_x0000_s17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7793" name="Button 2433" hidden="1">
              <a:extLst>
                <a:ext uri="{63B3BB69-23CF-44E3-9099-C40C66FF867C}">
                  <a14:compatExt spid="_x0000_s1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171450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171450</xdr:rowOff>
        </xdr:from>
        <xdr:to>
          <xdr:col>7</xdr:col>
          <xdr:colOff>0</xdr:colOff>
          <xdr:row>808</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799" name="Button 2439" hidden="1">
              <a:extLst>
                <a:ext uri="{63B3BB69-23CF-44E3-9099-C40C66FF867C}">
                  <a14:compatExt spid="_x0000_s1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801" name="Button 2441"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802" name="Button 2442" hidden="1">
              <a:extLst>
                <a:ext uri="{63B3BB69-23CF-44E3-9099-C40C66FF867C}">
                  <a14:compatExt spid="_x0000_s17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803" name="Button 2443"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7804" name="Button 2444" hidden="1">
              <a:extLst>
                <a:ext uri="{63B3BB69-23CF-44E3-9099-C40C66FF867C}">
                  <a14:compatExt spid="_x0000_s17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7805" name="Button 2445" hidden="1">
              <a:extLst>
                <a:ext uri="{63B3BB69-23CF-44E3-9099-C40C66FF867C}">
                  <a14:compatExt spid="_x0000_s17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806" name="Button 2446" hidden="1">
              <a:extLst>
                <a:ext uri="{63B3BB69-23CF-44E3-9099-C40C66FF867C}">
                  <a14:compatExt spid="_x0000_s17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7807" name="Button 2447" hidden="1">
              <a:extLst>
                <a:ext uri="{63B3BB69-23CF-44E3-9099-C40C66FF867C}">
                  <a14:compatExt spid="_x0000_s17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808" name="Button 2448" hidden="1">
              <a:extLst>
                <a:ext uri="{63B3BB69-23CF-44E3-9099-C40C66FF867C}">
                  <a14:compatExt spid="_x0000_s17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809" name="Button 2449" hidden="1">
              <a:extLst>
                <a:ext uri="{63B3BB69-23CF-44E3-9099-C40C66FF867C}">
                  <a14:compatExt spid="_x0000_s17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810" name="Button 2450" hidden="1">
              <a:extLst>
                <a:ext uri="{63B3BB69-23CF-44E3-9099-C40C66FF867C}">
                  <a14:compatExt spid="_x0000_s17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811" name="Button 2451"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812" name="Button 2452"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813" name="Button 2453" hidden="1">
              <a:extLst>
                <a:ext uri="{63B3BB69-23CF-44E3-9099-C40C66FF867C}">
                  <a14:compatExt spid="_x0000_s17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814" name="Button 2454" hidden="1">
              <a:extLst>
                <a:ext uri="{63B3BB69-23CF-44E3-9099-C40C66FF867C}">
                  <a14:compatExt spid="_x0000_s1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815" name="Button 2455" hidden="1">
              <a:extLst>
                <a:ext uri="{63B3BB69-23CF-44E3-9099-C40C66FF867C}">
                  <a14:compatExt spid="_x0000_s17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816" name="Button 2456" hidden="1">
              <a:extLst>
                <a:ext uri="{63B3BB69-23CF-44E3-9099-C40C66FF867C}">
                  <a14:compatExt spid="_x0000_s17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817" name="Button 2457" hidden="1">
              <a:extLst>
                <a:ext uri="{63B3BB69-23CF-44E3-9099-C40C66FF867C}">
                  <a14:compatExt spid="_x0000_s17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818" name="Button 2458" hidden="1">
              <a:extLst>
                <a:ext uri="{63B3BB69-23CF-44E3-9099-C40C66FF867C}">
                  <a14:compatExt spid="_x0000_s17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819" name="Button 2459" hidden="1">
              <a:extLst>
                <a:ext uri="{63B3BB69-23CF-44E3-9099-C40C66FF867C}">
                  <a14:compatExt spid="_x0000_s17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820" name="Button 2460" hidden="1">
              <a:extLst>
                <a:ext uri="{63B3BB69-23CF-44E3-9099-C40C66FF867C}">
                  <a14:compatExt spid="_x0000_s17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821" name="Button 2461"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825" name="Button 2465" hidden="1">
              <a:extLst>
                <a:ext uri="{63B3BB69-23CF-44E3-9099-C40C66FF867C}">
                  <a14:compatExt spid="_x0000_s1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827" name="Button 2467" hidden="1">
              <a:extLst>
                <a:ext uri="{63B3BB69-23CF-44E3-9099-C40C66FF867C}">
                  <a14:compatExt spid="_x0000_s1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828" name="Button 2468"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7829" name="Button 2469" hidden="1">
              <a:extLst>
                <a:ext uri="{63B3BB69-23CF-44E3-9099-C40C66FF867C}">
                  <a14:compatExt spid="_x0000_s1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830" name="Button 2470" hidden="1">
              <a:extLst>
                <a:ext uri="{63B3BB69-23CF-44E3-9099-C40C66FF867C}">
                  <a14:compatExt spid="_x0000_s17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831" name="Button 2471" hidden="1">
              <a:extLst>
                <a:ext uri="{63B3BB69-23CF-44E3-9099-C40C66FF867C}">
                  <a14:compatExt spid="_x0000_s17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7832" name="Button 2472" hidden="1">
              <a:extLst>
                <a:ext uri="{63B3BB69-23CF-44E3-9099-C40C66FF867C}">
                  <a14:compatExt spid="_x0000_s17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7833" name="Button 2473" hidden="1">
              <a:extLst>
                <a:ext uri="{63B3BB69-23CF-44E3-9099-C40C66FF867C}">
                  <a14:compatExt spid="_x0000_s17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834" name="Button 2474" hidden="1">
              <a:extLst>
                <a:ext uri="{63B3BB69-23CF-44E3-9099-C40C66FF867C}">
                  <a14:compatExt spid="_x0000_s17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7835" name="Button 2475"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7836" name="Button 2476" hidden="1">
              <a:extLst>
                <a:ext uri="{63B3BB69-23CF-44E3-9099-C40C66FF867C}">
                  <a14:compatExt spid="_x0000_s1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7837" name="Button 2477" hidden="1">
              <a:extLst>
                <a:ext uri="{63B3BB69-23CF-44E3-9099-C40C66FF867C}">
                  <a14:compatExt spid="_x0000_s17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7838" name="Button 2478" hidden="1">
              <a:extLst>
                <a:ext uri="{63B3BB69-23CF-44E3-9099-C40C66FF867C}">
                  <a14:compatExt spid="_x0000_s1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7839" name="Button 2479" hidden="1">
              <a:extLst>
                <a:ext uri="{63B3BB69-23CF-44E3-9099-C40C66FF867C}">
                  <a14:compatExt spid="_x0000_s17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7840" name="Button 2480" hidden="1">
              <a:extLst>
                <a:ext uri="{63B3BB69-23CF-44E3-9099-C40C66FF867C}">
                  <a14:compatExt spid="_x0000_s17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841" name="Button 2481" hidden="1">
              <a:extLst>
                <a:ext uri="{63B3BB69-23CF-44E3-9099-C40C66FF867C}">
                  <a14:compatExt spid="_x0000_s17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842" name="Button 2482"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843" name="Button 2483" hidden="1">
              <a:extLst>
                <a:ext uri="{63B3BB69-23CF-44E3-9099-C40C66FF867C}">
                  <a14:compatExt spid="_x0000_s1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7844" name="Button 2484" hidden="1">
              <a:extLst>
                <a:ext uri="{63B3BB69-23CF-44E3-9099-C40C66FF867C}">
                  <a14:compatExt spid="_x0000_s17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845" name="Button 2485"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846" name="Button 2486"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7847" name="Button 2487"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171450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171450</xdr:rowOff>
        </xdr:from>
        <xdr:to>
          <xdr:col>7</xdr:col>
          <xdr:colOff>0</xdr:colOff>
          <xdr:row>861</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851" name="Button 2491" hidden="1">
              <a:extLst>
                <a:ext uri="{63B3BB69-23CF-44E3-9099-C40C66FF867C}">
                  <a14:compatExt spid="_x0000_s17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852" name="Button 2492" hidden="1">
              <a:extLst>
                <a:ext uri="{63B3BB69-23CF-44E3-9099-C40C66FF867C}">
                  <a14:compatExt spid="_x0000_s17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853" name="Button 2493"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854" name="Button 2494" hidden="1">
              <a:extLst>
                <a:ext uri="{63B3BB69-23CF-44E3-9099-C40C66FF867C}">
                  <a14:compatExt spid="_x0000_s17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855" name="Button 2495" hidden="1">
              <a:extLst>
                <a:ext uri="{63B3BB69-23CF-44E3-9099-C40C66FF867C}">
                  <a14:compatExt spid="_x0000_s17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856" name="Button 2496" hidden="1">
              <a:extLst>
                <a:ext uri="{63B3BB69-23CF-44E3-9099-C40C66FF867C}">
                  <a14:compatExt spid="_x0000_s17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857" name="Button 2497" hidden="1">
              <a:extLst>
                <a:ext uri="{63B3BB69-23CF-44E3-9099-C40C66FF867C}">
                  <a14:compatExt spid="_x0000_s17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858" name="Button 2498" hidden="1">
              <a:extLst>
                <a:ext uri="{63B3BB69-23CF-44E3-9099-C40C66FF867C}">
                  <a14:compatExt spid="_x0000_s17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859" name="Button 2499" hidden="1">
              <a:extLst>
                <a:ext uri="{63B3BB69-23CF-44E3-9099-C40C66FF867C}">
                  <a14:compatExt spid="_x0000_s17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860" name="Button 2500" hidden="1">
              <a:extLst>
                <a:ext uri="{63B3BB69-23CF-44E3-9099-C40C66FF867C}">
                  <a14:compatExt spid="_x0000_s17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7861" name="Button 2501" hidden="1">
              <a:extLst>
                <a:ext uri="{63B3BB69-23CF-44E3-9099-C40C66FF867C}">
                  <a14:compatExt spid="_x0000_s17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7862" name="Button 2502" hidden="1">
              <a:extLst>
                <a:ext uri="{63B3BB69-23CF-44E3-9099-C40C66FF867C}">
                  <a14:compatExt spid="_x0000_s17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863" name="Button 2503" hidden="1">
              <a:extLst>
                <a:ext uri="{63B3BB69-23CF-44E3-9099-C40C66FF867C}">
                  <a14:compatExt spid="_x0000_s17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7864" name="Button 2504" hidden="1">
              <a:extLst>
                <a:ext uri="{63B3BB69-23CF-44E3-9099-C40C66FF867C}">
                  <a14:compatExt spid="_x0000_s17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7865" name="Button 2505" hidden="1">
              <a:extLst>
                <a:ext uri="{63B3BB69-23CF-44E3-9099-C40C66FF867C}">
                  <a14:compatExt spid="_x0000_s17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7866" name="Button 2506" hidden="1">
              <a:extLst>
                <a:ext uri="{63B3BB69-23CF-44E3-9099-C40C66FF867C}">
                  <a14:compatExt spid="_x0000_s17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867" name="Button 2507" hidden="1">
              <a:extLst>
                <a:ext uri="{63B3BB69-23CF-44E3-9099-C40C66FF867C}">
                  <a14:compatExt spid="_x0000_s17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7868" name="Button 2508" hidden="1">
              <a:extLst>
                <a:ext uri="{63B3BB69-23CF-44E3-9099-C40C66FF867C}">
                  <a14:compatExt spid="_x0000_s17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7869" name="Button 2509" hidden="1">
              <a:extLst>
                <a:ext uri="{63B3BB69-23CF-44E3-9099-C40C66FF867C}">
                  <a14:compatExt spid="_x0000_s17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870" name="Button 2510" hidden="1">
              <a:extLst>
                <a:ext uri="{63B3BB69-23CF-44E3-9099-C40C66FF867C}">
                  <a14:compatExt spid="_x0000_s1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871" name="Button 2511" hidden="1">
              <a:extLst>
                <a:ext uri="{63B3BB69-23CF-44E3-9099-C40C66FF867C}">
                  <a14:compatExt spid="_x0000_s17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872" name="Button 2512" hidden="1">
              <a:extLst>
                <a:ext uri="{63B3BB69-23CF-44E3-9099-C40C66FF867C}">
                  <a14:compatExt spid="_x0000_s17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873" name="Button 2513" hidden="1">
              <a:extLst>
                <a:ext uri="{63B3BB69-23CF-44E3-9099-C40C66FF867C}">
                  <a14:compatExt spid="_x0000_s17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874" name="Button 2514" hidden="1">
              <a:extLst>
                <a:ext uri="{63B3BB69-23CF-44E3-9099-C40C66FF867C}">
                  <a14:compatExt spid="_x0000_s1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876" name="Button 2516" hidden="1">
              <a:extLst>
                <a:ext uri="{63B3BB69-23CF-44E3-9099-C40C66FF867C}">
                  <a14:compatExt spid="_x0000_s17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877" name="Button 2517" hidden="1">
              <a:extLst>
                <a:ext uri="{63B3BB69-23CF-44E3-9099-C40C66FF867C}">
                  <a14:compatExt spid="_x0000_s17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878" name="Button 2518" hidden="1">
              <a:extLst>
                <a:ext uri="{63B3BB69-23CF-44E3-9099-C40C66FF867C}">
                  <a14:compatExt spid="_x0000_s17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879" name="Button 2519" hidden="1">
              <a:extLst>
                <a:ext uri="{63B3BB69-23CF-44E3-9099-C40C66FF867C}">
                  <a14:compatExt spid="_x0000_s17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880" name="Button 2520" hidden="1">
              <a:extLst>
                <a:ext uri="{63B3BB69-23CF-44E3-9099-C40C66FF867C}">
                  <a14:compatExt spid="_x0000_s17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881" name="Button 2521" hidden="1">
              <a:extLst>
                <a:ext uri="{63B3BB69-23CF-44E3-9099-C40C66FF867C}">
                  <a14:compatExt spid="_x0000_s17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882" name="Button 2522" hidden="1">
              <a:extLst>
                <a:ext uri="{63B3BB69-23CF-44E3-9099-C40C66FF867C}">
                  <a14:compatExt spid="_x0000_s17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883" name="Button 2523" hidden="1">
              <a:extLst>
                <a:ext uri="{63B3BB69-23CF-44E3-9099-C40C66FF867C}">
                  <a14:compatExt spid="_x0000_s17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884" name="Button 2524" hidden="1">
              <a:extLst>
                <a:ext uri="{63B3BB69-23CF-44E3-9099-C40C66FF867C}">
                  <a14:compatExt spid="_x0000_s17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885" name="Button 2525" hidden="1">
              <a:extLst>
                <a:ext uri="{63B3BB69-23CF-44E3-9099-C40C66FF867C}">
                  <a14:compatExt spid="_x0000_s17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886" name="Button 2526" hidden="1">
              <a:extLst>
                <a:ext uri="{63B3BB69-23CF-44E3-9099-C40C66FF867C}">
                  <a14:compatExt spid="_x0000_s17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887" name="Button 2527" hidden="1">
              <a:extLst>
                <a:ext uri="{63B3BB69-23CF-44E3-9099-C40C66FF867C}">
                  <a14:compatExt spid="_x0000_s1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888" name="Button 2528" hidden="1">
              <a:extLst>
                <a:ext uri="{63B3BB69-23CF-44E3-9099-C40C66FF867C}">
                  <a14:compatExt spid="_x0000_s1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891" name="Button 2531" hidden="1">
              <a:extLst>
                <a:ext uri="{63B3BB69-23CF-44E3-9099-C40C66FF867C}">
                  <a14:compatExt spid="_x0000_s1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7892" name="Button 2532" hidden="1">
              <a:extLst>
                <a:ext uri="{63B3BB69-23CF-44E3-9099-C40C66FF867C}">
                  <a14:compatExt spid="_x0000_s1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893" name="Button 2533" hidden="1">
              <a:extLst>
                <a:ext uri="{63B3BB69-23CF-44E3-9099-C40C66FF867C}">
                  <a14:compatExt spid="_x0000_s1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7894" name="Button 2534" hidden="1">
              <a:extLst>
                <a:ext uri="{63B3BB69-23CF-44E3-9099-C40C66FF867C}">
                  <a14:compatExt spid="_x0000_s1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7895" name="Button 2535"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7896" name="Button 2536" hidden="1">
              <a:extLst>
                <a:ext uri="{63B3BB69-23CF-44E3-9099-C40C66FF867C}">
                  <a14:compatExt spid="_x0000_s17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7897" name="Button 2537" hidden="1">
              <a:extLst>
                <a:ext uri="{63B3BB69-23CF-44E3-9099-C40C66FF867C}">
                  <a14:compatExt spid="_x0000_s17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7898" name="Button 2538" hidden="1">
              <a:extLst>
                <a:ext uri="{63B3BB69-23CF-44E3-9099-C40C66FF867C}">
                  <a14:compatExt spid="_x0000_s17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7899" name="Button 2539"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171450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171450</xdr:rowOff>
        </xdr:from>
        <xdr:to>
          <xdr:col>7</xdr:col>
          <xdr:colOff>0</xdr:colOff>
          <xdr:row>914</xdr:row>
          <xdr:rowOff>0</xdr:rowOff>
        </xdr:to>
        <xdr:sp macro="" textlink="">
          <xdr:nvSpPr>
            <xdr:cNvPr id="17902" name="Button 2542"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903" name="Button 2543"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7905" name="Button 2545"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7906" name="Button 2546"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7911" name="Button 2551"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7912" name="Button 2552"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7913" name="Button 2553" hidden="1">
              <a:extLst>
                <a:ext uri="{63B3BB69-23CF-44E3-9099-C40C66FF867C}">
                  <a14:compatExt spid="_x0000_s1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914" name="Button 2554" hidden="1">
              <a:extLst>
                <a:ext uri="{63B3BB69-23CF-44E3-9099-C40C66FF867C}">
                  <a14:compatExt spid="_x0000_s17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7915" name="Button 2555" hidden="1">
              <a:extLst>
                <a:ext uri="{63B3BB69-23CF-44E3-9099-C40C66FF867C}">
                  <a14:compatExt spid="_x0000_s17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7916" name="Button 2556"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7918" name="Button 2558" hidden="1">
              <a:extLst>
                <a:ext uri="{63B3BB69-23CF-44E3-9099-C40C66FF867C}">
                  <a14:compatExt spid="_x0000_s1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7919" name="Button 2559" hidden="1">
              <a:extLst>
                <a:ext uri="{63B3BB69-23CF-44E3-9099-C40C66FF867C}">
                  <a14:compatExt spid="_x0000_s17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7920" name="Button 2560" hidden="1">
              <a:extLst>
                <a:ext uri="{63B3BB69-23CF-44E3-9099-C40C66FF867C}">
                  <a14:compatExt spid="_x0000_s17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7921" name="Button 2561" hidden="1">
              <a:extLst>
                <a:ext uri="{63B3BB69-23CF-44E3-9099-C40C66FF867C}">
                  <a14:compatExt spid="_x0000_s1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7922" name="Button 2562" hidden="1">
              <a:extLst>
                <a:ext uri="{63B3BB69-23CF-44E3-9099-C40C66FF867C}">
                  <a14:compatExt spid="_x0000_s17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7923" name="Button 2563" hidden="1">
              <a:extLst>
                <a:ext uri="{63B3BB69-23CF-44E3-9099-C40C66FF867C}">
                  <a14:compatExt spid="_x0000_s17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7929" name="Button 2569"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7935" name="Button 2575"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7936" name="Button 2576" hidden="1">
              <a:extLst>
                <a:ext uri="{63B3BB69-23CF-44E3-9099-C40C66FF867C}">
                  <a14:compatExt spid="_x0000_s1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7937" name="Button 2577" hidden="1">
              <a:extLst>
                <a:ext uri="{63B3BB69-23CF-44E3-9099-C40C66FF867C}">
                  <a14:compatExt spid="_x0000_s17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7939" name="Button 2579" hidden="1">
              <a:extLst>
                <a:ext uri="{63B3BB69-23CF-44E3-9099-C40C66FF867C}">
                  <a14:compatExt spid="_x0000_s1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7940" name="Button 2580" hidden="1">
              <a:extLst>
                <a:ext uri="{63B3BB69-23CF-44E3-9099-C40C66FF867C}">
                  <a14:compatExt spid="_x0000_s1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7941" name="Button 2581" hidden="1">
              <a:extLst>
                <a:ext uri="{63B3BB69-23CF-44E3-9099-C40C66FF867C}">
                  <a14:compatExt spid="_x0000_s1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7942" name="Button 2582" hidden="1">
              <a:extLst>
                <a:ext uri="{63B3BB69-23CF-44E3-9099-C40C66FF867C}">
                  <a14:compatExt spid="_x0000_s1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7943" name="Button 2583" hidden="1">
              <a:extLst>
                <a:ext uri="{63B3BB69-23CF-44E3-9099-C40C66FF867C}">
                  <a14:compatExt spid="_x0000_s1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7944" name="Button 2584" hidden="1">
              <a:extLst>
                <a:ext uri="{63B3BB69-23CF-44E3-9099-C40C66FF867C}">
                  <a14:compatExt spid="_x0000_s1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7945" name="Button 2585" hidden="1">
              <a:extLst>
                <a:ext uri="{63B3BB69-23CF-44E3-9099-C40C66FF867C}">
                  <a14:compatExt spid="_x0000_s17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7946" name="Button 2586" hidden="1">
              <a:extLst>
                <a:ext uri="{63B3BB69-23CF-44E3-9099-C40C66FF867C}">
                  <a14:compatExt spid="_x0000_s17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7947" name="Button 2587" hidden="1">
              <a:extLst>
                <a:ext uri="{63B3BB69-23CF-44E3-9099-C40C66FF867C}">
                  <a14:compatExt spid="_x0000_s1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7948" name="Button 2588" hidden="1">
              <a:extLst>
                <a:ext uri="{63B3BB69-23CF-44E3-9099-C40C66FF867C}">
                  <a14:compatExt spid="_x0000_s17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7949" name="Button 2589" hidden="1">
              <a:extLst>
                <a:ext uri="{63B3BB69-23CF-44E3-9099-C40C66FF867C}">
                  <a14:compatExt spid="_x0000_s17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7950" name="Button 2590" hidden="1">
              <a:extLst>
                <a:ext uri="{63B3BB69-23CF-44E3-9099-C40C66FF867C}">
                  <a14:compatExt spid="_x0000_s17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7951" name="Button 2591" hidden="1">
              <a:extLst>
                <a:ext uri="{63B3BB69-23CF-44E3-9099-C40C66FF867C}">
                  <a14:compatExt spid="_x0000_s17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7952" name="Button 2592" hidden="1">
              <a:extLst>
                <a:ext uri="{63B3BB69-23CF-44E3-9099-C40C66FF867C}">
                  <a14:compatExt spid="_x0000_s17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7953" name="Button 2593" hidden="1">
              <a:extLst>
                <a:ext uri="{63B3BB69-23CF-44E3-9099-C40C66FF867C}">
                  <a14:compatExt spid="_x0000_s17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7954" name="Button 2594" hidden="1">
              <a:extLst>
                <a:ext uri="{63B3BB69-23CF-44E3-9099-C40C66FF867C}">
                  <a14:compatExt spid="_x0000_s17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7955" name="Button 2595" hidden="1">
              <a:extLst>
                <a:ext uri="{63B3BB69-23CF-44E3-9099-C40C66FF867C}">
                  <a14:compatExt spid="_x0000_s17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7956" name="Button 2596" hidden="1">
              <a:extLst>
                <a:ext uri="{63B3BB69-23CF-44E3-9099-C40C66FF867C}">
                  <a14:compatExt spid="_x0000_s17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7957" name="Button 2597" hidden="1">
              <a:extLst>
                <a:ext uri="{63B3BB69-23CF-44E3-9099-C40C66FF867C}">
                  <a14:compatExt spid="_x0000_s17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7958" name="Button 2598" hidden="1">
              <a:extLst>
                <a:ext uri="{63B3BB69-23CF-44E3-9099-C40C66FF867C}">
                  <a14:compatExt spid="_x0000_s17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7959" name="Button 2599" hidden="1">
              <a:extLst>
                <a:ext uri="{63B3BB69-23CF-44E3-9099-C40C66FF867C}">
                  <a14:compatExt spid="_x0000_s17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7960" name="Button 2600" hidden="1">
              <a:extLst>
                <a:ext uri="{63B3BB69-23CF-44E3-9099-C40C66FF867C}">
                  <a14:compatExt spid="_x0000_s17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171450</xdr:rowOff>
        </xdr:to>
        <xdr:sp macro="" textlink="">
          <xdr:nvSpPr>
            <xdr:cNvPr id="17961" name="Button 2601" hidden="1">
              <a:extLst>
                <a:ext uri="{63B3BB69-23CF-44E3-9099-C40C66FF867C}">
                  <a14:compatExt spid="_x0000_s1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171450</xdr:rowOff>
        </xdr:from>
        <xdr:to>
          <xdr:col>7</xdr:col>
          <xdr:colOff>0</xdr:colOff>
          <xdr:row>985</xdr:row>
          <xdr:rowOff>0</xdr:rowOff>
        </xdr:to>
        <xdr:sp macro="" textlink="">
          <xdr:nvSpPr>
            <xdr:cNvPr id="17962" name="Button 2602" hidden="1">
              <a:extLst>
                <a:ext uri="{63B3BB69-23CF-44E3-9099-C40C66FF867C}">
                  <a14:compatExt spid="_x0000_s17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7963" name="Button 2603" hidden="1">
              <a:extLst>
                <a:ext uri="{63B3BB69-23CF-44E3-9099-C40C66FF867C}">
                  <a14:compatExt spid="_x0000_s17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7964" name="Button 2604" hidden="1">
              <a:extLst>
                <a:ext uri="{63B3BB69-23CF-44E3-9099-C40C66FF867C}">
                  <a14:compatExt spid="_x0000_s17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7965" name="Button 2605" hidden="1">
              <a:extLst>
                <a:ext uri="{63B3BB69-23CF-44E3-9099-C40C66FF867C}">
                  <a14:compatExt spid="_x0000_s17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7966" name="Button 2606" hidden="1">
              <a:extLst>
                <a:ext uri="{63B3BB69-23CF-44E3-9099-C40C66FF867C}">
                  <a14:compatExt spid="_x0000_s17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7967" name="Button 2607" hidden="1">
              <a:extLst>
                <a:ext uri="{63B3BB69-23CF-44E3-9099-C40C66FF867C}">
                  <a14:compatExt spid="_x0000_s17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7968" name="Button 2608"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7969" name="Button 2609"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7971" name="Button 2611" hidden="1">
              <a:extLst>
                <a:ext uri="{63B3BB69-23CF-44E3-9099-C40C66FF867C}">
                  <a14:compatExt spid="_x0000_s1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7972" name="Button 2612" hidden="1">
              <a:extLst>
                <a:ext uri="{63B3BB69-23CF-44E3-9099-C40C66FF867C}">
                  <a14:compatExt spid="_x0000_s17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7973" name="Button 2613" hidden="1">
              <a:extLst>
                <a:ext uri="{63B3BB69-23CF-44E3-9099-C40C66FF867C}">
                  <a14:compatExt spid="_x0000_s17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7974" name="Button 2614" hidden="1">
              <a:extLst>
                <a:ext uri="{63B3BB69-23CF-44E3-9099-C40C66FF867C}">
                  <a14:compatExt spid="_x0000_s17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7976" name="Button 2616" hidden="1">
              <a:extLst>
                <a:ext uri="{63B3BB69-23CF-44E3-9099-C40C66FF867C}">
                  <a14:compatExt spid="_x0000_s17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7977" name="Button 2617" hidden="1">
              <a:extLst>
                <a:ext uri="{63B3BB69-23CF-44E3-9099-C40C66FF867C}">
                  <a14:compatExt spid="_x0000_s17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7978" name="Button 2618" hidden="1">
              <a:extLst>
                <a:ext uri="{63B3BB69-23CF-44E3-9099-C40C66FF867C}">
                  <a14:compatExt spid="_x0000_s17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7979" name="Button 2619" hidden="1">
              <a:extLst>
                <a:ext uri="{63B3BB69-23CF-44E3-9099-C40C66FF867C}">
                  <a14:compatExt spid="_x0000_s17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7980" name="Button 2620" hidden="1">
              <a:extLst>
                <a:ext uri="{63B3BB69-23CF-44E3-9099-C40C66FF867C}">
                  <a14:compatExt spid="_x0000_s17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7981" name="Button 2621" hidden="1">
              <a:extLst>
                <a:ext uri="{63B3BB69-23CF-44E3-9099-C40C66FF867C}">
                  <a14:compatExt spid="_x0000_s17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7982" name="Button 2622" hidden="1">
              <a:extLst>
                <a:ext uri="{63B3BB69-23CF-44E3-9099-C40C66FF867C}">
                  <a14:compatExt spid="_x0000_s17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7983" name="Button 2623" hidden="1">
              <a:extLst>
                <a:ext uri="{63B3BB69-23CF-44E3-9099-C40C66FF867C}">
                  <a14:compatExt spid="_x0000_s17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7984" name="Button 2624" hidden="1">
              <a:extLst>
                <a:ext uri="{63B3BB69-23CF-44E3-9099-C40C66FF867C}">
                  <a14:compatExt spid="_x0000_s17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7985" name="Button 2625" hidden="1">
              <a:extLst>
                <a:ext uri="{63B3BB69-23CF-44E3-9099-C40C66FF867C}">
                  <a14:compatExt spid="_x0000_s17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7986" name="Button 2626" hidden="1">
              <a:extLst>
                <a:ext uri="{63B3BB69-23CF-44E3-9099-C40C66FF867C}">
                  <a14:compatExt spid="_x0000_s17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7987" name="Button 2627" hidden="1">
              <a:extLst>
                <a:ext uri="{63B3BB69-23CF-44E3-9099-C40C66FF867C}">
                  <a14:compatExt spid="_x0000_s17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7988" name="Button 2628" hidden="1">
              <a:extLst>
                <a:ext uri="{63B3BB69-23CF-44E3-9099-C40C66FF867C}">
                  <a14:compatExt spid="_x0000_s17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7989" name="Button 2629" hidden="1">
              <a:extLst>
                <a:ext uri="{63B3BB69-23CF-44E3-9099-C40C66FF867C}">
                  <a14:compatExt spid="_x0000_s17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7990" name="Button 2630" hidden="1">
              <a:extLst>
                <a:ext uri="{63B3BB69-23CF-44E3-9099-C40C66FF867C}">
                  <a14:compatExt spid="_x0000_s17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7991" name="Button 2631" hidden="1">
              <a:extLst>
                <a:ext uri="{63B3BB69-23CF-44E3-9099-C40C66FF867C}">
                  <a14:compatExt spid="_x0000_s17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7992" name="Button 2632" hidden="1">
              <a:extLst>
                <a:ext uri="{63B3BB69-23CF-44E3-9099-C40C66FF867C}">
                  <a14:compatExt spid="_x0000_s17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7993" name="Button 2633" hidden="1">
              <a:extLst>
                <a:ext uri="{63B3BB69-23CF-44E3-9099-C40C66FF867C}">
                  <a14:compatExt spid="_x0000_s17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7994" name="Button 2634" hidden="1">
              <a:extLst>
                <a:ext uri="{63B3BB69-23CF-44E3-9099-C40C66FF867C}">
                  <a14:compatExt spid="_x0000_s17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7995" name="Button 2635"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002" name="Button 2642" hidden="1">
              <a:extLst>
                <a:ext uri="{63B3BB69-23CF-44E3-9099-C40C66FF867C}">
                  <a14:compatExt spid="_x0000_s1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8005" name="Button 2645" hidden="1">
              <a:extLst>
                <a:ext uri="{63B3BB69-23CF-44E3-9099-C40C66FF867C}">
                  <a14:compatExt spid="_x0000_s18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006" name="Button 2646" hidden="1">
              <a:extLst>
                <a:ext uri="{63B3BB69-23CF-44E3-9099-C40C66FF867C}">
                  <a14:compatExt spid="_x0000_s1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007" name="Button 2647" hidden="1">
              <a:extLst>
                <a:ext uri="{63B3BB69-23CF-44E3-9099-C40C66FF867C}">
                  <a14:compatExt spid="_x0000_s1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8008" name="Button 2648" hidden="1">
              <a:extLst>
                <a:ext uri="{63B3BB69-23CF-44E3-9099-C40C66FF867C}">
                  <a14:compatExt spid="_x0000_s18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009" name="Button 2649" hidden="1">
              <a:extLst>
                <a:ext uri="{63B3BB69-23CF-44E3-9099-C40C66FF867C}">
                  <a14:compatExt spid="_x0000_s18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010" name="Button 2650" hidden="1">
              <a:extLst>
                <a:ext uri="{63B3BB69-23CF-44E3-9099-C40C66FF867C}">
                  <a14:compatExt spid="_x0000_s18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011" name="Button 2651" hidden="1">
              <a:extLst>
                <a:ext uri="{63B3BB69-23CF-44E3-9099-C40C66FF867C}">
                  <a14:compatExt spid="_x0000_s18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012" name="Button 2652" hidden="1">
              <a:extLst>
                <a:ext uri="{63B3BB69-23CF-44E3-9099-C40C66FF867C}">
                  <a14:compatExt spid="_x0000_s18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013" name="Button 2653" hidden="1">
              <a:extLst>
                <a:ext uri="{63B3BB69-23CF-44E3-9099-C40C66FF867C}">
                  <a14:compatExt spid="_x0000_s18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171450</xdr:rowOff>
        </xdr:to>
        <xdr:sp macro="" textlink="">
          <xdr:nvSpPr>
            <xdr:cNvPr id="18014" name="Button 2654" hidden="1">
              <a:extLst>
                <a:ext uri="{63B3BB69-23CF-44E3-9099-C40C66FF867C}">
                  <a14:compatExt spid="_x0000_s18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171450</xdr:rowOff>
        </xdr:from>
        <xdr:to>
          <xdr:col>7</xdr:col>
          <xdr:colOff>0</xdr:colOff>
          <xdr:row>1038</xdr:row>
          <xdr:rowOff>0</xdr:rowOff>
        </xdr:to>
        <xdr:sp macro="" textlink="">
          <xdr:nvSpPr>
            <xdr:cNvPr id="18015" name="Button 2655" hidden="1">
              <a:extLst>
                <a:ext uri="{63B3BB69-23CF-44E3-9099-C40C66FF867C}">
                  <a14:compatExt spid="_x0000_s18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016" name="Button 2656" hidden="1">
              <a:extLst>
                <a:ext uri="{63B3BB69-23CF-44E3-9099-C40C66FF867C}">
                  <a14:compatExt spid="_x0000_s18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017" name="Button 2657" hidden="1">
              <a:extLst>
                <a:ext uri="{63B3BB69-23CF-44E3-9099-C40C66FF867C}">
                  <a14:compatExt spid="_x0000_s18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8018" name="Button 2658" hidden="1">
              <a:extLst>
                <a:ext uri="{63B3BB69-23CF-44E3-9099-C40C66FF867C}">
                  <a14:compatExt spid="_x0000_s18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8019" name="Button 2659" hidden="1">
              <a:extLst>
                <a:ext uri="{63B3BB69-23CF-44E3-9099-C40C66FF867C}">
                  <a14:compatExt spid="_x0000_s1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8020" name="Button 2660" hidden="1">
              <a:extLst>
                <a:ext uri="{63B3BB69-23CF-44E3-9099-C40C66FF867C}">
                  <a14:compatExt spid="_x0000_s18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8021" name="Button 2661" hidden="1">
              <a:extLst>
                <a:ext uri="{63B3BB69-23CF-44E3-9099-C40C66FF867C}">
                  <a14:compatExt spid="_x0000_s1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022" name="Button 2662" hidden="1">
              <a:extLst>
                <a:ext uri="{63B3BB69-23CF-44E3-9099-C40C66FF867C}">
                  <a14:compatExt spid="_x0000_s1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023" name="Button 2663" hidden="1">
              <a:extLst>
                <a:ext uri="{63B3BB69-23CF-44E3-9099-C40C66FF867C}">
                  <a14:compatExt spid="_x0000_s18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024" name="Button 2664" hidden="1">
              <a:extLst>
                <a:ext uri="{63B3BB69-23CF-44E3-9099-C40C66FF867C}">
                  <a14:compatExt spid="_x0000_s18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025" name="Button 2665" hidden="1">
              <a:extLst>
                <a:ext uri="{63B3BB69-23CF-44E3-9099-C40C66FF867C}">
                  <a14:compatExt spid="_x0000_s18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026" name="Button 2666" hidden="1">
              <a:extLst>
                <a:ext uri="{63B3BB69-23CF-44E3-9099-C40C66FF867C}">
                  <a14:compatExt spid="_x0000_s18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027" name="Button 2667" hidden="1">
              <a:extLst>
                <a:ext uri="{63B3BB69-23CF-44E3-9099-C40C66FF867C}">
                  <a14:compatExt spid="_x0000_s18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028" name="Button 2668" hidden="1">
              <a:extLst>
                <a:ext uri="{63B3BB69-23CF-44E3-9099-C40C66FF867C}">
                  <a14:compatExt spid="_x0000_s1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030" name="Button 2670" hidden="1">
              <a:extLst>
                <a:ext uri="{63B3BB69-23CF-44E3-9099-C40C66FF867C}">
                  <a14:compatExt spid="_x0000_s1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031" name="Button 2671" hidden="1">
              <a:extLst>
                <a:ext uri="{63B3BB69-23CF-44E3-9099-C40C66FF867C}">
                  <a14:compatExt spid="_x0000_s18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032" name="Button 2672" hidden="1">
              <a:extLst>
                <a:ext uri="{63B3BB69-23CF-44E3-9099-C40C66FF867C}">
                  <a14:compatExt spid="_x0000_s1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033" name="Button 2673" hidden="1">
              <a:extLst>
                <a:ext uri="{63B3BB69-23CF-44E3-9099-C40C66FF867C}">
                  <a14:compatExt spid="_x0000_s18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034" name="Button 2674" hidden="1">
              <a:extLst>
                <a:ext uri="{63B3BB69-23CF-44E3-9099-C40C66FF867C}">
                  <a14:compatExt spid="_x0000_s18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035" name="Button 2675" hidden="1">
              <a:extLst>
                <a:ext uri="{63B3BB69-23CF-44E3-9099-C40C66FF867C}">
                  <a14:compatExt spid="_x0000_s18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8036" name="Button 2676" hidden="1">
              <a:extLst>
                <a:ext uri="{63B3BB69-23CF-44E3-9099-C40C66FF867C}">
                  <a14:compatExt spid="_x0000_s1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037" name="Button 2677" hidden="1">
              <a:extLst>
                <a:ext uri="{63B3BB69-23CF-44E3-9099-C40C66FF867C}">
                  <a14:compatExt spid="_x0000_s18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038" name="Button 2678" hidden="1">
              <a:extLst>
                <a:ext uri="{63B3BB69-23CF-44E3-9099-C40C66FF867C}">
                  <a14:compatExt spid="_x0000_s18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039" name="Button 2679" hidden="1">
              <a:extLst>
                <a:ext uri="{63B3BB69-23CF-44E3-9099-C40C66FF867C}">
                  <a14:compatExt spid="_x0000_s18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8040" name="Button 2680" hidden="1">
              <a:extLst>
                <a:ext uri="{63B3BB69-23CF-44E3-9099-C40C66FF867C}">
                  <a14:compatExt spid="_x0000_s18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8041" name="Button 2681" hidden="1">
              <a:extLst>
                <a:ext uri="{63B3BB69-23CF-44E3-9099-C40C66FF867C}">
                  <a14:compatExt spid="_x0000_s18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8042" name="Button 2682" hidden="1">
              <a:extLst>
                <a:ext uri="{63B3BB69-23CF-44E3-9099-C40C66FF867C}">
                  <a14:compatExt spid="_x0000_s18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8043" name="Button 2683" hidden="1">
              <a:extLst>
                <a:ext uri="{63B3BB69-23CF-44E3-9099-C40C66FF867C}">
                  <a14:compatExt spid="_x0000_s18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044" name="Button 2684" hidden="1">
              <a:extLst>
                <a:ext uri="{63B3BB69-23CF-44E3-9099-C40C66FF867C}">
                  <a14:compatExt spid="_x0000_s18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045" name="Button 2685" hidden="1">
              <a:extLst>
                <a:ext uri="{63B3BB69-23CF-44E3-9099-C40C66FF867C}">
                  <a14:compatExt spid="_x0000_s18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046" name="Button 2686" hidden="1">
              <a:extLst>
                <a:ext uri="{63B3BB69-23CF-44E3-9099-C40C66FF867C}">
                  <a14:compatExt spid="_x0000_s1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047" name="Button 2687" hidden="1">
              <a:extLst>
                <a:ext uri="{63B3BB69-23CF-44E3-9099-C40C66FF867C}">
                  <a14:compatExt spid="_x0000_s1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8048" name="Button 2688" hidden="1">
              <a:extLst>
                <a:ext uri="{63B3BB69-23CF-44E3-9099-C40C66FF867C}">
                  <a14:compatExt spid="_x0000_s1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8049" name="Button 2689" hidden="1">
              <a:extLst>
                <a:ext uri="{63B3BB69-23CF-44E3-9099-C40C66FF867C}">
                  <a14:compatExt spid="_x0000_s1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8052" name="Button 2692" hidden="1">
              <a:extLst>
                <a:ext uri="{63B3BB69-23CF-44E3-9099-C40C66FF867C}">
                  <a14:compatExt spid="_x0000_s18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8053" name="Button 2693" hidden="1">
              <a:extLst>
                <a:ext uri="{63B3BB69-23CF-44E3-9099-C40C66FF867C}">
                  <a14:compatExt spid="_x0000_s18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066" name="Button 2706" hidden="1">
              <a:extLst>
                <a:ext uri="{63B3BB69-23CF-44E3-9099-C40C66FF867C}">
                  <a14:compatExt spid="_x0000_s18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070" name="Button 2710" hidden="1">
              <a:extLst>
                <a:ext uri="{63B3BB69-23CF-44E3-9099-C40C66FF867C}">
                  <a14:compatExt spid="_x0000_s18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072" name="Button 2712" hidden="1">
              <a:extLst>
                <a:ext uri="{63B3BB69-23CF-44E3-9099-C40C66FF867C}">
                  <a14:compatExt spid="_x0000_s18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073" name="Button 2713" hidden="1">
              <a:extLst>
                <a:ext uri="{63B3BB69-23CF-44E3-9099-C40C66FF867C}">
                  <a14:compatExt spid="_x0000_s18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074" name="Button 2714" hidden="1">
              <a:extLst>
                <a:ext uri="{63B3BB69-23CF-44E3-9099-C40C66FF867C}">
                  <a14:compatExt spid="_x0000_s1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171450</xdr:rowOff>
        </xdr:to>
        <xdr:sp macro="" textlink="">
          <xdr:nvSpPr>
            <xdr:cNvPr id="18075" name="Button 2715" hidden="1">
              <a:extLst>
                <a:ext uri="{63B3BB69-23CF-44E3-9099-C40C66FF867C}">
                  <a14:compatExt spid="_x0000_s18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171450</xdr:rowOff>
        </xdr:from>
        <xdr:to>
          <xdr:col>7</xdr:col>
          <xdr:colOff>0</xdr:colOff>
          <xdr:row>1109</xdr:row>
          <xdr:rowOff>0</xdr:rowOff>
        </xdr:to>
        <xdr:sp macro="" textlink="">
          <xdr:nvSpPr>
            <xdr:cNvPr id="18076" name="Button 2716" hidden="1">
              <a:extLst>
                <a:ext uri="{63B3BB69-23CF-44E3-9099-C40C66FF867C}">
                  <a14:compatExt spid="_x0000_s1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079" name="Button 2719" hidden="1">
              <a:extLst>
                <a:ext uri="{63B3BB69-23CF-44E3-9099-C40C66FF867C}">
                  <a14:compatExt spid="_x0000_s18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080" name="Button 2720" hidden="1">
              <a:extLst>
                <a:ext uri="{63B3BB69-23CF-44E3-9099-C40C66FF867C}">
                  <a14:compatExt spid="_x0000_s18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8081" name="Button 2721" hidden="1">
              <a:extLst>
                <a:ext uri="{63B3BB69-23CF-44E3-9099-C40C66FF867C}">
                  <a14:compatExt spid="_x0000_s1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082" name="Button 2722" hidden="1">
              <a:extLst>
                <a:ext uri="{63B3BB69-23CF-44E3-9099-C40C66FF867C}">
                  <a14:compatExt spid="_x0000_s1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8083" name="Button 2723" hidden="1">
              <a:extLst>
                <a:ext uri="{63B3BB69-23CF-44E3-9099-C40C66FF867C}">
                  <a14:compatExt spid="_x0000_s18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084" name="Button 2724" hidden="1">
              <a:extLst>
                <a:ext uri="{63B3BB69-23CF-44E3-9099-C40C66FF867C}">
                  <a14:compatExt spid="_x0000_s1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085" name="Button 2725" hidden="1">
              <a:extLst>
                <a:ext uri="{63B3BB69-23CF-44E3-9099-C40C66FF867C}">
                  <a14:compatExt spid="_x0000_s18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086" name="Button 2726" hidden="1">
              <a:extLst>
                <a:ext uri="{63B3BB69-23CF-44E3-9099-C40C66FF867C}">
                  <a14:compatExt spid="_x0000_s18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087" name="Button 2727" hidden="1">
              <a:extLst>
                <a:ext uri="{63B3BB69-23CF-44E3-9099-C40C66FF867C}">
                  <a14:compatExt spid="_x0000_s1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088" name="Button 2728" hidden="1">
              <a:extLst>
                <a:ext uri="{63B3BB69-23CF-44E3-9099-C40C66FF867C}">
                  <a14:compatExt spid="_x0000_s1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089" name="Button 2729" hidden="1">
              <a:extLst>
                <a:ext uri="{63B3BB69-23CF-44E3-9099-C40C66FF867C}">
                  <a14:compatExt spid="_x0000_s18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090" name="Button 2730" hidden="1">
              <a:extLst>
                <a:ext uri="{63B3BB69-23CF-44E3-9099-C40C66FF867C}">
                  <a14:compatExt spid="_x0000_s18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091" name="Button 2731" hidden="1">
              <a:extLst>
                <a:ext uri="{63B3BB69-23CF-44E3-9099-C40C66FF867C}">
                  <a14:compatExt spid="_x0000_s18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092" name="Button 2732" hidden="1">
              <a:extLst>
                <a:ext uri="{63B3BB69-23CF-44E3-9099-C40C66FF867C}">
                  <a14:compatExt spid="_x0000_s1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093" name="Button 2733" hidden="1">
              <a:extLst>
                <a:ext uri="{63B3BB69-23CF-44E3-9099-C40C66FF867C}">
                  <a14:compatExt spid="_x0000_s18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094" name="Button 2734" hidden="1">
              <a:extLst>
                <a:ext uri="{63B3BB69-23CF-44E3-9099-C40C66FF867C}">
                  <a14:compatExt spid="_x0000_s18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8095" name="Button 2735" hidden="1">
              <a:extLst>
                <a:ext uri="{63B3BB69-23CF-44E3-9099-C40C66FF867C}">
                  <a14:compatExt spid="_x0000_s1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098" name="Button 2738" hidden="1">
              <a:extLst>
                <a:ext uri="{63B3BB69-23CF-44E3-9099-C40C66FF867C}">
                  <a14:compatExt spid="_x0000_s1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099" name="Button 2739" hidden="1">
              <a:extLst>
                <a:ext uri="{63B3BB69-23CF-44E3-9099-C40C66FF867C}">
                  <a14:compatExt spid="_x0000_s1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100" name="Button 2740" hidden="1">
              <a:extLst>
                <a:ext uri="{63B3BB69-23CF-44E3-9099-C40C66FF867C}">
                  <a14:compatExt spid="_x0000_s1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101" name="Button 2741" hidden="1">
              <a:extLst>
                <a:ext uri="{63B3BB69-23CF-44E3-9099-C40C66FF867C}">
                  <a14:compatExt spid="_x0000_s1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102" name="Button 2742" hidden="1">
              <a:extLst>
                <a:ext uri="{63B3BB69-23CF-44E3-9099-C40C66FF867C}">
                  <a14:compatExt spid="_x0000_s1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103" name="Button 2743" hidden="1">
              <a:extLst>
                <a:ext uri="{63B3BB69-23CF-44E3-9099-C40C66FF867C}">
                  <a14:compatExt spid="_x0000_s1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104" name="Button 2744" hidden="1">
              <a:extLst>
                <a:ext uri="{63B3BB69-23CF-44E3-9099-C40C66FF867C}">
                  <a14:compatExt spid="_x0000_s18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105" name="Button 2745" hidden="1">
              <a:extLst>
                <a:ext uri="{63B3BB69-23CF-44E3-9099-C40C66FF867C}">
                  <a14:compatExt spid="_x0000_s18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106" name="Button 2746" hidden="1">
              <a:extLst>
                <a:ext uri="{63B3BB69-23CF-44E3-9099-C40C66FF867C}">
                  <a14:compatExt spid="_x0000_s1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107" name="Button 2747" hidden="1">
              <a:extLst>
                <a:ext uri="{63B3BB69-23CF-44E3-9099-C40C66FF867C}">
                  <a14:compatExt spid="_x0000_s18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8108" name="Button 2748" hidden="1">
              <a:extLst>
                <a:ext uri="{63B3BB69-23CF-44E3-9099-C40C66FF867C}">
                  <a14:compatExt spid="_x0000_s1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8109" name="Button 2749" hidden="1">
              <a:extLst>
                <a:ext uri="{63B3BB69-23CF-44E3-9099-C40C66FF867C}">
                  <a14:compatExt spid="_x0000_s18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8110" name="Button 2750" hidden="1">
              <a:extLst>
                <a:ext uri="{63B3BB69-23CF-44E3-9099-C40C66FF867C}">
                  <a14:compatExt spid="_x0000_s1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8111" name="Button 2751" hidden="1">
              <a:extLst>
                <a:ext uri="{63B3BB69-23CF-44E3-9099-C40C66FF867C}">
                  <a14:compatExt spid="_x0000_s18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8112" name="Button 2752" hidden="1">
              <a:extLst>
                <a:ext uri="{63B3BB69-23CF-44E3-9099-C40C66FF867C}">
                  <a14:compatExt spid="_x0000_s18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8113" name="Button 2753" hidden="1">
              <a:extLst>
                <a:ext uri="{63B3BB69-23CF-44E3-9099-C40C66FF867C}">
                  <a14:compatExt spid="_x0000_s18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8114" name="Button 2754" hidden="1">
              <a:extLst>
                <a:ext uri="{63B3BB69-23CF-44E3-9099-C40C66FF867C}">
                  <a14:compatExt spid="_x0000_s18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8115" name="Button 2755" hidden="1">
              <a:extLst>
                <a:ext uri="{63B3BB69-23CF-44E3-9099-C40C66FF867C}">
                  <a14:compatExt spid="_x0000_s18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121" name="Button 2761" hidden="1">
              <a:extLst>
                <a:ext uri="{63B3BB69-23CF-44E3-9099-C40C66FF867C}">
                  <a14:compatExt spid="_x0000_s1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171450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171450</xdr:rowOff>
        </xdr:from>
        <xdr:to>
          <xdr:col>7</xdr:col>
          <xdr:colOff>0</xdr:colOff>
          <xdr:row>1162</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132" name="Button 2772"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133" name="Button 2773" hidden="1">
              <a:extLst>
                <a:ext uri="{63B3BB69-23CF-44E3-9099-C40C66FF867C}">
                  <a14:compatExt spid="_x0000_s1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8138" name="Button 2778" hidden="1">
              <a:extLst>
                <a:ext uri="{63B3BB69-23CF-44E3-9099-C40C66FF867C}">
                  <a14:compatExt spid="_x0000_s18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139" name="Button 2779" hidden="1">
              <a:extLst>
                <a:ext uri="{63B3BB69-23CF-44E3-9099-C40C66FF867C}">
                  <a14:compatExt spid="_x0000_s18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140" name="Button 2780" hidden="1">
              <a:extLst>
                <a:ext uri="{63B3BB69-23CF-44E3-9099-C40C66FF867C}">
                  <a14:compatExt spid="_x0000_s18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8144" name="Button 2784" hidden="1">
              <a:extLst>
                <a:ext uri="{63B3BB69-23CF-44E3-9099-C40C66FF867C}">
                  <a14:compatExt spid="_x0000_s18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8145" name="Button 2785" hidden="1">
              <a:extLst>
                <a:ext uri="{63B3BB69-23CF-44E3-9099-C40C66FF867C}">
                  <a14:compatExt spid="_x0000_s18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146" name="Button 2786" hidden="1">
              <a:extLst>
                <a:ext uri="{63B3BB69-23CF-44E3-9099-C40C66FF867C}">
                  <a14:compatExt spid="_x0000_s18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148" name="Button 2788" hidden="1">
              <a:extLst>
                <a:ext uri="{63B3BB69-23CF-44E3-9099-C40C66FF867C}">
                  <a14:compatExt spid="_x0000_s18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8149" name="Button 2789" hidden="1">
              <a:extLst>
                <a:ext uri="{63B3BB69-23CF-44E3-9099-C40C66FF867C}">
                  <a14:compatExt spid="_x0000_s18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8152" name="Button 2792" hidden="1">
              <a:extLst>
                <a:ext uri="{63B3BB69-23CF-44E3-9099-C40C66FF867C}">
                  <a14:compatExt spid="_x0000_s18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8153" name="Button 2793"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8155" name="Button 2795"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8156" name="Button 2796" hidden="1">
              <a:extLst>
                <a:ext uri="{63B3BB69-23CF-44E3-9099-C40C66FF867C}">
                  <a14:compatExt spid="_x0000_s18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157" name="Button 2797" hidden="1">
              <a:extLst>
                <a:ext uri="{63B3BB69-23CF-44E3-9099-C40C66FF867C}">
                  <a14:compatExt spid="_x0000_s18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158" name="Button 2798" hidden="1">
              <a:extLst>
                <a:ext uri="{63B3BB69-23CF-44E3-9099-C40C66FF867C}">
                  <a14:compatExt spid="_x0000_s18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159" name="Button 2799" hidden="1">
              <a:extLst>
                <a:ext uri="{63B3BB69-23CF-44E3-9099-C40C66FF867C}">
                  <a14:compatExt spid="_x0000_s18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160" name="Button 2800" hidden="1">
              <a:extLst>
                <a:ext uri="{63B3BB69-23CF-44E3-9099-C40C66FF867C}">
                  <a14:compatExt spid="_x0000_s18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161" name="Button 2801" hidden="1">
              <a:extLst>
                <a:ext uri="{63B3BB69-23CF-44E3-9099-C40C66FF867C}">
                  <a14:compatExt spid="_x0000_s18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8162" name="Button 2802" hidden="1">
              <a:extLst>
                <a:ext uri="{63B3BB69-23CF-44E3-9099-C40C66FF867C}">
                  <a14:compatExt spid="_x0000_s18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8163" name="Button 2803" hidden="1">
              <a:extLst>
                <a:ext uri="{63B3BB69-23CF-44E3-9099-C40C66FF867C}">
                  <a14:compatExt spid="_x0000_s18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8164" name="Button 2804" hidden="1">
              <a:extLst>
                <a:ext uri="{63B3BB69-23CF-44E3-9099-C40C66FF867C}">
                  <a14:compatExt spid="_x0000_s18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8165" name="Button 2805" hidden="1">
              <a:extLst>
                <a:ext uri="{63B3BB69-23CF-44E3-9099-C40C66FF867C}">
                  <a14:compatExt spid="_x0000_s18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8166" name="Button 2806" hidden="1">
              <a:extLst>
                <a:ext uri="{63B3BB69-23CF-44E3-9099-C40C66FF867C}">
                  <a14:compatExt spid="_x0000_s18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8167" name="Button 2807" hidden="1">
              <a:extLst>
                <a:ext uri="{63B3BB69-23CF-44E3-9099-C40C66FF867C}">
                  <a14:compatExt spid="_x0000_s18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8168" name="Button 2808" hidden="1">
              <a:extLst>
                <a:ext uri="{63B3BB69-23CF-44E3-9099-C40C66FF867C}">
                  <a14:compatExt spid="_x0000_s18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8169" name="Button 2809" hidden="1">
              <a:extLst>
                <a:ext uri="{63B3BB69-23CF-44E3-9099-C40C66FF867C}">
                  <a14:compatExt spid="_x0000_s18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8170" name="Button 2810" hidden="1">
              <a:extLst>
                <a:ext uri="{63B3BB69-23CF-44E3-9099-C40C66FF867C}">
                  <a14:compatExt spid="_x0000_s18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8171" name="Button 2811" hidden="1">
              <a:extLst>
                <a:ext uri="{63B3BB69-23CF-44E3-9099-C40C66FF867C}">
                  <a14:compatExt spid="_x0000_s18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8172" name="Button 2812" hidden="1">
              <a:extLst>
                <a:ext uri="{63B3BB69-23CF-44E3-9099-C40C66FF867C}">
                  <a14:compatExt spid="_x0000_s18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8173" name="Button 2813" hidden="1">
              <a:extLst>
                <a:ext uri="{63B3BB69-23CF-44E3-9099-C40C66FF867C}">
                  <a14:compatExt spid="_x0000_s18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8174" name="Button 2814" hidden="1">
              <a:extLst>
                <a:ext uri="{63B3BB69-23CF-44E3-9099-C40C66FF867C}">
                  <a14:compatExt spid="_x0000_s18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8196" name="Button 2836" hidden="1">
              <a:extLst>
                <a:ext uri="{63B3BB69-23CF-44E3-9099-C40C66FF867C}">
                  <a14:compatExt spid="_x0000_s181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8197" name="Button 2837" hidden="1">
              <a:extLst>
                <a:ext uri="{63B3BB69-23CF-44E3-9099-C40C66FF867C}">
                  <a14:compatExt spid="_x0000_s18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8198" name="Button 2838" hidden="1">
              <a:extLst>
                <a:ext uri="{63B3BB69-23CF-44E3-9099-C40C66FF867C}">
                  <a14:compatExt spid="_x0000_s181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8217" name="Button 2857" hidden="1">
              <a:extLst>
                <a:ext uri="{63B3BB69-23CF-44E3-9099-C40C66FF867C}">
                  <a14:compatExt spid="_x0000_s182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8219" name="Button 2859" hidden="1">
              <a:extLst>
                <a:ext uri="{63B3BB69-23CF-44E3-9099-C40C66FF867C}">
                  <a14:compatExt spid="_x0000_s182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8239" name="Button 2879" hidden="1">
              <a:extLst>
                <a:ext uri="{63B3BB69-23CF-44E3-9099-C40C66FF867C}">
                  <a14:compatExt spid="_x0000_s1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8240" name="Button 2880"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8259" name="Button 2899" hidden="1">
              <a:extLst>
                <a:ext uri="{63B3BB69-23CF-44E3-9099-C40C66FF867C}">
                  <a14:compatExt spid="_x0000_s182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8260" name="Button 2900" hidden="1">
              <a:extLst>
                <a:ext uri="{63B3BB69-23CF-44E3-9099-C40C66FF867C}">
                  <a14:compatExt spid="_x0000_s1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8261" name="Button 2901" hidden="1">
              <a:extLst>
                <a:ext uri="{63B3BB69-23CF-44E3-9099-C40C66FF867C}">
                  <a14:compatExt spid="_x0000_s182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8266" name="Button 2906" hidden="1">
              <a:extLst>
                <a:ext uri="{63B3BB69-23CF-44E3-9099-C40C66FF867C}">
                  <a14:compatExt spid="_x0000_s1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8267" name="Button 2907" hidden="1">
              <a:extLst>
                <a:ext uri="{63B3BB69-23CF-44E3-9099-C40C66FF867C}">
                  <a14:compatExt spid="_x0000_s1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8286" name="Button 2926" hidden="1">
              <a:extLst>
                <a:ext uri="{63B3BB69-23CF-44E3-9099-C40C66FF867C}">
                  <a14:compatExt spid="_x0000_s182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8287" name="Button 2927" hidden="1">
              <a:extLst>
                <a:ext uri="{63B3BB69-23CF-44E3-9099-C40C66FF867C}">
                  <a14:compatExt spid="_x0000_s18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8288" name="Button 2928" hidden="1">
              <a:extLst>
                <a:ext uri="{63B3BB69-23CF-44E3-9099-C40C66FF867C}">
                  <a14:compatExt spid="_x0000_s182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8289" name="Button 2929" hidden="1">
              <a:extLst>
                <a:ext uri="{63B3BB69-23CF-44E3-9099-C40C66FF867C}">
                  <a14:compatExt spid="_x0000_s1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8334" name="Button 2974" hidden="1">
              <a:extLst>
                <a:ext uri="{63B3BB69-23CF-44E3-9099-C40C66FF867C}">
                  <a14:compatExt spid="_x0000_s183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8335" name="Button 2975" hidden="1">
              <a:extLst>
                <a:ext uri="{63B3BB69-23CF-44E3-9099-C40C66FF867C}">
                  <a14:compatExt spid="_x0000_s18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8420" name="Button 3060" hidden="1">
              <a:extLst>
                <a:ext uri="{63B3BB69-23CF-44E3-9099-C40C66FF867C}">
                  <a14:compatExt spid="_x0000_s184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8421" name="Button 3061" hidden="1">
              <a:extLst>
                <a:ext uri="{63B3BB69-23CF-44E3-9099-C40C66FF867C}">
                  <a14:compatExt spid="_x0000_s18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428625</xdr:rowOff>
        </xdr:to>
        <xdr:sp macro="" textlink="">
          <xdr:nvSpPr>
            <xdr:cNvPr id="18422" name="Button 3062" hidden="1">
              <a:extLst>
                <a:ext uri="{63B3BB69-23CF-44E3-9099-C40C66FF867C}">
                  <a14:compatExt spid="_x0000_s184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8509" name="Button 3149"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8511" name="Button 3151" hidden="1">
              <a:extLst>
                <a:ext uri="{63B3BB69-23CF-44E3-9099-C40C66FF867C}">
                  <a14:compatExt spid="_x0000_s185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8530" name="Button 3170" hidden="1">
              <a:extLst>
                <a:ext uri="{63B3BB69-23CF-44E3-9099-C40C66FF867C}">
                  <a14:compatExt spid="_x0000_s185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8531" name="Button 3171"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8532" name="Button 3172" hidden="1">
              <a:extLst>
                <a:ext uri="{63B3BB69-23CF-44E3-9099-C40C66FF867C}">
                  <a14:compatExt spid="_x0000_s185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8533" name="Button 3173"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8536" name="Button 3176" hidden="1">
              <a:extLst>
                <a:ext uri="{63B3BB69-23CF-44E3-9099-C40C66FF867C}">
                  <a14:compatExt spid="_x0000_s18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8537" name="Button 3177" hidden="1">
              <a:extLst>
                <a:ext uri="{63B3BB69-23CF-44E3-9099-C40C66FF867C}">
                  <a14:compatExt spid="_x0000_s18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171450</xdr:rowOff>
        </xdr:to>
        <xdr:sp macro="" textlink="">
          <xdr:nvSpPr>
            <xdr:cNvPr id="18538" name="Button 3178" hidden="1">
              <a:extLst>
                <a:ext uri="{63B3BB69-23CF-44E3-9099-C40C66FF867C}">
                  <a14:compatExt spid="_x0000_s18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171450</xdr:rowOff>
        </xdr:from>
        <xdr:to>
          <xdr:col>7</xdr:col>
          <xdr:colOff>0</xdr:colOff>
          <xdr:row>1306</xdr:row>
          <xdr:rowOff>0</xdr:rowOff>
        </xdr:to>
        <xdr:sp macro="" textlink="">
          <xdr:nvSpPr>
            <xdr:cNvPr id="18540" name="Button 3180"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8561" name="Button 3201"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8563" name="Button 3203"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18582" name="Button 3222" hidden="1">
              <a:extLst>
                <a:ext uri="{63B3BB69-23CF-44E3-9099-C40C66FF867C}">
                  <a14:compatExt spid="_x0000_s185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8583" name="Button 3223" hidden="1">
              <a:extLst>
                <a:ext uri="{63B3BB69-23CF-44E3-9099-C40C66FF867C}">
                  <a14:compatExt spid="_x0000_s18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8584" name="Button 3224" hidden="1">
              <a:extLst>
                <a:ext uri="{63B3BB69-23CF-44E3-9099-C40C66FF867C}">
                  <a14:compatExt spid="_x0000_s185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8630" name="Button 3270" hidden="1">
              <a:extLst>
                <a:ext uri="{63B3BB69-23CF-44E3-9099-C40C66FF867C}">
                  <a14:compatExt spid="_x0000_s18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8631" name="Button 3271" hidden="1">
              <a:extLst>
                <a:ext uri="{63B3BB69-23CF-44E3-9099-C40C66FF867C}">
                  <a14:compatExt spid="_x0000_s18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8632" name="Button 3272" hidden="1">
              <a:extLst>
                <a:ext uri="{63B3BB69-23CF-44E3-9099-C40C66FF867C}">
                  <a14:compatExt spid="_x0000_s18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8655" name="Button 3295" hidden="1">
              <a:extLst>
                <a:ext uri="{63B3BB69-23CF-44E3-9099-C40C66FF867C}">
                  <a14:compatExt spid="_x0000_s186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8656" name="Button 3296" hidden="1">
              <a:extLst>
                <a:ext uri="{63B3BB69-23CF-44E3-9099-C40C66FF867C}">
                  <a14:compatExt spid="_x0000_s18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18657" name="Button 3297" hidden="1">
              <a:extLst>
                <a:ext uri="{63B3BB69-23CF-44E3-9099-C40C66FF867C}">
                  <a14:compatExt spid="_x0000_s186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8676" name="Button 3316" hidden="1">
              <a:extLst>
                <a:ext uri="{63B3BB69-23CF-44E3-9099-C40C66FF867C}">
                  <a14:compatExt spid="_x0000_s186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8677" name="Button 3317" hidden="1">
              <a:extLst>
                <a:ext uri="{63B3BB69-23CF-44E3-9099-C40C66FF867C}">
                  <a14:compatExt spid="_x0000_s18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8678" name="Button 3318" hidden="1">
              <a:extLst>
                <a:ext uri="{63B3BB69-23CF-44E3-9099-C40C66FF867C}">
                  <a14:compatExt spid="_x0000_s186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18697" name="Button 3337" hidden="1">
              <a:extLst>
                <a:ext uri="{63B3BB69-23CF-44E3-9099-C40C66FF867C}">
                  <a14:compatExt spid="_x0000_s186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8698" name="Button 3338" hidden="1">
              <a:extLst>
                <a:ext uri="{63B3BB69-23CF-44E3-9099-C40C66FF867C}">
                  <a14:compatExt spid="_x0000_s18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18699" name="Button 3339" hidden="1">
              <a:extLst>
                <a:ext uri="{63B3BB69-23CF-44E3-9099-C40C66FF867C}">
                  <a14:compatExt spid="_x0000_s186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8718" name="Button 3358" hidden="1">
              <a:extLst>
                <a:ext uri="{63B3BB69-23CF-44E3-9099-C40C66FF867C}">
                  <a14:compatExt spid="_x0000_s187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8719" name="Button 3359" hidden="1">
              <a:extLst>
                <a:ext uri="{63B3BB69-23CF-44E3-9099-C40C66FF867C}">
                  <a14:compatExt spid="_x0000_s18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18720" name="Button 3360" hidden="1">
              <a:extLst>
                <a:ext uri="{63B3BB69-23CF-44E3-9099-C40C66FF867C}">
                  <a14:compatExt spid="_x0000_s187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8763" name="Button 3403" hidden="1">
              <a:extLst>
                <a:ext uri="{63B3BB69-23CF-44E3-9099-C40C66FF867C}">
                  <a14:compatExt spid="_x0000_s187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8764" name="Button 3404" hidden="1">
              <a:extLst>
                <a:ext uri="{63B3BB69-23CF-44E3-9099-C40C66FF867C}">
                  <a14:compatExt spid="_x0000_s18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18765" name="Button 3405" hidden="1">
              <a:extLst>
                <a:ext uri="{63B3BB69-23CF-44E3-9099-C40C66FF867C}">
                  <a14:compatExt spid="_x0000_s187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18784" name="Button 3424" hidden="1">
              <a:extLst>
                <a:ext uri="{63B3BB69-23CF-44E3-9099-C40C66FF867C}">
                  <a14:compatExt spid="_x0000_s187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8785" name="Button 3425" hidden="1">
              <a:extLst>
                <a:ext uri="{63B3BB69-23CF-44E3-9099-C40C66FF867C}">
                  <a14:compatExt spid="_x0000_s18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8786" name="Button 3426" hidden="1">
              <a:extLst>
                <a:ext uri="{63B3BB69-23CF-44E3-9099-C40C66FF867C}">
                  <a14:compatExt spid="_x0000_s187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8805" name="Button 3445" hidden="1">
              <a:extLst>
                <a:ext uri="{63B3BB69-23CF-44E3-9099-C40C66FF867C}">
                  <a14:compatExt spid="_x0000_s188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8806" name="Button 3446" hidden="1">
              <a:extLst>
                <a:ext uri="{63B3BB69-23CF-44E3-9099-C40C66FF867C}">
                  <a14:compatExt spid="_x0000_s18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8807" name="Button 3447"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8826" name="Button 3466" hidden="1">
              <a:extLst>
                <a:ext uri="{63B3BB69-23CF-44E3-9099-C40C66FF867C}">
                  <a14:compatExt spid="_x0000_s188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8827" name="Button 3467" hidden="1">
              <a:extLst>
                <a:ext uri="{63B3BB69-23CF-44E3-9099-C40C66FF867C}">
                  <a14:compatExt spid="_x0000_s18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8828" name="Button 3468" hidden="1">
              <a:extLst>
                <a:ext uri="{63B3BB69-23CF-44E3-9099-C40C66FF867C}">
                  <a14:compatExt spid="_x0000_s188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8898" name="Button 3538" hidden="1">
              <a:extLst>
                <a:ext uri="{63B3BB69-23CF-44E3-9099-C40C66FF867C}">
                  <a14:compatExt spid="_x0000_s188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8899" name="Button 3539" hidden="1">
              <a:extLst>
                <a:ext uri="{63B3BB69-23CF-44E3-9099-C40C66FF867C}">
                  <a14:compatExt spid="_x0000_s18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8900" name="Button 3540" hidden="1">
              <a:extLst>
                <a:ext uri="{63B3BB69-23CF-44E3-9099-C40C66FF867C}">
                  <a14:compatExt spid="_x0000_s189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8919" name="Button 3559" hidden="1">
              <a:extLst>
                <a:ext uri="{63B3BB69-23CF-44E3-9099-C40C66FF867C}">
                  <a14:compatExt spid="_x0000_s189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8920" name="Button 3560" hidden="1">
              <a:extLst>
                <a:ext uri="{63B3BB69-23CF-44E3-9099-C40C66FF867C}">
                  <a14:compatExt spid="_x0000_s18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8921" name="Button 3561" hidden="1">
              <a:extLst>
                <a:ext uri="{63B3BB69-23CF-44E3-9099-C40C66FF867C}">
                  <a14:compatExt spid="_x0000_s189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8940" name="Button 3580" hidden="1">
              <a:extLst>
                <a:ext uri="{63B3BB69-23CF-44E3-9099-C40C66FF867C}">
                  <a14:compatExt spid="_x0000_s189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8941" name="Button 3581" hidden="1">
              <a:extLst>
                <a:ext uri="{63B3BB69-23CF-44E3-9099-C40C66FF867C}">
                  <a14:compatExt spid="_x0000_s18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8942" name="Button 3582" hidden="1">
              <a:extLst>
                <a:ext uri="{63B3BB69-23CF-44E3-9099-C40C66FF867C}">
                  <a14:compatExt spid="_x0000_s189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18961" name="Button 3601" hidden="1">
              <a:extLst>
                <a:ext uri="{63B3BB69-23CF-44E3-9099-C40C66FF867C}">
                  <a14:compatExt spid="_x0000_s189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8962" name="Button 3602" hidden="1">
              <a:extLst>
                <a:ext uri="{63B3BB69-23CF-44E3-9099-C40C66FF867C}">
                  <a14:compatExt spid="_x0000_s18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8963" name="Button 3603" hidden="1">
              <a:extLst>
                <a:ext uri="{63B3BB69-23CF-44E3-9099-C40C66FF867C}">
                  <a14:compatExt spid="_x0000_s189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8982" name="Button 3622" hidden="1">
              <a:extLst>
                <a:ext uri="{63B3BB69-23CF-44E3-9099-C40C66FF867C}">
                  <a14:compatExt spid="_x0000_s189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8983" name="Button 3623" hidden="1">
              <a:extLst>
                <a:ext uri="{63B3BB69-23CF-44E3-9099-C40C66FF867C}">
                  <a14:compatExt spid="_x0000_s18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8984" name="Button 3624" hidden="1">
              <a:extLst>
                <a:ext uri="{63B3BB69-23CF-44E3-9099-C40C66FF867C}">
                  <a14:compatExt spid="_x0000_s189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9003" name="Button 3643" hidden="1">
              <a:extLst>
                <a:ext uri="{63B3BB69-23CF-44E3-9099-C40C66FF867C}">
                  <a14:compatExt spid="_x0000_s19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171450</xdr:rowOff>
        </xdr:to>
        <xdr:sp macro="" textlink="">
          <xdr:nvSpPr>
            <xdr:cNvPr id="19004" name="Button 3644" hidden="1">
              <a:extLst>
                <a:ext uri="{63B3BB69-23CF-44E3-9099-C40C66FF867C}">
                  <a14:compatExt spid="_x0000_s19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9005" name="Button 3645" hidden="1">
              <a:extLst>
                <a:ext uri="{63B3BB69-23CF-44E3-9099-C40C66FF867C}">
                  <a14:compatExt spid="_x0000_s19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9024" name="Button 3664" hidden="1">
              <a:extLst>
                <a:ext uri="{63B3BB69-23CF-44E3-9099-C40C66FF867C}">
                  <a14:compatExt spid="_x0000_s190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9025" name="Button 3665" hidden="1">
              <a:extLst>
                <a:ext uri="{63B3BB69-23CF-44E3-9099-C40C66FF867C}">
                  <a14:compatExt spid="_x0000_s19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9026" name="Button 3666" hidden="1">
              <a:extLst>
                <a:ext uri="{63B3BB69-23CF-44E3-9099-C40C66FF867C}">
                  <a14:compatExt spid="_x0000_s190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9045" name="Button 3685" hidden="1">
              <a:extLst>
                <a:ext uri="{63B3BB69-23CF-44E3-9099-C40C66FF867C}">
                  <a14:compatExt spid="_x0000_s190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9046" name="Button 3686" hidden="1">
              <a:extLst>
                <a:ext uri="{63B3BB69-23CF-44E3-9099-C40C66FF867C}">
                  <a14:compatExt spid="_x0000_s19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9047" name="Button 3687" hidden="1">
              <a:extLst>
                <a:ext uri="{63B3BB69-23CF-44E3-9099-C40C66FF867C}">
                  <a14:compatExt spid="_x0000_s190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9297" name="Button 3937" hidden="1">
              <a:extLst>
                <a:ext uri="{63B3BB69-23CF-44E3-9099-C40C66FF867C}">
                  <a14:compatExt spid="_x0000_s192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9298" name="Button 3938" hidden="1">
              <a:extLst>
                <a:ext uri="{63B3BB69-23CF-44E3-9099-C40C66FF867C}">
                  <a14:compatExt spid="_x0000_s19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9299" name="Button 3939" hidden="1">
              <a:extLst>
                <a:ext uri="{63B3BB69-23CF-44E3-9099-C40C66FF867C}">
                  <a14:compatExt spid="_x0000_s192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9318" name="Button 3958" hidden="1">
              <a:extLst>
                <a:ext uri="{63B3BB69-23CF-44E3-9099-C40C66FF867C}">
                  <a14:compatExt spid="_x0000_s193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9319" name="Button 3959" hidden="1">
              <a:extLst>
                <a:ext uri="{63B3BB69-23CF-44E3-9099-C40C66FF867C}">
                  <a14:compatExt spid="_x0000_s19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9320" name="Button 3960" hidden="1">
              <a:extLst>
                <a:ext uri="{63B3BB69-23CF-44E3-9099-C40C66FF867C}">
                  <a14:compatExt spid="_x0000_s193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9339" name="Button 3979" hidden="1">
              <a:extLst>
                <a:ext uri="{63B3BB69-23CF-44E3-9099-C40C66FF867C}">
                  <a14:compatExt spid="_x0000_s193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9340" name="Button 3980" hidden="1">
              <a:extLst>
                <a:ext uri="{63B3BB69-23CF-44E3-9099-C40C66FF867C}">
                  <a14:compatExt spid="_x0000_s19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9341" name="Button 3981" hidden="1">
              <a:extLst>
                <a:ext uri="{63B3BB69-23CF-44E3-9099-C40C66FF867C}">
                  <a14:compatExt spid="_x0000_s193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9360" name="Button 4000" hidden="1">
              <a:extLst>
                <a:ext uri="{63B3BB69-23CF-44E3-9099-C40C66FF867C}">
                  <a14:compatExt spid="_x0000_s193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9361" name="Button 4001" hidden="1">
              <a:extLst>
                <a:ext uri="{63B3BB69-23CF-44E3-9099-C40C66FF867C}">
                  <a14:compatExt spid="_x0000_s19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9362" name="Button 4002" hidden="1">
              <a:extLst>
                <a:ext uri="{63B3BB69-23CF-44E3-9099-C40C66FF867C}">
                  <a14:compatExt spid="_x0000_s193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9387" name="Button 4027" hidden="1">
              <a:extLst>
                <a:ext uri="{63B3BB69-23CF-44E3-9099-C40C66FF867C}">
                  <a14:compatExt spid="_x0000_s19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9388" name="Button 4028" hidden="1">
              <a:extLst>
                <a:ext uri="{63B3BB69-23CF-44E3-9099-C40C66FF867C}">
                  <a14:compatExt spid="_x0000_s19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9389" name="Button 4029" hidden="1">
              <a:extLst>
                <a:ext uri="{63B3BB69-23CF-44E3-9099-C40C66FF867C}">
                  <a14:compatExt spid="_x0000_s19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9390" name="Button 4030" hidden="1">
              <a:extLst>
                <a:ext uri="{63B3BB69-23CF-44E3-9099-C40C66FF867C}">
                  <a14:compatExt spid="_x0000_s19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19427" name="Button 4067" hidden="1">
              <a:extLst>
                <a:ext uri="{63B3BB69-23CF-44E3-9099-C40C66FF867C}">
                  <a14:compatExt spid="_x0000_s194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9428" name="Button 4068" hidden="1">
              <a:extLst>
                <a:ext uri="{63B3BB69-23CF-44E3-9099-C40C66FF867C}">
                  <a14:compatExt spid="_x0000_s19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428625</xdr:rowOff>
        </xdr:to>
        <xdr:sp macro="" textlink="">
          <xdr:nvSpPr>
            <xdr:cNvPr id="19429" name="Button 4069" hidden="1">
              <a:extLst>
                <a:ext uri="{63B3BB69-23CF-44E3-9099-C40C66FF867C}">
                  <a14:compatExt spid="_x0000_s194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19448" name="Button 4088" hidden="1">
              <a:extLst>
                <a:ext uri="{63B3BB69-23CF-44E3-9099-C40C66FF867C}">
                  <a14:compatExt spid="_x0000_s194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19449" name="Button 4089" hidden="1">
              <a:extLst>
                <a:ext uri="{63B3BB69-23CF-44E3-9099-C40C66FF867C}">
                  <a14:compatExt spid="_x0000_s19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19450" name="Button 4090" hidden="1">
              <a:extLst>
                <a:ext uri="{63B3BB69-23CF-44E3-9099-C40C66FF867C}">
                  <a14:compatExt spid="_x0000_s194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3565" name="Button 4109" hidden="1">
              <a:extLst>
                <a:ext uri="{63B3BB69-23CF-44E3-9099-C40C66FF867C}">
                  <a14:compatExt spid="_x0000_s235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3566" name="Button 4110" hidden="1">
              <a:extLst>
                <a:ext uri="{63B3BB69-23CF-44E3-9099-C40C66FF867C}">
                  <a14:compatExt spid="_x0000_s23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23567" name="Button 4111" hidden="1">
              <a:extLst>
                <a:ext uri="{63B3BB69-23CF-44E3-9099-C40C66FF867C}">
                  <a14:compatExt spid="_x0000_s235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3586" name="Button 4130" hidden="1">
              <a:extLst>
                <a:ext uri="{63B3BB69-23CF-44E3-9099-C40C66FF867C}">
                  <a14:compatExt spid="_x0000_s235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3587" name="Button 4131" hidden="1">
              <a:extLst>
                <a:ext uri="{63B3BB69-23CF-44E3-9099-C40C66FF867C}">
                  <a14:compatExt spid="_x0000_s23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3588" name="Button 4132" hidden="1">
              <a:extLst>
                <a:ext uri="{63B3BB69-23CF-44E3-9099-C40C66FF867C}">
                  <a14:compatExt spid="_x0000_s235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3625" name="Button 4169" hidden="1">
              <a:extLst>
                <a:ext uri="{63B3BB69-23CF-44E3-9099-C40C66FF867C}">
                  <a14:compatExt spid="_x0000_s23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3626" name="Button 4170" hidden="1">
              <a:extLst>
                <a:ext uri="{63B3BB69-23CF-44E3-9099-C40C66FF867C}">
                  <a14:compatExt spid="_x0000_s23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3627" name="Button 4171" hidden="1">
              <a:extLst>
                <a:ext uri="{63B3BB69-23CF-44E3-9099-C40C66FF867C}">
                  <a14:compatExt spid="_x0000_s23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3628" name="Button 4172" hidden="1">
              <a:extLst>
                <a:ext uri="{63B3BB69-23CF-44E3-9099-C40C66FF867C}">
                  <a14:compatExt spid="_x0000_s23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3629" name="Button 4173" hidden="1">
              <a:extLst>
                <a:ext uri="{63B3BB69-23CF-44E3-9099-C40C66FF867C}">
                  <a14:compatExt spid="_x0000_s23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3630" name="Button 4174" hidden="1">
              <a:extLst>
                <a:ext uri="{63B3BB69-23CF-44E3-9099-C40C66FF867C}">
                  <a14:compatExt spid="_x0000_s23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3631" name="Button 4175" hidden="1">
              <a:extLst>
                <a:ext uri="{63B3BB69-23CF-44E3-9099-C40C66FF867C}">
                  <a14:compatExt spid="_x0000_s23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3632" name="Button 4176" hidden="1">
              <a:extLst>
                <a:ext uri="{63B3BB69-23CF-44E3-9099-C40C66FF867C}">
                  <a14:compatExt spid="_x0000_s23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3633" name="Button 4177" hidden="1">
              <a:extLst>
                <a:ext uri="{63B3BB69-23CF-44E3-9099-C40C66FF867C}">
                  <a14:compatExt spid="_x0000_s23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3634" name="Button 4178" hidden="1">
              <a:extLst>
                <a:ext uri="{63B3BB69-23CF-44E3-9099-C40C66FF867C}">
                  <a14:compatExt spid="_x0000_s23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3635" name="Button 4179" hidden="1">
              <a:extLst>
                <a:ext uri="{63B3BB69-23CF-44E3-9099-C40C66FF867C}">
                  <a14:compatExt spid="_x0000_s23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3636" name="Button 4180" hidden="1">
              <a:extLst>
                <a:ext uri="{63B3BB69-23CF-44E3-9099-C40C66FF867C}">
                  <a14:compatExt spid="_x0000_s23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3637" name="Button 4181" hidden="1">
              <a:extLst>
                <a:ext uri="{63B3BB69-23CF-44E3-9099-C40C66FF867C}">
                  <a14:compatExt spid="_x0000_s23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3638" name="Button 4182" hidden="1">
              <a:extLst>
                <a:ext uri="{63B3BB69-23CF-44E3-9099-C40C66FF867C}">
                  <a14:compatExt spid="_x0000_s23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3639" name="Button 4183" hidden="1">
              <a:extLst>
                <a:ext uri="{63B3BB69-23CF-44E3-9099-C40C66FF867C}">
                  <a14:compatExt spid="_x0000_s23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3640" name="Button 4184" hidden="1">
              <a:extLst>
                <a:ext uri="{63B3BB69-23CF-44E3-9099-C40C66FF867C}">
                  <a14:compatExt spid="_x0000_s23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3641" name="Button 4185" hidden="1">
              <a:extLst>
                <a:ext uri="{63B3BB69-23CF-44E3-9099-C40C66FF867C}">
                  <a14:compatExt spid="_x0000_s23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23642" name="Button 4186" hidden="1">
              <a:extLst>
                <a:ext uri="{63B3BB69-23CF-44E3-9099-C40C66FF867C}">
                  <a14:compatExt spid="_x0000_s23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3643" name="Button 4187" hidden="1">
              <a:extLst>
                <a:ext uri="{63B3BB69-23CF-44E3-9099-C40C66FF867C}">
                  <a14:compatExt spid="_x0000_s23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3644" name="Button 4188" hidden="1">
              <a:extLst>
                <a:ext uri="{63B3BB69-23CF-44E3-9099-C40C66FF867C}">
                  <a14:compatExt spid="_x0000_s23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3645" name="Button 4189" hidden="1">
              <a:extLst>
                <a:ext uri="{63B3BB69-23CF-44E3-9099-C40C66FF867C}">
                  <a14:compatExt spid="_x0000_s23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3646" name="Button 4190" hidden="1">
              <a:extLst>
                <a:ext uri="{63B3BB69-23CF-44E3-9099-C40C66FF867C}">
                  <a14:compatExt spid="_x0000_s23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3648" name="Button 4192" hidden="1">
              <a:extLst>
                <a:ext uri="{63B3BB69-23CF-44E3-9099-C40C66FF867C}">
                  <a14:compatExt spid="_x0000_s23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3668" name="Button 4212" hidden="1">
              <a:extLst>
                <a:ext uri="{63B3BB69-23CF-44E3-9099-C40C66FF867C}">
                  <a14:compatExt spid="_x0000_s236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23669" name="Button 4213" hidden="1">
              <a:extLst>
                <a:ext uri="{63B3BB69-23CF-44E3-9099-C40C66FF867C}">
                  <a14:compatExt spid="_x0000_s23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3670" name="Button 4214" hidden="1">
              <a:extLst>
                <a:ext uri="{63B3BB69-23CF-44E3-9099-C40C66FF867C}">
                  <a14:compatExt spid="_x0000_s236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3689" name="Button 4233" hidden="1">
              <a:extLst>
                <a:ext uri="{63B3BB69-23CF-44E3-9099-C40C66FF867C}">
                  <a14:compatExt spid="_x0000_s236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3690" name="Button 4234" hidden="1">
              <a:extLst>
                <a:ext uri="{63B3BB69-23CF-44E3-9099-C40C66FF867C}">
                  <a14:compatExt spid="_x0000_s23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23691" name="Button 4235" hidden="1">
              <a:extLst>
                <a:ext uri="{63B3BB69-23CF-44E3-9099-C40C66FF867C}">
                  <a14:compatExt spid="_x0000_s236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3710" name="Button 4254" hidden="1">
              <a:extLst>
                <a:ext uri="{63B3BB69-23CF-44E3-9099-C40C66FF867C}">
                  <a14:compatExt spid="_x0000_s237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3711" name="Button 4255" hidden="1">
              <a:extLst>
                <a:ext uri="{63B3BB69-23CF-44E3-9099-C40C66FF867C}">
                  <a14:compatExt spid="_x0000_s23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3712" name="Button 4256" hidden="1">
              <a:extLst>
                <a:ext uri="{63B3BB69-23CF-44E3-9099-C40C66FF867C}">
                  <a14:compatExt spid="_x0000_s237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3731" name="Button 4275" hidden="1">
              <a:extLst>
                <a:ext uri="{63B3BB69-23CF-44E3-9099-C40C66FF867C}">
                  <a14:compatExt spid="_x0000_s237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3732" name="Button 4276" hidden="1">
              <a:extLst>
                <a:ext uri="{63B3BB69-23CF-44E3-9099-C40C66FF867C}">
                  <a14:compatExt spid="_x0000_s23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3733" name="Button 4277" hidden="1">
              <a:extLst>
                <a:ext uri="{63B3BB69-23CF-44E3-9099-C40C66FF867C}">
                  <a14:compatExt spid="_x0000_s237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3954" name="Button 4498" hidden="1">
              <a:extLst>
                <a:ext uri="{63B3BB69-23CF-44E3-9099-C40C66FF867C}">
                  <a14:compatExt spid="_x0000_s239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23955" name="Button 4499" hidden="1">
              <a:extLst>
                <a:ext uri="{63B3BB69-23CF-44E3-9099-C40C66FF867C}">
                  <a14:compatExt spid="_x0000_s23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3956" name="Button 4500" hidden="1">
              <a:extLst>
                <a:ext uri="{63B3BB69-23CF-44E3-9099-C40C66FF867C}">
                  <a14:compatExt spid="_x0000_s239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3975" name="Button 4519" hidden="1">
              <a:extLst>
                <a:ext uri="{63B3BB69-23CF-44E3-9099-C40C66FF867C}">
                  <a14:compatExt spid="_x0000_s239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3976" name="Button 4520" hidden="1">
              <a:extLst>
                <a:ext uri="{63B3BB69-23CF-44E3-9099-C40C66FF867C}">
                  <a14:compatExt spid="_x0000_s23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3977" name="Button 4521" hidden="1">
              <a:extLst>
                <a:ext uri="{63B3BB69-23CF-44E3-9099-C40C66FF867C}">
                  <a14:compatExt spid="_x0000_s239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23996" name="Button 4540" hidden="1">
              <a:extLst>
                <a:ext uri="{63B3BB69-23CF-44E3-9099-C40C66FF867C}">
                  <a14:compatExt spid="_x0000_s239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23997" name="Button 4541" hidden="1">
              <a:extLst>
                <a:ext uri="{63B3BB69-23CF-44E3-9099-C40C66FF867C}">
                  <a14:compatExt spid="_x0000_s23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3998" name="Button 4542" hidden="1">
              <a:extLst>
                <a:ext uri="{63B3BB69-23CF-44E3-9099-C40C66FF867C}">
                  <a14:compatExt spid="_x0000_s239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24053" name="Button 4597" hidden="1">
              <a:extLst>
                <a:ext uri="{63B3BB69-23CF-44E3-9099-C40C66FF867C}">
                  <a14:compatExt spid="_x0000_s24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24054" name="Button 4598" hidden="1">
              <a:extLst>
                <a:ext uri="{63B3BB69-23CF-44E3-9099-C40C66FF867C}">
                  <a14:compatExt spid="_x0000_s24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4055" name="Button 4599" hidden="1">
              <a:extLst>
                <a:ext uri="{63B3BB69-23CF-44E3-9099-C40C66FF867C}">
                  <a14:compatExt spid="_x0000_s24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4056" name="Button 4600" hidden="1">
              <a:extLst>
                <a:ext uri="{63B3BB69-23CF-44E3-9099-C40C66FF867C}">
                  <a14:compatExt spid="_x0000_s24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4057" name="Button 4601" hidden="1">
              <a:extLst>
                <a:ext uri="{63B3BB69-23CF-44E3-9099-C40C66FF867C}">
                  <a14:compatExt spid="_x0000_s24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4058" name="Button 4602" hidden="1">
              <a:extLst>
                <a:ext uri="{63B3BB69-23CF-44E3-9099-C40C66FF867C}">
                  <a14:compatExt spid="_x0000_s24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24059" name="Button 4603" hidden="1">
              <a:extLst>
                <a:ext uri="{63B3BB69-23CF-44E3-9099-C40C66FF867C}">
                  <a14:compatExt spid="_x0000_s24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4060" name="Button 4604" hidden="1">
              <a:extLst>
                <a:ext uri="{63B3BB69-23CF-44E3-9099-C40C66FF867C}">
                  <a14:compatExt spid="_x0000_s24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4061" name="Button 4605" hidden="1">
              <a:extLst>
                <a:ext uri="{63B3BB69-23CF-44E3-9099-C40C66FF867C}">
                  <a14:compatExt spid="_x0000_s24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4062" name="Button 4606" hidden="1">
              <a:extLst>
                <a:ext uri="{63B3BB69-23CF-44E3-9099-C40C66FF867C}">
                  <a14:compatExt spid="_x0000_s24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4063" name="Button 4607" hidden="1">
              <a:extLst>
                <a:ext uri="{63B3BB69-23CF-44E3-9099-C40C66FF867C}">
                  <a14:compatExt spid="_x0000_s24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24064" name="Button 4608" hidden="1">
              <a:extLst>
                <a:ext uri="{63B3BB69-23CF-44E3-9099-C40C66FF867C}">
                  <a14:compatExt spid="_x0000_s24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24065" name="Button 4609" hidden="1">
              <a:extLst>
                <a:ext uri="{63B3BB69-23CF-44E3-9099-C40C66FF867C}">
                  <a14:compatExt spid="_x0000_s24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4066" name="Button 4610" hidden="1">
              <a:extLst>
                <a:ext uri="{63B3BB69-23CF-44E3-9099-C40C66FF867C}">
                  <a14:compatExt spid="_x0000_s24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4067" name="Button 4611" hidden="1">
              <a:extLst>
                <a:ext uri="{63B3BB69-23CF-44E3-9099-C40C66FF867C}">
                  <a14:compatExt spid="_x0000_s24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4087" name="Button 4631" hidden="1">
              <a:extLst>
                <a:ext uri="{63B3BB69-23CF-44E3-9099-C40C66FF867C}">
                  <a14:compatExt spid="_x0000_s240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4088" name="Button 4632" hidden="1">
              <a:extLst>
                <a:ext uri="{63B3BB69-23CF-44E3-9099-C40C66FF867C}">
                  <a14:compatExt spid="_x0000_s24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4089" name="Button 4633" hidden="1">
              <a:extLst>
                <a:ext uri="{63B3BB69-23CF-44E3-9099-C40C66FF867C}">
                  <a14:compatExt spid="_x0000_s240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4108" name="Button 4652" hidden="1">
              <a:extLst>
                <a:ext uri="{63B3BB69-23CF-44E3-9099-C40C66FF867C}">
                  <a14:compatExt spid="_x0000_s24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4109" name="Button 4653" hidden="1">
              <a:extLst>
                <a:ext uri="{63B3BB69-23CF-44E3-9099-C40C66FF867C}">
                  <a14:compatExt spid="_x0000_s24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24110" name="Button 4654" hidden="1">
              <a:extLst>
                <a:ext uri="{63B3BB69-23CF-44E3-9099-C40C66FF867C}">
                  <a14:compatExt spid="_x0000_s241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171450</xdr:rowOff>
        </xdr:from>
        <xdr:to>
          <xdr:col>7</xdr:col>
          <xdr:colOff>0</xdr:colOff>
          <xdr:row>1848</xdr:row>
          <xdr:rowOff>0</xdr:rowOff>
        </xdr:to>
        <xdr:sp macro="" textlink="">
          <xdr:nvSpPr>
            <xdr:cNvPr id="24129" name="Button 4673" hidden="1">
              <a:extLst>
                <a:ext uri="{63B3BB69-23CF-44E3-9099-C40C66FF867C}">
                  <a14:compatExt spid="_x0000_s241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24130" name="Button 4674" hidden="1">
              <a:extLst>
                <a:ext uri="{63B3BB69-23CF-44E3-9099-C40C66FF867C}">
                  <a14:compatExt spid="_x0000_s24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24131" name="Button 4675" hidden="1">
              <a:extLst>
                <a:ext uri="{63B3BB69-23CF-44E3-9099-C40C66FF867C}">
                  <a14:compatExt spid="_x0000_s241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4150" name="Button 4694" hidden="1">
              <a:extLst>
                <a:ext uri="{63B3BB69-23CF-44E3-9099-C40C66FF867C}">
                  <a14:compatExt spid="_x0000_s241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4151" name="Button 4695" hidden="1">
              <a:extLst>
                <a:ext uri="{63B3BB69-23CF-44E3-9099-C40C66FF867C}">
                  <a14:compatExt spid="_x0000_s24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4152" name="Button 4696" hidden="1">
              <a:extLst>
                <a:ext uri="{63B3BB69-23CF-44E3-9099-C40C66FF867C}">
                  <a14:compatExt spid="_x0000_s241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4177" name="Button 4721" hidden="1">
              <a:extLst>
                <a:ext uri="{63B3BB69-23CF-44E3-9099-C40C66FF867C}">
                  <a14:compatExt spid="_x0000_s24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4178" name="Button 4722" hidden="1">
              <a:extLst>
                <a:ext uri="{63B3BB69-23CF-44E3-9099-C40C66FF867C}">
                  <a14:compatExt spid="_x0000_s24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4179" name="Button 4723" hidden="1">
              <a:extLst>
                <a:ext uri="{63B3BB69-23CF-44E3-9099-C40C66FF867C}">
                  <a14:compatExt spid="_x0000_s24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4180" name="Button 4724" hidden="1">
              <a:extLst>
                <a:ext uri="{63B3BB69-23CF-44E3-9099-C40C66FF867C}">
                  <a14:compatExt spid="_x0000_s24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24181" name="Button 4725" hidden="1">
              <a:extLst>
                <a:ext uri="{63B3BB69-23CF-44E3-9099-C40C66FF867C}">
                  <a14:compatExt spid="_x0000_s24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4182" name="Button 4726" hidden="1">
              <a:extLst>
                <a:ext uri="{63B3BB69-23CF-44E3-9099-C40C66FF867C}">
                  <a14:compatExt spid="_x0000_s24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4183" name="Button 4727" hidden="1">
              <a:extLst>
                <a:ext uri="{63B3BB69-23CF-44E3-9099-C40C66FF867C}">
                  <a14:compatExt spid="_x0000_s24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24184" name="Button 4728" hidden="1">
              <a:extLst>
                <a:ext uri="{63B3BB69-23CF-44E3-9099-C40C66FF867C}">
                  <a14:compatExt spid="_x0000_s24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24185" name="Button 4729" hidden="1">
              <a:extLst>
                <a:ext uri="{63B3BB69-23CF-44E3-9099-C40C66FF867C}">
                  <a14:compatExt spid="_x0000_s24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24186" name="Button 4730" hidden="1">
              <a:extLst>
                <a:ext uri="{63B3BB69-23CF-44E3-9099-C40C66FF867C}">
                  <a14:compatExt spid="_x0000_s24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4187" name="Button 4731" hidden="1">
              <a:extLst>
                <a:ext uri="{63B3BB69-23CF-44E3-9099-C40C66FF867C}">
                  <a14:compatExt spid="_x0000_s24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24188" name="Button 4732" hidden="1">
              <a:extLst>
                <a:ext uri="{63B3BB69-23CF-44E3-9099-C40C66FF867C}">
                  <a14:compatExt spid="_x0000_s24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24189" name="Button 4733" hidden="1">
              <a:extLst>
                <a:ext uri="{63B3BB69-23CF-44E3-9099-C40C66FF867C}">
                  <a14:compatExt spid="_x0000_s24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4190" name="Button 4734" hidden="1">
              <a:extLst>
                <a:ext uri="{63B3BB69-23CF-44E3-9099-C40C66FF867C}">
                  <a14:compatExt spid="_x0000_s24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4191" name="Button 4735" hidden="1">
              <a:extLst>
                <a:ext uri="{63B3BB69-23CF-44E3-9099-C40C66FF867C}">
                  <a14:compatExt spid="_x0000_s24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4192" name="Button 4736" hidden="1">
              <a:extLst>
                <a:ext uri="{63B3BB69-23CF-44E3-9099-C40C66FF867C}">
                  <a14:compatExt spid="_x0000_s24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24193" name="Button 4737" hidden="1">
              <a:extLst>
                <a:ext uri="{63B3BB69-23CF-44E3-9099-C40C66FF867C}">
                  <a14:compatExt spid="_x0000_s24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4194" name="Button 4738" hidden="1">
              <a:extLst>
                <a:ext uri="{63B3BB69-23CF-44E3-9099-C40C66FF867C}">
                  <a14:compatExt spid="_x0000_s24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4195" name="Button 4739" hidden="1">
              <a:extLst>
                <a:ext uri="{63B3BB69-23CF-44E3-9099-C40C66FF867C}">
                  <a14:compatExt spid="_x0000_s24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4196" name="Button 4740" hidden="1">
              <a:extLst>
                <a:ext uri="{63B3BB69-23CF-44E3-9099-C40C66FF867C}">
                  <a14:compatExt spid="_x0000_s24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4197" name="Button 4741" hidden="1">
              <a:extLst>
                <a:ext uri="{63B3BB69-23CF-44E3-9099-C40C66FF867C}">
                  <a14:compatExt spid="_x0000_s24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4198" name="Button 4742" hidden="1">
              <a:extLst>
                <a:ext uri="{63B3BB69-23CF-44E3-9099-C40C66FF867C}">
                  <a14:compatExt spid="_x0000_s24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4199" name="Button 4743" hidden="1">
              <a:extLst>
                <a:ext uri="{63B3BB69-23CF-44E3-9099-C40C66FF867C}">
                  <a14:compatExt spid="_x0000_s24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24200" name="Button 4744" hidden="1">
              <a:extLst>
                <a:ext uri="{63B3BB69-23CF-44E3-9099-C40C66FF867C}">
                  <a14:compatExt spid="_x0000_s24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4201" name="Button 4745" hidden="1">
              <a:extLst>
                <a:ext uri="{63B3BB69-23CF-44E3-9099-C40C66FF867C}">
                  <a14:compatExt spid="_x0000_s24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171450</xdr:rowOff>
        </xdr:to>
        <xdr:sp macro="" textlink="">
          <xdr:nvSpPr>
            <xdr:cNvPr id="24202" name="Button 4746" hidden="1">
              <a:extLst>
                <a:ext uri="{63B3BB69-23CF-44E3-9099-C40C66FF867C}">
                  <a14:compatExt spid="_x0000_s24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171450</xdr:rowOff>
        </xdr:from>
        <xdr:to>
          <xdr:col>7</xdr:col>
          <xdr:colOff>0</xdr:colOff>
          <xdr:row>1759</xdr:row>
          <xdr:rowOff>0</xdr:rowOff>
        </xdr:to>
        <xdr:sp macro="" textlink="">
          <xdr:nvSpPr>
            <xdr:cNvPr id="24203" name="Button 4747" hidden="1">
              <a:extLst>
                <a:ext uri="{63B3BB69-23CF-44E3-9099-C40C66FF867C}">
                  <a14:compatExt spid="_x0000_s24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4204" name="Button 4748" hidden="1">
              <a:extLst>
                <a:ext uri="{63B3BB69-23CF-44E3-9099-C40C66FF867C}">
                  <a14:compatExt spid="_x0000_s24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4205" name="Button 4749" hidden="1">
              <a:extLst>
                <a:ext uri="{63B3BB69-23CF-44E3-9099-C40C66FF867C}">
                  <a14:compatExt spid="_x0000_s24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24206" name="Button 4750" hidden="1">
              <a:extLst>
                <a:ext uri="{63B3BB69-23CF-44E3-9099-C40C66FF867C}">
                  <a14:compatExt spid="_x0000_s24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24207" name="Button 4751" hidden="1">
              <a:extLst>
                <a:ext uri="{63B3BB69-23CF-44E3-9099-C40C66FF867C}">
                  <a14:compatExt spid="_x0000_s24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4208" name="Button 4752" hidden="1">
              <a:extLst>
                <a:ext uri="{63B3BB69-23CF-44E3-9099-C40C66FF867C}">
                  <a14:compatExt spid="_x0000_s24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4209" name="Button 4753" hidden="1">
              <a:extLst>
                <a:ext uri="{63B3BB69-23CF-44E3-9099-C40C66FF867C}">
                  <a14:compatExt spid="_x0000_s24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4210" name="Button 4754" hidden="1">
              <a:extLst>
                <a:ext uri="{63B3BB69-23CF-44E3-9099-C40C66FF867C}">
                  <a14:compatExt spid="_x0000_s24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4211" name="Button 4755" hidden="1">
              <a:extLst>
                <a:ext uri="{63B3BB69-23CF-44E3-9099-C40C66FF867C}">
                  <a14:compatExt spid="_x0000_s24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4212" name="Button 4756" hidden="1">
              <a:extLst>
                <a:ext uri="{63B3BB69-23CF-44E3-9099-C40C66FF867C}">
                  <a14:compatExt spid="_x0000_s24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4213" name="Button 4757" hidden="1">
              <a:extLst>
                <a:ext uri="{63B3BB69-23CF-44E3-9099-C40C66FF867C}">
                  <a14:compatExt spid="_x0000_s24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24215" name="Button 4759" hidden="1">
              <a:extLst>
                <a:ext uri="{63B3BB69-23CF-44E3-9099-C40C66FF867C}">
                  <a14:compatExt spid="_x0000_s24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4216" name="Button 4760" hidden="1">
              <a:extLst>
                <a:ext uri="{63B3BB69-23CF-44E3-9099-C40C66FF867C}">
                  <a14:compatExt spid="_x0000_s24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4217" name="Button 4761" hidden="1">
              <a:extLst>
                <a:ext uri="{63B3BB69-23CF-44E3-9099-C40C66FF867C}">
                  <a14:compatExt spid="_x0000_s24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4218" name="Button 4762" hidden="1">
              <a:extLst>
                <a:ext uri="{63B3BB69-23CF-44E3-9099-C40C66FF867C}">
                  <a14:compatExt spid="_x0000_s24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4219" name="Button 4763" hidden="1">
              <a:extLst>
                <a:ext uri="{63B3BB69-23CF-44E3-9099-C40C66FF867C}">
                  <a14:compatExt spid="_x0000_s24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24220" name="Button 4764" hidden="1">
              <a:extLst>
                <a:ext uri="{63B3BB69-23CF-44E3-9099-C40C66FF867C}">
                  <a14:compatExt spid="_x0000_s24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4221" name="Button 4765" hidden="1">
              <a:extLst>
                <a:ext uri="{63B3BB69-23CF-44E3-9099-C40C66FF867C}">
                  <a14:compatExt spid="_x0000_s24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4222" name="Button 4766" hidden="1">
              <a:extLst>
                <a:ext uri="{63B3BB69-23CF-44E3-9099-C40C66FF867C}">
                  <a14:compatExt spid="_x0000_s24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4223" name="Button 4767" hidden="1">
              <a:extLst>
                <a:ext uri="{63B3BB69-23CF-44E3-9099-C40C66FF867C}">
                  <a14:compatExt spid="_x0000_s24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4224" name="Button 4768" hidden="1">
              <a:extLst>
                <a:ext uri="{63B3BB69-23CF-44E3-9099-C40C66FF867C}">
                  <a14:compatExt spid="_x0000_s24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4225" name="Button 4769" hidden="1">
              <a:extLst>
                <a:ext uri="{63B3BB69-23CF-44E3-9099-C40C66FF867C}">
                  <a14:compatExt spid="_x0000_s24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4228" name="Button 4772" hidden="1">
              <a:extLst>
                <a:ext uri="{63B3BB69-23CF-44E3-9099-C40C66FF867C}">
                  <a14:compatExt spid="_x0000_s24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4229" name="Button 4773" hidden="1">
              <a:extLst>
                <a:ext uri="{63B3BB69-23CF-44E3-9099-C40C66FF867C}">
                  <a14:compatExt spid="_x0000_s24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4230" name="Button 4774" hidden="1">
              <a:extLst>
                <a:ext uri="{63B3BB69-23CF-44E3-9099-C40C66FF867C}">
                  <a14:compatExt spid="_x0000_s24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4231" name="Button 4775" hidden="1">
              <a:extLst>
                <a:ext uri="{63B3BB69-23CF-44E3-9099-C40C66FF867C}">
                  <a14:compatExt spid="_x0000_s24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4232" name="Button 4776" hidden="1">
              <a:extLst>
                <a:ext uri="{63B3BB69-23CF-44E3-9099-C40C66FF867C}">
                  <a14:compatExt spid="_x0000_s24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4233" name="Button 4777" hidden="1">
              <a:extLst>
                <a:ext uri="{63B3BB69-23CF-44E3-9099-C40C66FF867C}">
                  <a14:compatExt spid="_x0000_s24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4234" name="Button 4778" hidden="1">
              <a:extLst>
                <a:ext uri="{63B3BB69-23CF-44E3-9099-C40C66FF867C}">
                  <a14:compatExt spid="_x0000_s24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4235" name="Button 4779" hidden="1">
              <a:extLst>
                <a:ext uri="{63B3BB69-23CF-44E3-9099-C40C66FF867C}">
                  <a14:compatExt spid="_x0000_s24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24236" name="Button 4780" hidden="1">
              <a:extLst>
                <a:ext uri="{63B3BB69-23CF-44E3-9099-C40C66FF867C}">
                  <a14:compatExt spid="_x0000_s24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24237" name="Button 4781" hidden="1">
              <a:extLst>
                <a:ext uri="{63B3BB69-23CF-44E3-9099-C40C66FF867C}">
                  <a14:compatExt spid="_x0000_s24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4238" name="Button 4782" hidden="1">
              <a:extLst>
                <a:ext uri="{63B3BB69-23CF-44E3-9099-C40C66FF867C}">
                  <a14:compatExt spid="_x0000_s24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24239" name="Button 4783" hidden="1">
              <a:extLst>
                <a:ext uri="{63B3BB69-23CF-44E3-9099-C40C66FF867C}">
                  <a14:compatExt spid="_x0000_s24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4240" name="Button 4784" hidden="1">
              <a:extLst>
                <a:ext uri="{63B3BB69-23CF-44E3-9099-C40C66FF867C}">
                  <a14:compatExt spid="_x0000_s24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24241" name="Button 4785" hidden="1">
              <a:extLst>
                <a:ext uri="{63B3BB69-23CF-44E3-9099-C40C66FF867C}">
                  <a14:compatExt spid="_x0000_s24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4242" name="Button 4786" hidden="1">
              <a:extLst>
                <a:ext uri="{63B3BB69-23CF-44E3-9099-C40C66FF867C}">
                  <a14:compatExt spid="_x0000_s24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24243" name="Button 4787" hidden="1">
              <a:extLst>
                <a:ext uri="{63B3BB69-23CF-44E3-9099-C40C66FF867C}">
                  <a14:compatExt spid="_x0000_s24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24244" name="Button 4788" hidden="1">
              <a:extLst>
                <a:ext uri="{63B3BB69-23CF-44E3-9099-C40C66FF867C}">
                  <a14:compatExt spid="_x0000_s24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4245" name="Button 4789" hidden="1">
              <a:extLst>
                <a:ext uri="{63B3BB69-23CF-44E3-9099-C40C66FF867C}">
                  <a14:compatExt spid="_x0000_s24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4246" name="Button 4790" hidden="1">
              <a:extLst>
                <a:ext uri="{63B3BB69-23CF-44E3-9099-C40C66FF867C}">
                  <a14:compatExt spid="_x0000_s24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4247" name="Button 4791" hidden="1">
              <a:extLst>
                <a:ext uri="{63B3BB69-23CF-44E3-9099-C40C66FF867C}">
                  <a14:compatExt spid="_x0000_s24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4248" name="Button 4792" hidden="1">
              <a:extLst>
                <a:ext uri="{63B3BB69-23CF-44E3-9099-C40C66FF867C}">
                  <a14:compatExt spid="_x0000_s24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4249" name="Button 4793" hidden="1">
              <a:extLst>
                <a:ext uri="{63B3BB69-23CF-44E3-9099-C40C66FF867C}">
                  <a14:compatExt spid="_x0000_s24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24250" name="Button 4794" hidden="1">
              <a:extLst>
                <a:ext uri="{63B3BB69-23CF-44E3-9099-C40C66FF867C}">
                  <a14:compatExt spid="_x0000_s24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4251" name="Button 4795" hidden="1">
              <a:extLst>
                <a:ext uri="{63B3BB69-23CF-44E3-9099-C40C66FF867C}">
                  <a14:compatExt spid="_x0000_s24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24252" name="Button 4796" hidden="1">
              <a:extLst>
                <a:ext uri="{63B3BB69-23CF-44E3-9099-C40C66FF867C}">
                  <a14:compatExt spid="_x0000_s24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24253" name="Button 4797" hidden="1">
              <a:extLst>
                <a:ext uri="{63B3BB69-23CF-44E3-9099-C40C66FF867C}">
                  <a14:compatExt spid="_x0000_s24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4254" name="Button 4798" hidden="1">
              <a:extLst>
                <a:ext uri="{63B3BB69-23CF-44E3-9099-C40C66FF867C}">
                  <a14:compatExt spid="_x0000_s24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24255" name="Button 4799" hidden="1">
              <a:extLst>
                <a:ext uri="{63B3BB69-23CF-44E3-9099-C40C66FF867C}">
                  <a14:compatExt spid="_x0000_s24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4256" name="Button 4800" hidden="1">
              <a:extLst>
                <a:ext uri="{63B3BB69-23CF-44E3-9099-C40C66FF867C}">
                  <a14:compatExt spid="_x0000_s24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4257" name="Button 4801" hidden="1">
              <a:extLst>
                <a:ext uri="{63B3BB69-23CF-44E3-9099-C40C66FF867C}">
                  <a14:compatExt spid="_x0000_s24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4258" name="Button 4802" hidden="1">
              <a:extLst>
                <a:ext uri="{63B3BB69-23CF-44E3-9099-C40C66FF867C}">
                  <a14:compatExt spid="_x0000_s24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24259" name="Button 4803" hidden="1">
              <a:extLst>
                <a:ext uri="{63B3BB69-23CF-44E3-9099-C40C66FF867C}">
                  <a14:compatExt spid="_x0000_s24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24260" name="Button 4804" hidden="1">
              <a:extLst>
                <a:ext uri="{63B3BB69-23CF-44E3-9099-C40C66FF867C}">
                  <a14:compatExt spid="_x0000_s24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4261" name="Button 4805" hidden="1">
              <a:extLst>
                <a:ext uri="{63B3BB69-23CF-44E3-9099-C40C66FF867C}">
                  <a14:compatExt spid="_x0000_s24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4262" name="Button 4806" hidden="1">
              <a:extLst>
                <a:ext uri="{63B3BB69-23CF-44E3-9099-C40C66FF867C}">
                  <a14:compatExt spid="_x0000_s24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24263" name="Button 4807" hidden="1">
              <a:extLst>
                <a:ext uri="{63B3BB69-23CF-44E3-9099-C40C66FF867C}">
                  <a14:compatExt spid="_x0000_s24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24264" name="Button 4808" hidden="1">
              <a:extLst>
                <a:ext uri="{63B3BB69-23CF-44E3-9099-C40C66FF867C}">
                  <a14:compatExt spid="_x0000_s24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171450</xdr:rowOff>
        </xdr:to>
        <xdr:sp macro="" textlink="">
          <xdr:nvSpPr>
            <xdr:cNvPr id="24265" name="Button 4809" hidden="1">
              <a:extLst>
                <a:ext uri="{63B3BB69-23CF-44E3-9099-C40C66FF867C}">
                  <a14:compatExt spid="_x0000_s24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171450</xdr:rowOff>
        </xdr:from>
        <xdr:to>
          <xdr:col>7</xdr:col>
          <xdr:colOff>0</xdr:colOff>
          <xdr:row>1830</xdr:row>
          <xdr:rowOff>0</xdr:rowOff>
        </xdr:to>
        <xdr:sp macro="" textlink="">
          <xdr:nvSpPr>
            <xdr:cNvPr id="24266" name="Button 4810" hidden="1">
              <a:extLst>
                <a:ext uri="{63B3BB69-23CF-44E3-9099-C40C66FF867C}">
                  <a14:compatExt spid="_x0000_s24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24267" name="Button 4811" hidden="1">
              <a:extLst>
                <a:ext uri="{63B3BB69-23CF-44E3-9099-C40C66FF867C}">
                  <a14:compatExt spid="_x0000_s24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4268" name="Button 4812" hidden="1">
              <a:extLst>
                <a:ext uri="{63B3BB69-23CF-44E3-9099-C40C66FF867C}">
                  <a14:compatExt spid="_x0000_s24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4269" name="Button 4813" hidden="1">
              <a:extLst>
                <a:ext uri="{63B3BB69-23CF-44E3-9099-C40C66FF867C}">
                  <a14:compatExt spid="_x0000_s24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4270" name="Button 4814" hidden="1">
              <a:extLst>
                <a:ext uri="{63B3BB69-23CF-44E3-9099-C40C66FF867C}">
                  <a14:compatExt spid="_x0000_s24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4271" name="Button 4815" hidden="1">
              <a:extLst>
                <a:ext uri="{63B3BB69-23CF-44E3-9099-C40C66FF867C}">
                  <a14:compatExt spid="_x0000_s24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4272" name="Button 4816" hidden="1">
              <a:extLst>
                <a:ext uri="{63B3BB69-23CF-44E3-9099-C40C66FF867C}">
                  <a14:compatExt spid="_x0000_s24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4273" name="Button 4817" hidden="1">
              <a:extLst>
                <a:ext uri="{63B3BB69-23CF-44E3-9099-C40C66FF867C}">
                  <a14:compatExt spid="_x0000_s24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24274" name="Button 4818" hidden="1">
              <a:extLst>
                <a:ext uri="{63B3BB69-23CF-44E3-9099-C40C66FF867C}">
                  <a14:compatExt spid="_x0000_s24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24298" name="Button 4842" hidden="1">
              <a:extLst>
                <a:ext uri="{63B3BB69-23CF-44E3-9099-C40C66FF867C}">
                  <a14:compatExt spid="_x0000_s24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4299" name="Button 4843" hidden="1">
              <a:extLst>
                <a:ext uri="{63B3BB69-23CF-44E3-9099-C40C66FF867C}">
                  <a14:compatExt spid="_x0000_s24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4300" name="Button 4844" hidden="1">
              <a:extLst>
                <a:ext uri="{63B3BB69-23CF-44E3-9099-C40C66FF867C}">
                  <a14:compatExt spid="_x0000_s24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24301" name="Button 4845" hidden="1">
              <a:extLst>
                <a:ext uri="{63B3BB69-23CF-44E3-9099-C40C66FF867C}">
                  <a14:compatExt spid="_x0000_s24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4302" name="Button 4846" hidden="1">
              <a:extLst>
                <a:ext uri="{63B3BB69-23CF-44E3-9099-C40C66FF867C}">
                  <a14:compatExt spid="_x0000_s24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4303" name="Button 4847" hidden="1">
              <a:extLst>
                <a:ext uri="{63B3BB69-23CF-44E3-9099-C40C66FF867C}">
                  <a14:compatExt spid="_x0000_s24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4304" name="Button 4848" hidden="1">
              <a:extLst>
                <a:ext uri="{63B3BB69-23CF-44E3-9099-C40C66FF867C}">
                  <a14:compatExt spid="_x0000_s24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4305" name="Button 4849" hidden="1">
              <a:extLst>
                <a:ext uri="{63B3BB69-23CF-44E3-9099-C40C66FF867C}">
                  <a14:compatExt spid="_x0000_s24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4306" name="Button 4850" hidden="1">
              <a:extLst>
                <a:ext uri="{63B3BB69-23CF-44E3-9099-C40C66FF867C}">
                  <a14:compatExt spid="_x0000_s24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4307" name="Button 4851" hidden="1">
              <a:extLst>
                <a:ext uri="{63B3BB69-23CF-44E3-9099-C40C66FF867C}">
                  <a14:compatExt spid="_x0000_s24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4308" name="Button 4852" hidden="1">
              <a:extLst>
                <a:ext uri="{63B3BB69-23CF-44E3-9099-C40C66FF867C}">
                  <a14:compatExt spid="_x0000_s24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4309" name="Button 4853" hidden="1">
              <a:extLst>
                <a:ext uri="{63B3BB69-23CF-44E3-9099-C40C66FF867C}">
                  <a14:compatExt spid="_x0000_s24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 textlink="">
          <xdr:nvSpPr>
            <xdr:cNvPr id="24310" name="Button 4854" hidden="1">
              <a:extLst>
                <a:ext uri="{63B3BB69-23CF-44E3-9099-C40C66FF867C}">
                  <a14:compatExt spid="_x0000_s24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24311" name="Button 4855" hidden="1">
              <a:extLst>
                <a:ext uri="{63B3BB69-23CF-44E3-9099-C40C66FF867C}">
                  <a14:compatExt spid="_x0000_s24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4312" name="Button 4856" hidden="1">
              <a:extLst>
                <a:ext uri="{63B3BB69-23CF-44E3-9099-C40C66FF867C}">
                  <a14:compatExt spid="_x0000_s24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4313" name="Button 4857" hidden="1">
              <a:extLst>
                <a:ext uri="{63B3BB69-23CF-44E3-9099-C40C66FF867C}">
                  <a14:compatExt spid="_x0000_s24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4314" name="Button 4858" hidden="1">
              <a:extLst>
                <a:ext uri="{63B3BB69-23CF-44E3-9099-C40C66FF867C}">
                  <a14:compatExt spid="_x0000_s24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4315" name="Button 4859" hidden="1">
              <a:extLst>
                <a:ext uri="{63B3BB69-23CF-44E3-9099-C40C66FF867C}">
                  <a14:compatExt spid="_x0000_s24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4316" name="Button 4860" hidden="1">
              <a:extLst>
                <a:ext uri="{63B3BB69-23CF-44E3-9099-C40C66FF867C}">
                  <a14:compatExt spid="_x0000_s24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4317" name="Button 4861" hidden="1">
              <a:extLst>
                <a:ext uri="{63B3BB69-23CF-44E3-9099-C40C66FF867C}">
                  <a14:compatExt spid="_x0000_s24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4318" name="Button 4862" hidden="1">
              <a:extLst>
                <a:ext uri="{63B3BB69-23CF-44E3-9099-C40C66FF867C}">
                  <a14:compatExt spid="_x0000_s24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4319" name="Button 4863" hidden="1">
              <a:extLst>
                <a:ext uri="{63B3BB69-23CF-44E3-9099-C40C66FF867C}">
                  <a14:compatExt spid="_x0000_s24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4320" name="Button 4864" hidden="1">
              <a:extLst>
                <a:ext uri="{63B3BB69-23CF-44E3-9099-C40C66FF867C}">
                  <a14:compatExt spid="_x0000_s24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4321" name="Button 4865" hidden="1">
              <a:extLst>
                <a:ext uri="{63B3BB69-23CF-44E3-9099-C40C66FF867C}">
                  <a14:compatExt spid="_x0000_s24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4322" name="Button 4866" hidden="1">
              <a:extLst>
                <a:ext uri="{63B3BB69-23CF-44E3-9099-C40C66FF867C}">
                  <a14:compatExt spid="_x0000_s24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4323" name="Button 4867" hidden="1">
              <a:extLst>
                <a:ext uri="{63B3BB69-23CF-44E3-9099-C40C66FF867C}">
                  <a14:compatExt spid="_x0000_s24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4324" name="Button 4868" hidden="1">
              <a:extLst>
                <a:ext uri="{63B3BB69-23CF-44E3-9099-C40C66FF867C}">
                  <a14:compatExt spid="_x0000_s24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4325" name="Button 4869" hidden="1">
              <a:extLst>
                <a:ext uri="{63B3BB69-23CF-44E3-9099-C40C66FF867C}">
                  <a14:compatExt spid="_x0000_s24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4326" name="Button 4870" hidden="1">
              <a:extLst>
                <a:ext uri="{63B3BB69-23CF-44E3-9099-C40C66FF867C}">
                  <a14:compatExt spid="_x0000_s24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4327" name="Button 4871" hidden="1">
              <a:extLst>
                <a:ext uri="{63B3BB69-23CF-44E3-9099-C40C66FF867C}">
                  <a14:compatExt spid="_x0000_s24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4328" name="Button 4872" hidden="1">
              <a:extLst>
                <a:ext uri="{63B3BB69-23CF-44E3-9099-C40C66FF867C}">
                  <a14:compatExt spid="_x0000_s24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4329" name="Button 4873" hidden="1">
              <a:extLst>
                <a:ext uri="{63B3BB69-23CF-44E3-9099-C40C66FF867C}">
                  <a14:compatExt spid="_x0000_s24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4330" name="Button 4874" hidden="1">
              <a:extLst>
                <a:ext uri="{63B3BB69-23CF-44E3-9099-C40C66FF867C}">
                  <a14:compatExt spid="_x0000_s24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24331" name="Button 4875" hidden="1">
              <a:extLst>
                <a:ext uri="{63B3BB69-23CF-44E3-9099-C40C66FF867C}">
                  <a14:compatExt spid="_x0000_s24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24332" name="Button 4876" hidden="1">
              <a:extLst>
                <a:ext uri="{63B3BB69-23CF-44E3-9099-C40C66FF867C}">
                  <a14:compatExt spid="_x0000_s24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24333" name="Button 4877" hidden="1">
              <a:extLst>
                <a:ext uri="{63B3BB69-23CF-44E3-9099-C40C66FF867C}">
                  <a14:compatExt spid="_x0000_s24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24334" name="Button 4878" hidden="1">
              <a:extLst>
                <a:ext uri="{63B3BB69-23CF-44E3-9099-C40C66FF867C}">
                  <a14:compatExt spid="_x0000_s24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4335" name="Button 4879" hidden="1">
              <a:extLst>
                <a:ext uri="{63B3BB69-23CF-44E3-9099-C40C66FF867C}">
                  <a14:compatExt spid="_x0000_s24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4336" name="Button 4880" hidden="1">
              <a:extLst>
                <a:ext uri="{63B3BB69-23CF-44E3-9099-C40C66FF867C}">
                  <a14:compatExt spid="_x0000_s24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4337" name="Button 4881" hidden="1">
              <a:extLst>
                <a:ext uri="{63B3BB69-23CF-44E3-9099-C40C66FF867C}">
                  <a14:compatExt spid="_x0000_s24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24338" name="Button 4882" hidden="1">
              <a:extLst>
                <a:ext uri="{63B3BB69-23CF-44E3-9099-C40C66FF867C}">
                  <a14:compatExt spid="_x0000_s24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24339" name="Button 4883" hidden="1">
              <a:extLst>
                <a:ext uri="{63B3BB69-23CF-44E3-9099-C40C66FF867C}">
                  <a14:compatExt spid="_x0000_s24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4340" name="Button 4884" hidden="1">
              <a:extLst>
                <a:ext uri="{63B3BB69-23CF-44E3-9099-C40C66FF867C}">
                  <a14:compatExt spid="_x0000_s24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4341" name="Button 4885" hidden="1">
              <a:extLst>
                <a:ext uri="{63B3BB69-23CF-44E3-9099-C40C66FF867C}">
                  <a14:compatExt spid="_x0000_s24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4342" name="Button 4886" hidden="1">
              <a:extLst>
                <a:ext uri="{63B3BB69-23CF-44E3-9099-C40C66FF867C}">
                  <a14:compatExt spid="_x0000_s24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4343" name="Button 4887" hidden="1">
              <a:extLst>
                <a:ext uri="{63B3BB69-23CF-44E3-9099-C40C66FF867C}">
                  <a14:compatExt spid="_x0000_s24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4344" name="Button 4888" hidden="1">
              <a:extLst>
                <a:ext uri="{63B3BB69-23CF-44E3-9099-C40C66FF867C}">
                  <a14:compatExt spid="_x0000_s24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24347" name="Button 4891" hidden="1">
              <a:extLst>
                <a:ext uri="{63B3BB69-23CF-44E3-9099-C40C66FF867C}">
                  <a14:compatExt spid="_x0000_s24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4348" name="Button 4892" hidden="1">
              <a:extLst>
                <a:ext uri="{63B3BB69-23CF-44E3-9099-C40C66FF867C}">
                  <a14:compatExt spid="_x0000_s24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4349" name="Button 4893" hidden="1">
              <a:extLst>
                <a:ext uri="{63B3BB69-23CF-44E3-9099-C40C66FF867C}">
                  <a14:compatExt spid="_x0000_s24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24350" name="Button 4894" hidden="1">
              <a:extLst>
                <a:ext uri="{63B3BB69-23CF-44E3-9099-C40C66FF867C}">
                  <a14:compatExt spid="_x0000_s24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24351" name="Button 4895" hidden="1">
              <a:extLst>
                <a:ext uri="{63B3BB69-23CF-44E3-9099-C40C66FF867C}">
                  <a14:compatExt spid="_x0000_s24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4352" name="Button 4896" hidden="1">
              <a:extLst>
                <a:ext uri="{63B3BB69-23CF-44E3-9099-C40C66FF867C}">
                  <a14:compatExt spid="_x0000_s24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4353" name="Button 4897" hidden="1">
              <a:extLst>
                <a:ext uri="{63B3BB69-23CF-44E3-9099-C40C66FF867C}">
                  <a14:compatExt spid="_x0000_s24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4354" name="Button 4898" hidden="1">
              <a:extLst>
                <a:ext uri="{63B3BB69-23CF-44E3-9099-C40C66FF867C}">
                  <a14:compatExt spid="_x0000_s24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4355" name="Button 4899" hidden="1">
              <a:extLst>
                <a:ext uri="{63B3BB69-23CF-44E3-9099-C40C66FF867C}">
                  <a14:compatExt spid="_x0000_s24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4356" name="Button 4900" hidden="1">
              <a:extLst>
                <a:ext uri="{63B3BB69-23CF-44E3-9099-C40C66FF867C}">
                  <a14:compatExt spid="_x0000_s24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171450</xdr:rowOff>
        </xdr:to>
        <xdr:sp macro="" textlink="">
          <xdr:nvSpPr>
            <xdr:cNvPr id="24357" name="Button 4901" hidden="1">
              <a:extLst>
                <a:ext uri="{63B3BB69-23CF-44E3-9099-C40C66FF867C}">
                  <a14:compatExt spid="_x0000_s24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171450</xdr:rowOff>
        </xdr:from>
        <xdr:to>
          <xdr:col>7</xdr:col>
          <xdr:colOff>0</xdr:colOff>
          <xdr:row>1919</xdr:row>
          <xdr:rowOff>0</xdr:rowOff>
        </xdr:to>
        <xdr:sp macro="" textlink="">
          <xdr:nvSpPr>
            <xdr:cNvPr id="24358" name="Button 4902" hidden="1">
              <a:extLst>
                <a:ext uri="{63B3BB69-23CF-44E3-9099-C40C66FF867C}">
                  <a14:compatExt spid="_x0000_s24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4359" name="Button 4903" hidden="1">
              <a:extLst>
                <a:ext uri="{63B3BB69-23CF-44E3-9099-C40C66FF867C}">
                  <a14:compatExt spid="_x0000_s24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4360" name="Button 4904" hidden="1">
              <a:extLst>
                <a:ext uri="{63B3BB69-23CF-44E3-9099-C40C66FF867C}">
                  <a14:compatExt spid="_x0000_s24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4361" name="Button 4905" hidden="1">
              <a:extLst>
                <a:ext uri="{63B3BB69-23CF-44E3-9099-C40C66FF867C}">
                  <a14:compatExt spid="_x0000_s24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4362" name="Button 4906" hidden="1">
              <a:extLst>
                <a:ext uri="{63B3BB69-23CF-44E3-9099-C40C66FF867C}">
                  <a14:compatExt spid="_x0000_s24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4363" name="Button 4907" hidden="1">
              <a:extLst>
                <a:ext uri="{63B3BB69-23CF-44E3-9099-C40C66FF867C}">
                  <a14:compatExt spid="_x0000_s24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4364" name="Button 4908" hidden="1">
              <a:extLst>
                <a:ext uri="{63B3BB69-23CF-44E3-9099-C40C66FF867C}">
                  <a14:compatExt spid="_x0000_s24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4365" name="Button 4909" hidden="1">
              <a:extLst>
                <a:ext uri="{63B3BB69-23CF-44E3-9099-C40C66FF867C}">
                  <a14:compatExt spid="_x0000_s24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4366" name="Button 4910" hidden="1">
              <a:extLst>
                <a:ext uri="{63B3BB69-23CF-44E3-9099-C40C66FF867C}">
                  <a14:compatExt spid="_x0000_s24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4367" name="Button 4911" hidden="1">
              <a:extLst>
                <a:ext uri="{63B3BB69-23CF-44E3-9099-C40C66FF867C}">
                  <a14:compatExt spid="_x0000_s24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4368" name="Button 4912" hidden="1">
              <a:extLst>
                <a:ext uri="{63B3BB69-23CF-44E3-9099-C40C66FF867C}">
                  <a14:compatExt spid="_x0000_s24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4369" name="Button 4913" hidden="1">
              <a:extLst>
                <a:ext uri="{63B3BB69-23CF-44E3-9099-C40C66FF867C}">
                  <a14:compatExt spid="_x0000_s24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4370" name="Button 4914" hidden="1">
              <a:extLst>
                <a:ext uri="{63B3BB69-23CF-44E3-9099-C40C66FF867C}">
                  <a14:compatExt spid="_x0000_s24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4371" name="Button 4915" hidden="1">
              <a:extLst>
                <a:ext uri="{63B3BB69-23CF-44E3-9099-C40C66FF867C}">
                  <a14:compatExt spid="_x0000_s24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24372" name="Button 4916" hidden="1">
              <a:extLst>
                <a:ext uri="{63B3BB69-23CF-44E3-9099-C40C66FF867C}">
                  <a14:compatExt spid="_x0000_s24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4373" name="Button 4917" hidden="1">
              <a:extLst>
                <a:ext uri="{63B3BB69-23CF-44E3-9099-C40C66FF867C}">
                  <a14:compatExt spid="_x0000_s24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24374" name="Button 4918" hidden="1">
              <a:extLst>
                <a:ext uri="{63B3BB69-23CF-44E3-9099-C40C66FF867C}">
                  <a14:compatExt spid="_x0000_s24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24376" name="Button 4920" hidden="1">
              <a:extLst>
                <a:ext uri="{63B3BB69-23CF-44E3-9099-C40C66FF867C}">
                  <a14:compatExt spid="_x0000_s24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24377" name="Button 4921" hidden="1">
              <a:extLst>
                <a:ext uri="{63B3BB69-23CF-44E3-9099-C40C66FF867C}">
                  <a14:compatExt spid="_x0000_s24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24378" name="Button 4922" hidden="1">
              <a:extLst>
                <a:ext uri="{63B3BB69-23CF-44E3-9099-C40C66FF867C}">
                  <a14:compatExt spid="_x0000_s24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4379" name="Button 4923" hidden="1">
              <a:extLst>
                <a:ext uri="{63B3BB69-23CF-44E3-9099-C40C66FF867C}">
                  <a14:compatExt spid="_x0000_s24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4380" name="Button 4924" hidden="1">
              <a:extLst>
                <a:ext uri="{63B3BB69-23CF-44E3-9099-C40C66FF867C}">
                  <a14:compatExt spid="_x0000_s24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4381" name="Button 4925" hidden="1">
              <a:extLst>
                <a:ext uri="{63B3BB69-23CF-44E3-9099-C40C66FF867C}">
                  <a14:compatExt spid="_x0000_s24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4382" name="Button 4926" hidden="1">
              <a:extLst>
                <a:ext uri="{63B3BB69-23CF-44E3-9099-C40C66FF867C}">
                  <a14:compatExt spid="_x0000_s24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4383" name="Button 4927" hidden="1">
              <a:extLst>
                <a:ext uri="{63B3BB69-23CF-44E3-9099-C40C66FF867C}">
                  <a14:compatExt spid="_x0000_s24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4384" name="Button 4928" hidden="1">
              <a:extLst>
                <a:ext uri="{63B3BB69-23CF-44E3-9099-C40C66FF867C}">
                  <a14:compatExt spid="_x0000_s24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4385" name="Button 4929" hidden="1">
              <a:extLst>
                <a:ext uri="{63B3BB69-23CF-44E3-9099-C40C66FF867C}">
                  <a14:compatExt spid="_x0000_s24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4386" name="Button 4930" hidden="1">
              <a:extLst>
                <a:ext uri="{63B3BB69-23CF-44E3-9099-C40C66FF867C}">
                  <a14:compatExt spid="_x0000_s24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4387" name="Button 4931" hidden="1">
              <a:extLst>
                <a:ext uri="{63B3BB69-23CF-44E3-9099-C40C66FF867C}">
                  <a14:compatExt spid="_x0000_s24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4388" name="Button 4932" hidden="1">
              <a:extLst>
                <a:ext uri="{63B3BB69-23CF-44E3-9099-C40C66FF867C}">
                  <a14:compatExt spid="_x0000_s24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4389" name="Button 4933" hidden="1">
              <a:extLst>
                <a:ext uri="{63B3BB69-23CF-44E3-9099-C40C66FF867C}">
                  <a14:compatExt spid="_x0000_s24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24390" name="Button 4934" hidden="1">
              <a:extLst>
                <a:ext uri="{63B3BB69-23CF-44E3-9099-C40C66FF867C}">
                  <a14:compatExt spid="_x0000_s24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4391" name="Button 4935" hidden="1">
              <a:extLst>
                <a:ext uri="{63B3BB69-23CF-44E3-9099-C40C66FF867C}">
                  <a14:compatExt spid="_x0000_s24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4392" name="Button 4936" hidden="1">
              <a:extLst>
                <a:ext uri="{63B3BB69-23CF-44E3-9099-C40C66FF867C}">
                  <a14:compatExt spid="_x0000_s24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4393" name="Button 4937" hidden="1">
              <a:extLst>
                <a:ext uri="{63B3BB69-23CF-44E3-9099-C40C66FF867C}">
                  <a14:compatExt spid="_x0000_s24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24394" name="Button 4938" hidden="1">
              <a:extLst>
                <a:ext uri="{63B3BB69-23CF-44E3-9099-C40C66FF867C}">
                  <a14:compatExt spid="_x0000_s24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4415" name="Button 4959" hidden="1">
              <a:extLst>
                <a:ext uri="{63B3BB69-23CF-44E3-9099-C40C66FF867C}">
                  <a14:compatExt spid="_x0000_s244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4416" name="Button 4960" hidden="1">
              <a:extLst>
                <a:ext uri="{63B3BB69-23CF-44E3-9099-C40C66FF867C}">
                  <a14:compatExt spid="_x0000_s24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4417" name="Button 4961" hidden="1">
              <a:extLst>
                <a:ext uri="{63B3BB69-23CF-44E3-9099-C40C66FF867C}">
                  <a14:compatExt spid="_x0000_s244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24436" name="Button 4980" hidden="1">
              <a:extLst>
                <a:ext uri="{63B3BB69-23CF-44E3-9099-C40C66FF867C}">
                  <a14:compatExt spid="_x0000_s244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24438" name="Button 4982" hidden="1">
              <a:extLst>
                <a:ext uri="{63B3BB69-23CF-44E3-9099-C40C66FF867C}">
                  <a14:compatExt spid="_x0000_s244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24457" name="Button 5001" hidden="1">
              <a:extLst>
                <a:ext uri="{63B3BB69-23CF-44E3-9099-C40C66FF867C}">
                  <a14:compatExt spid="_x0000_s244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24458" name="Button 5002" hidden="1">
              <a:extLst>
                <a:ext uri="{63B3BB69-23CF-44E3-9099-C40C66FF867C}">
                  <a14:compatExt spid="_x0000_s24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24459" name="Button 5003" hidden="1">
              <a:extLst>
                <a:ext uri="{63B3BB69-23CF-44E3-9099-C40C66FF867C}">
                  <a14:compatExt spid="_x0000_s244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24478" name="Button 5022" hidden="1">
              <a:extLst>
                <a:ext uri="{63B3BB69-23CF-44E3-9099-C40C66FF867C}">
                  <a14:compatExt spid="_x0000_s244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24479" name="Button 5023" hidden="1">
              <a:extLst>
                <a:ext uri="{63B3BB69-23CF-44E3-9099-C40C66FF867C}">
                  <a14:compatExt spid="_x0000_s24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24480" name="Button 5024" hidden="1">
              <a:extLst>
                <a:ext uri="{63B3BB69-23CF-44E3-9099-C40C66FF867C}">
                  <a14:compatExt spid="_x0000_s244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4505" name="Button 5049" hidden="1">
              <a:extLst>
                <a:ext uri="{63B3BB69-23CF-44E3-9099-C40C66FF867C}">
                  <a14:compatExt spid="_x0000_s24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4506" name="Button 5050" hidden="1">
              <a:extLst>
                <a:ext uri="{63B3BB69-23CF-44E3-9099-C40C66FF867C}">
                  <a14:compatExt spid="_x0000_s24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4507" name="Button 5051" hidden="1">
              <a:extLst>
                <a:ext uri="{63B3BB69-23CF-44E3-9099-C40C66FF867C}">
                  <a14:compatExt spid="_x0000_s24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4508" name="Button 5052" hidden="1">
              <a:extLst>
                <a:ext uri="{63B3BB69-23CF-44E3-9099-C40C66FF867C}">
                  <a14:compatExt spid="_x0000_s24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4509" name="Button 5053" hidden="1">
              <a:extLst>
                <a:ext uri="{63B3BB69-23CF-44E3-9099-C40C66FF867C}">
                  <a14:compatExt spid="_x0000_s24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4510" name="Button 5054" hidden="1">
              <a:extLst>
                <a:ext uri="{63B3BB69-23CF-44E3-9099-C40C66FF867C}">
                  <a14:compatExt spid="_x0000_s24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4512" name="Button 5056" hidden="1">
              <a:extLst>
                <a:ext uri="{63B3BB69-23CF-44E3-9099-C40C66FF867C}">
                  <a14:compatExt spid="_x0000_s24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4513" name="Button 5057" hidden="1">
              <a:extLst>
                <a:ext uri="{63B3BB69-23CF-44E3-9099-C40C66FF867C}">
                  <a14:compatExt spid="_x0000_s24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4514" name="Button 5058" hidden="1">
              <a:extLst>
                <a:ext uri="{63B3BB69-23CF-44E3-9099-C40C66FF867C}">
                  <a14:compatExt spid="_x0000_s24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4515" name="Button 5059" hidden="1">
              <a:extLst>
                <a:ext uri="{63B3BB69-23CF-44E3-9099-C40C66FF867C}">
                  <a14:compatExt spid="_x0000_s24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4516" name="Button 5060" hidden="1">
              <a:extLst>
                <a:ext uri="{63B3BB69-23CF-44E3-9099-C40C66FF867C}">
                  <a14:compatExt spid="_x0000_s24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24517" name="Button 5061" hidden="1">
              <a:extLst>
                <a:ext uri="{63B3BB69-23CF-44E3-9099-C40C66FF867C}">
                  <a14:compatExt spid="_x0000_s24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4518" name="Button 5062" hidden="1">
              <a:extLst>
                <a:ext uri="{63B3BB69-23CF-44E3-9099-C40C66FF867C}">
                  <a14:compatExt spid="_x0000_s24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24519" name="Button 5063" hidden="1">
              <a:extLst>
                <a:ext uri="{63B3BB69-23CF-44E3-9099-C40C66FF867C}">
                  <a14:compatExt spid="_x0000_s24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24520" name="Button 5064" hidden="1">
              <a:extLst>
                <a:ext uri="{63B3BB69-23CF-44E3-9099-C40C66FF867C}">
                  <a14:compatExt spid="_x0000_s24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24521" name="Button 5065" hidden="1">
              <a:extLst>
                <a:ext uri="{63B3BB69-23CF-44E3-9099-C40C66FF867C}">
                  <a14:compatExt spid="_x0000_s24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24522" name="Button 5066" hidden="1">
              <a:extLst>
                <a:ext uri="{63B3BB69-23CF-44E3-9099-C40C66FF867C}">
                  <a14:compatExt spid="_x0000_s24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24523" name="Button 5067" hidden="1">
              <a:extLst>
                <a:ext uri="{63B3BB69-23CF-44E3-9099-C40C66FF867C}">
                  <a14:compatExt spid="_x0000_s24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24524" name="Button 5068" hidden="1">
              <a:extLst>
                <a:ext uri="{63B3BB69-23CF-44E3-9099-C40C66FF867C}">
                  <a14:compatExt spid="_x0000_s24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4525" name="Button 5069" hidden="1">
              <a:extLst>
                <a:ext uri="{63B3BB69-23CF-44E3-9099-C40C66FF867C}">
                  <a14:compatExt spid="_x0000_s24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4526" name="Button 5070" hidden="1">
              <a:extLst>
                <a:ext uri="{63B3BB69-23CF-44E3-9099-C40C66FF867C}">
                  <a14:compatExt spid="_x0000_s24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24527" name="Button 5071" hidden="1">
              <a:extLst>
                <a:ext uri="{63B3BB69-23CF-44E3-9099-C40C66FF867C}">
                  <a14:compatExt spid="_x0000_s24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1988</xdr:row>
          <xdr:rowOff>0</xdr:rowOff>
        </xdr:to>
        <xdr:sp macro="" textlink="">
          <xdr:nvSpPr>
            <xdr:cNvPr id="24528" name="Button 5072" hidden="1">
              <a:extLst>
                <a:ext uri="{63B3BB69-23CF-44E3-9099-C40C66FF867C}">
                  <a14:compatExt spid="_x0000_s24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171450</xdr:rowOff>
        </xdr:to>
        <xdr:sp macro="" textlink="">
          <xdr:nvSpPr>
            <xdr:cNvPr id="24529" name="Button 5073" hidden="1">
              <a:extLst>
                <a:ext uri="{63B3BB69-23CF-44E3-9099-C40C66FF867C}">
                  <a14:compatExt spid="_x0000_s24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171450</xdr:rowOff>
        </xdr:from>
        <xdr:to>
          <xdr:col>7</xdr:col>
          <xdr:colOff>0</xdr:colOff>
          <xdr:row>1990</xdr:row>
          <xdr:rowOff>0</xdr:rowOff>
        </xdr:to>
        <xdr:sp macro="" textlink="">
          <xdr:nvSpPr>
            <xdr:cNvPr id="24530" name="Button 5074" hidden="1">
              <a:extLst>
                <a:ext uri="{63B3BB69-23CF-44E3-9099-C40C66FF867C}">
                  <a14:compatExt spid="_x0000_s24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4531" name="Button 5075" hidden="1">
              <a:extLst>
                <a:ext uri="{63B3BB69-23CF-44E3-9099-C40C66FF867C}">
                  <a14:compatExt spid="_x0000_s24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24532" name="Button 5076" hidden="1">
              <a:extLst>
                <a:ext uri="{63B3BB69-23CF-44E3-9099-C40C66FF867C}">
                  <a14:compatExt spid="_x0000_s24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4533" name="Button 5077" hidden="1">
              <a:extLst>
                <a:ext uri="{63B3BB69-23CF-44E3-9099-C40C66FF867C}">
                  <a14:compatExt spid="_x0000_s24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4534" name="Button 5078" hidden="1">
              <a:extLst>
                <a:ext uri="{63B3BB69-23CF-44E3-9099-C40C66FF867C}">
                  <a14:compatExt spid="_x0000_s24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24535" name="Button 5079" hidden="1">
              <a:extLst>
                <a:ext uri="{63B3BB69-23CF-44E3-9099-C40C66FF867C}">
                  <a14:compatExt spid="_x0000_s24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4536" name="Button 5080" hidden="1">
              <a:extLst>
                <a:ext uri="{63B3BB69-23CF-44E3-9099-C40C66FF867C}">
                  <a14:compatExt spid="_x0000_s24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24537" name="Button 5081" hidden="1">
              <a:extLst>
                <a:ext uri="{63B3BB69-23CF-44E3-9099-C40C66FF867C}">
                  <a14:compatExt spid="_x0000_s24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24538" name="Button 5082" hidden="1">
              <a:extLst>
                <a:ext uri="{63B3BB69-23CF-44E3-9099-C40C66FF867C}">
                  <a14:compatExt spid="_x0000_s24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24539" name="Button 5083" hidden="1">
              <a:extLst>
                <a:ext uri="{63B3BB69-23CF-44E3-9099-C40C66FF867C}">
                  <a14:compatExt spid="_x0000_s24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24540" name="Button 5084" hidden="1">
              <a:extLst>
                <a:ext uri="{63B3BB69-23CF-44E3-9099-C40C66FF867C}">
                  <a14:compatExt spid="_x0000_s24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24541" name="Button 5085" hidden="1">
              <a:extLst>
                <a:ext uri="{63B3BB69-23CF-44E3-9099-C40C66FF867C}">
                  <a14:compatExt spid="_x0000_s24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24542" name="Button 5086" hidden="1">
              <a:extLst>
                <a:ext uri="{63B3BB69-23CF-44E3-9099-C40C66FF867C}">
                  <a14:compatExt spid="_x0000_s24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24543" name="Button 5087" hidden="1">
              <a:extLst>
                <a:ext uri="{63B3BB69-23CF-44E3-9099-C40C66FF867C}">
                  <a14:compatExt spid="_x0000_s24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2004</xdr:row>
          <xdr:rowOff>0</xdr:rowOff>
        </xdr:to>
        <xdr:sp macro="" textlink="">
          <xdr:nvSpPr>
            <xdr:cNvPr id="24545" name="Button 5089" hidden="1">
              <a:extLst>
                <a:ext uri="{63B3BB69-23CF-44E3-9099-C40C66FF867C}">
                  <a14:compatExt spid="_x0000_s24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24546" name="Button 5090" hidden="1">
              <a:extLst>
                <a:ext uri="{63B3BB69-23CF-44E3-9099-C40C66FF867C}">
                  <a14:compatExt spid="_x0000_s24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24547" name="Button 5091" hidden="1">
              <a:extLst>
                <a:ext uri="{63B3BB69-23CF-44E3-9099-C40C66FF867C}">
                  <a14:compatExt spid="_x0000_s24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24548" name="Button 5092" hidden="1">
              <a:extLst>
                <a:ext uri="{63B3BB69-23CF-44E3-9099-C40C66FF867C}">
                  <a14:compatExt spid="_x0000_s24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24549" name="Button 5093" hidden="1">
              <a:extLst>
                <a:ext uri="{63B3BB69-23CF-44E3-9099-C40C66FF867C}">
                  <a14:compatExt spid="_x0000_s24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4550" name="Button 5094" hidden="1">
              <a:extLst>
                <a:ext uri="{63B3BB69-23CF-44E3-9099-C40C66FF867C}">
                  <a14:compatExt spid="_x0000_s24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4551" name="Button 5095" hidden="1">
              <a:extLst>
                <a:ext uri="{63B3BB69-23CF-44E3-9099-C40C66FF867C}">
                  <a14:compatExt spid="_x0000_s24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4552" name="Button 5096" hidden="1">
              <a:extLst>
                <a:ext uri="{63B3BB69-23CF-44E3-9099-C40C66FF867C}">
                  <a14:compatExt spid="_x0000_s24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24553" name="Button 5097" hidden="1">
              <a:extLst>
                <a:ext uri="{63B3BB69-23CF-44E3-9099-C40C66FF867C}">
                  <a14:compatExt spid="_x0000_s24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4554" name="Button 5098" hidden="1">
              <a:extLst>
                <a:ext uri="{63B3BB69-23CF-44E3-9099-C40C66FF867C}">
                  <a14:compatExt spid="_x0000_s24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4555" name="Button 5099" hidden="1">
              <a:extLst>
                <a:ext uri="{63B3BB69-23CF-44E3-9099-C40C66FF867C}">
                  <a14:compatExt spid="_x0000_s24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4556" name="Button 5100" hidden="1">
              <a:extLst>
                <a:ext uri="{63B3BB69-23CF-44E3-9099-C40C66FF867C}">
                  <a14:compatExt spid="_x0000_s24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24557" name="Button 5101" hidden="1">
              <a:extLst>
                <a:ext uri="{63B3BB69-23CF-44E3-9099-C40C66FF867C}">
                  <a14:compatExt spid="_x0000_s24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24558" name="Button 5102" hidden="1">
              <a:extLst>
                <a:ext uri="{63B3BB69-23CF-44E3-9099-C40C66FF867C}">
                  <a14:compatExt spid="_x0000_s24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4559" name="Button 5103" hidden="1">
              <a:extLst>
                <a:ext uri="{63B3BB69-23CF-44E3-9099-C40C66FF867C}">
                  <a14:compatExt spid="_x0000_s24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24560" name="Button 5104" hidden="1">
              <a:extLst>
                <a:ext uri="{63B3BB69-23CF-44E3-9099-C40C66FF867C}">
                  <a14:compatExt spid="_x0000_s24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24561" name="Button 5105" hidden="1">
              <a:extLst>
                <a:ext uri="{63B3BB69-23CF-44E3-9099-C40C66FF867C}">
                  <a14:compatExt spid="_x0000_s24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24562" name="Button 5106" hidden="1">
              <a:extLst>
                <a:ext uri="{63B3BB69-23CF-44E3-9099-C40C66FF867C}">
                  <a14:compatExt spid="_x0000_s24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24583" name="Button 5127" hidden="1">
              <a:extLst>
                <a:ext uri="{63B3BB69-23CF-44E3-9099-C40C66FF867C}">
                  <a14:compatExt spid="_x0000_s24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24584" name="Button 5128" hidden="1">
              <a:extLst>
                <a:ext uri="{63B3BB69-23CF-44E3-9099-C40C66FF867C}">
                  <a14:compatExt spid="_x0000_s24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24585" name="Button 5129" hidden="1">
              <a:extLst>
                <a:ext uri="{63B3BB69-23CF-44E3-9099-C40C66FF867C}">
                  <a14:compatExt spid="_x0000_s24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24586" name="Button 5130" hidden="1">
              <a:extLst>
                <a:ext uri="{63B3BB69-23CF-44E3-9099-C40C66FF867C}">
                  <a14:compatExt spid="_x0000_s24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24587" name="Button 5131" hidden="1">
              <a:extLst>
                <a:ext uri="{63B3BB69-23CF-44E3-9099-C40C66FF867C}">
                  <a14:compatExt spid="_x0000_s24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24588" name="Button 5132" hidden="1">
              <a:extLst>
                <a:ext uri="{63B3BB69-23CF-44E3-9099-C40C66FF867C}">
                  <a14:compatExt spid="_x0000_s24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24589" name="Button 5133" hidden="1">
              <a:extLst>
                <a:ext uri="{63B3BB69-23CF-44E3-9099-C40C66FF867C}">
                  <a14:compatExt spid="_x0000_s24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4590" name="Button 5134" hidden="1">
              <a:extLst>
                <a:ext uri="{63B3BB69-23CF-44E3-9099-C40C66FF867C}">
                  <a14:compatExt spid="_x0000_s24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4591" name="Button 5135" hidden="1">
              <a:extLst>
                <a:ext uri="{63B3BB69-23CF-44E3-9099-C40C66FF867C}">
                  <a14:compatExt spid="_x0000_s24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4592" name="Button 5136" hidden="1">
              <a:extLst>
                <a:ext uri="{63B3BB69-23CF-44E3-9099-C40C66FF867C}">
                  <a14:compatExt spid="_x0000_s24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4593" name="Button 5137" hidden="1">
              <a:extLst>
                <a:ext uri="{63B3BB69-23CF-44E3-9099-C40C66FF867C}">
                  <a14:compatExt spid="_x0000_s24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24594" name="Button 5138" hidden="1">
              <a:extLst>
                <a:ext uri="{63B3BB69-23CF-44E3-9099-C40C66FF867C}">
                  <a14:compatExt spid="_x0000_s24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24595" name="Button 5139" hidden="1">
              <a:extLst>
                <a:ext uri="{63B3BB69-23CF-44E3-9099-C40C66FF867C}">
                  <a14:compatExt spid="_x0000_s24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4596" name="Button 5140" hidden="1">
              <a:extLst>
                <a:ext uri="{63B3BB69-23CF-44E3-9099-C40C66FF867C}">
                  <a14:compatExt spid="_x0000_s24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24597" name="Button 5141" hidden="1">
              <a:extLst>
                <a:ext uri="{63B3BB69-23CF-44E3-9099-C40C66FF867C}">
                  <a14:compatExt spid="_x0000_s24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24598" name="Button 5142" hidden="1">
              <a:extLst>
                <a:ext uri="{63B3BB69-23CF-44E3-9099-C40C66FF867C}">
                  <a14:compatExt spid="_x0000_s24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24599" name="Button 5143" hidden="1">
              <a:extLst>
                <a:ext uri="{63B3BB69-23CF-44E3-9099-C40C66FF867C}">
                  <a14:compatExt spid="_x0000_s24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24600" name="Button 5144" hidden="1">
              <a:extLst>
                <a:ext uri="{63B3BB69-23CF-44E3-9099-C40C66FF867C}">
                  <a14:compatExt spid="_x0000_s24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24601" name="Button 5145" hidden="1">
              <a:extLst>
                <a:ext uri="{63B3BB69-23CF-44E3-9099-C40C66FF867C}">
                  <a14:compatExt spid="_x0000_s24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24602" name="Button 5146" hidden="1">
              <a:extLst>
                <a:ext uri="{63B3BB69-23CF-44E3-9099-C40C66FF867C}">
                  <a14:compatExt spid="_x0000_s24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24603" name="Button 5147" hidden="1">
              <a:extLst>
                <a:ext uri="{63B3BB69-23CF-44E3-9099-C40C66FF867C}">
                  <a14:compatExt spid="_x0000_s24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24604" name="Button 5148" hidden="1">
              <a:extLst>
                <a:ext uri="{63B3BB69-23CF-44E3-9099-C40C66FF867C}">
                  <a14:compatExt spid="_x0000_s24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24605" name="Button 5149" hidden="1">
              <a:extLst>
                <a:ext uri="{63B3BB69-23CF-44E3-9099-C40C66FF867C}">
                  <a14:compatExt spid="_x0000_s24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24606" name="Button 5150" hidden="1">
              <a:extLst>
                <a:ext uri="{63B3BB69-23CF-44E3-9099-C40C66FF867C}">
                  <a14:compatExt spid="_x0000_s24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24607" name="Button 5151" hidden="1">
              <a:extLst>
                <a:ext uri="{63B3BB69-23CF-44E3-9099-C40C66FF867C}">
                  <a14:compatExt spid="_x0000_s24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24608" name="Button 5152" hidden="1">
              <a:extLst>
                <a:ext uri="{63B3BB69-23CF-44E3-9099-C40C66FF867C}">
                  <a14:compatExt spid="_x0000_s24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24609" name="Button 5153" hidden="1">
              <a:extLst>
                <a:ext uri="{63B3BB69-23CF-44E3-9099-C40C66FF867C}">
                  <a14:compatExt spid="_x0000_s24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24610" name="Button 5154" hidden="1">
              <a:extLst>
                <a:ext uri="{63B3BB69-23CF-44E3-9099-C40C66FF867C}">
                  <a14:compatExt spid="_x0000_s24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171450</xdr:rowOff>
        </xdr:to>
        <xdr:sp macro="" textlink="">
          <xdr:nvSpPr>
            <xdr:cNvPr id="24611" name="Button 5155" hidden="1">
              <a:extLst>
                <a:ext uri="{63B3BB69-23CF-44E3-9099-C40C66FF867C}">
                  <a14:compatExt spid="_x0000_s24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171450</xdr:rowOff>
        </xdr:from>
        <xdr:to>
          <xdr:col>7</xdr:col>
          <xdr:colOff>0</xdr:colOff>
          <xdr:row>2061</xdr:row>
          <xdr:rowOff>0</xdr:rowOff>
        </xdr:to>
        <xdr:sp macro="" textlink="">
          <xdr:nvSpPr>
            <xdr:cNvPr id="24612" name="Button 5156" hidden="1">
              <a:extLst>
                <a:ext uri="{63B3BB69-23CF-44E3-9099-C40C66FF867C}">
                  <a14:compatExt spid="_x0000_s24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24613" name="Button 5157" hidden="1">
              <a:extLst>
                <a:ext uri="{63B3BB69-23CF-44E3-9099-C40C66FF867C}">
                  <a14:compatExt spid="_x0000_s24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 textlink="">
          <xdr:nvSpPr>
            <xdr:cNvPr id="24615" name="Button 5159" hidden="1">
              <a:extLst>
                <a:ext uri="{63B3BB69-23CF-44E3-9099-C40C66FF867C}">
                  <a14:compatExt spid="_x0000_s24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24616" name="Button 5160" hidden="1">
              <a:extLst>
                <a:ext uri="{63B3BB69-23CF-44E3-9099-C40C66FF867C}">
                  <a14:compatExt spid="_x0000_s24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24617" name="Button 5161" hidden="1">
              <a:extLst>
                <a:ext uri="{63B3BB69-23CF-44E3-9099-C40C66FF867C}">
                  <a14:compatExt spid="_x0000_s24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24618" name="Button 5162" hidden="1">
              <a:extLst>
                <a:ext uri="{63B3BB69-23CF-44E3-9099-C40C66FF867C}">
                  <a14:compatExt spid="_x0000_s24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 textlink="">
          <xdr:nvSpPr>
            <xdr:cNvPr id="24619" name="Button 5163" hidden="1">
              <a:extLst>
                <a:ext uri="{63B3BB69-23CF-44E3-9099-C40C66FF867C}">
                  <a14:compatExt spid="_x0000_s24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24620" name="Button 5164" hidden="1">
              <a:extLst>
                <a:ext uri="{63B3BB69-23CF-44E3-9099-C40C66FF867C}">
                  <a14:compatExt spid="_x0000_s24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24621" name="Button 5165" hidden="1">
              <a:extLst>
                <a:ext uri="{63B3BB69-23CF-44E3-9099-C40C66FF867C}">
                  <a14:compatExt spid="_x0000_s24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24622" name="Button 5166" hidden="1">
              <a:extLst>
                <a:ext uri="{63B3BB69-23CF-44E3-9099-C40C66FF867C}">
                  <a14:compatExt spid="_x0000_s24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24623" name="Button 5167" hidden="1">
              <a:extLst>
                <a:ext uri="{63B3BB69-23CF-44E3-9099-C40C66FF867C}">
                  <a14:compatExt spid="_x0000_s24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24624" name="Button 5168" hidden="1">
              <a:extLst>
                <a:ext uri="{63B3BB69-23CF-44E3-9099-C40C66FF867C}">
                  <a14:compatExt spid="_x0000_s24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24625" name="Button 5169" hidden="1">
              <a:extLst>
                <a:ext uri="{63B3BB69-23CF-44E3-9099-C40C66FF867C}">
                  <a14:compatExt spid="_x0000_s24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 textlink="">
          <xdr:nvSpPr>
            <xdr:cNvPr id="24626" name="Button 5170" hidden="1">
              <a:extLst>
                <a:ext uri="{63B3BB69-23CF-44E3-9099-C40C66FF867C}">
                  <a14:compatExt spid="_x0000_s24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24627" name="Button 5171" hidden="1">
              <a:extLst>
                <a:ext uri="{63B3BB69-23CF-44E3-9099-C40C66FF867C}">
                  <a14:compatExt spid="_x0000_s24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24628" name="Button 5172" hidden="1">
              <a:extLst>
                <a:ext uri="{63B3BB69-23CF-44E3-9099-C40C66FF867C}">
                  <a14:compatExt spid="_x0000_s24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24629" name="Button 5173" hidden="1">
              <a:extLst>
                <a:ext uri="{63B3BB69-23CF-44E3-9099-C40C66FF867C}">
                  <a14:compatExt spid="_x0000_s24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24632" name="Button 5176" hidden="1">
              <a:extLst>
                <a:ext uri="{63B3BB69-23CF-44E3-9099-C40C66FF867C}">
                  <a14:compatExt spid="_x0000_s24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24633" name="Button 5177" hidden="1">
              <a:extLst>
                <a:ext uri="{63B3BB69-23CF-44E3-9099-C40C66FF867C}">
                  <a14:compatExt spid="_x0000_s24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24634" name="Button 5178" hidden="1">
              <a:extLst>
                <a:ext uri="{63B3BB69-23CF-44E3-9099-C40C66FF867C}">
                  <a14:compatExt spid="_x0000_s24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 textlink="">
          <xdr:nvSpPr>
            <xdr:cNvPr id="24635" name="Button 5179" hidden="1">
              <a:extLst>
                <a:ext uri="{63B3BB69-23CF-44E3-9099-C40C66FF867C}">
                  <a14:compatExt spid="_x0000_s24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24636" name="Button 5180" hidden="1">
              <a:extLst>
                <a:ext uri="{63B3BB69-23CF-44E3-9099-C40C66FF867C}">
                  <a14:compatExt spid="_x0000_s24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24637" name="Button 5181" hidden="1">
              <a:extLst>
                <a:ext uri="{63B3BB69-23CF-44E3-9099-C40C66FF867C}">
                  <a14:compatExt spid="_x0000_s24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24638" name="Button 5182" hidden="1">
              <a:extLst>
                <a:ext uri="{63B3BB69-23CF-44E3-9099-C40C66FF867C}">
                  <a14:compatExt spid="_x0000_s24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24639" name="Button 5183" hidden="1">
              <a:extLst>
                <a:ext uri="{63B3BB69-23CF-44E3-9099-C40C66FF867C}">
                  <a14:compatExt spid="_x0000_s24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24640" name="Button 5184" hidden="1">
              <a:extLst>
                <a:ext uri="{63B3BB69-23CF-44E3-9099-C40C66FF867C}">
                  <a14:compatExt spid="_x0000_s24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24641" name="Button 5185" hidden="1">
              <a:extLst>
                <a:ext uri="{63B3BB69-23CF-44E3-9099-C40C66FF867C}">
                  <a14:compatExt spid="_x0000_s24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24642" name="Button 5186" hidden="1">
              <a:extLst>
                <a:ext uri="{63B3BB69-23CF-44E3-9099-C40C66FF867C}">
                  <a14:compatExt spid="_x0000_s24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24643" name="Button 5187" hidden="1">
              <a:extLst>
                <a:ext uri="{63B3BB69-23CF-44E3-9099-C40C66FF867C}">
                  <a14:compatExt spid="_x0000_s24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24644" name="Button 5188" hidden="1">
              <a:extLst>
                <a:ext uri="{63B3BB69-23CF-44E3-9099-C40C66FF867C}">
                  <a14:compatExt spid="_x0000_s24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24645" name="Button 5189" hidden="1">
              <a:extLst>
                <a:ext uri="{63B3BB69-23CF-44E3-9099-C40C66FF867C}">
                  <a14:compatExt spid="_x0000_s24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24646" name="Button 5190" hidden="1">
              <a:extLst>
                <a:ext uri="{63B3BB69-23CF-44E3-9099-C40C66FF867C}">
                  <a14:compatExt spid="_x0000_s24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24648" name="Button 5192" hidden="1">
              <a:extLst>
                <a:ext uri="{63B3BB69-23CF-44E3-9099-C40C66FF867C}">
                  <a14:compatExt spid="_x0000_s24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24649" name="Button 5193" hidden="1">
              <a:extLst>
                <a:ext uri="{63B3BB69-23CF-44E3-9099-C40C66FF867C}">
                  <a14:compatExt spid="_x0000_s24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24650" name="Button 5194" hidden="1">
              <a:extLst>
                <a:ext uri="{63B3BB69-23CF-44E3-9099-C40C66FF867C}">
                  <a14:compatExt spid="_x0000_s24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24651" name="Button 5195" hidden="1">
              <a:extLst>
                <a:ext uri="{63B3BB69-23CF-44E3-9099-C40C66FF867C}">
                  <a14:compatExt spid="_x0000_s24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24652" name="Button 5196" hidden="1">
              <a:extLst>
                <a:ext uri="{63B3BB69-23CF-44E3-9099-C40C66FF867C}">
                  <a14:compatExt spid="_x0000_s24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24653" name="Button 5197" hidden="1">
              <a:extLst>
                <a:ext uri="{63B3BB69-23CF-44E3-9099-C40C66FF867C}">
                  <a14:compatExt spid="_x0000_s24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24654" name="Button 5198" hidden="1">
              <a:extLst>
                <a:ext uri="{63B3BB69-23CF-44E3-9099-C40C66FF867C}">
                  <a14:compatExt spid="_x0000_s24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24655" name="Button 5199" hidden="1">
              <a:extLst>
                <a:ext uri="{63B3BB69-23CF-44E3-9099-C40C66FF867C}">
                  <a14:compatExt spid="_x0000_s24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24656" name="Button 5200" hidden="1">
              <a:extLst>
                <a:ext uri="{63B3BB69-23CF-44E3-9099-C40C66FF867C}">
                  <a14:compatExt spid="_x0000_s24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24657" name="Button 5201" hidden="1">
              <a:extLst>
                <a:ext uri="{63B3BB69-23CF-44E3-9099-C40C66FF867C}">
                  <a14:compatExt spid="_x0000_s24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24658" name="Button 5202" hidden="1">
              <a:extLst>
                <a:ext uri="{63B3BB69-23CF-44E3-9099-C40C66FF867C}">
                  <a14:compatExt spid="_x0000_s24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24659" name="Button 5203" hidden="1">
              <a:extLst>
                <a:ext uri="{63B3BB69-23CF-44E3-9099-C40C66FF867C}">
                  <a14:compatExt spid="_x0000_s24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24660" name="Button 5204" hidden="1">
              <a:extLst>
                <a:ext uri="{63B3BB69-23CF-44E3-9099-C40C66FF867C}">
                  <a14:compatExt spid="_x0000_s24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24661" name="Button 5205" hidden="1">
              <a:extLst>
                <a:ext uri="{63B3BB69-23CF-44E3-9099-C40C66FF867C}">
                  <a14:compatExt spid="_x0000_s24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24662" name="Button 5206" hidden="1">
              <a:extLst>
                <a:ext uri="{63B3BB69-23CF-44E3-9099-C40C66FF867C}">
                  <a14:compatExt spid="_x0000_s24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24663" name="Button 5207" hidden="1">
              <a:extLst>
                <a:ext uri="{63B3BB69-23CF-44E3-9099-C40C66FF867C}">
                  <a14:compatExt spid="_x0000_s24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2120</xdr:row>
          <xdr:rowOff>0</xdr:rowOff>
        </xdr:to>
        <xdr:sp macro="" textlink="">
          <xdr:nvSpPr>
            <xdr:cNvPr id="24664" name="Button 5208" hidden="1">
              <a:extLst>
                <a:ext uri="{63B3BB69-23CF-44E3-9099-C40C66FF867C}">
                  <a14:compatExt spid="_x0000_s24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24665" name="Button 5209" hidden="1">
              <a:extLst>
                <a:ext uri="{63B3BB69-23CF-44E3-9099-C40C66FF867C}">
                  <a14:compatExt spid="_x0000_s24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24666" name="Button 5210" hidden="1">
              <a:extLst>
                <a:ext uri="{63B3BB69-23CF-44E3-9099-C40C66FF867C}">
                  <a14:compatExt spid="_x0000_s24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24667" name="Button 5211" hidden="1">
              <a:extLst>
                <a:ext uri="{63B3BB69-23CF-44E3-9099-C40C66FF867C}">
                  <a14:compatExt spid="_x0000_s24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24668" name="Button 5212" hidden="1">
              <a:extLst>
                <a:ext uri="{63B3BB69-23CF-44E3-9099-C40C66FF867C}">
                  <a14:compatExt spid="_x0000_s24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24669" name="Button 5213" hidden="1">
              <a:extLst>
                <a:ext uri="{63B3BB69-23CF-44E3-9099-C40C66FF867C}">
                  <a14:compatExt spid="_x0000_s24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24670" name="Button 5214" hidden="1">
              <a:extLst>
                <a:ext uri="{63B3BB69-23CF-44E3-9099-C40C66FF867C}">
                  <a14:compatExt spid="_x0000_s24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24671" name="Button 5215" hidden="1">
              <a:extLst>
                <a:ext uri="{63B3BB69-23CF-44E3-9099-C40C66FF867C}">
                  <a14:compatExt spid="_x0000_s24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24672" name="Button 5216" hidden="1">
              <a:extLst>
                <a:ext uri="{63B3BB69-23CF-44E3-9099-C40C66FF867C}">
                  <a14:compatExt spid="_x0000_s24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24673" name="Button 5217" hidden="1">
              <a:extLst>
                <a:ext uri="{63B3BB69-23CF-44E3-9099-C40C66FF867C}">
                  <a14:compatExt spid="_x0000_s24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24674" name="Button 5218" hidden="1">
              <a:extLst>
                <a:ext uri="{63B3BB69-23CF-44E3-9099-C40C66FF867C}">
                  <a14:compatExt spid="_x0000_s24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171450</xdr:rowOff>
        </xdr:to>
        <xdr:sp macro="" textlink="">
          <xdr:nvSpPr>
            <xdr:cNvPr id="24675" name="Button 5219" hidden="1">
              <a:extLst>
                <a:ext uri="{63B3BB69-23CF-44E3-9099-C40C66FF867C}">
                  <a14:compatExt spid="_x0000_s24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171450</xdr:rowOff>
        </xdr:from>
        <xdr:to>
          <xdr:col>7</xdr:col>
          <xdr:colOff>0</xdr:colOff>
          <xdr:row>2132</xdr:row>
          <xdr:rowOff>0</xdr:rowOff>
        </xdr:to>
        <xdr:sp macro="" textlink="">
          <xdr:nvSpPr>
            <xdr:cNvPr id="24676" name="Button 5220" hidden="1">
              <a:extLst>
                <a:ext uri="{63B3BB69-23CF-44E3-9099-C40C66FF867C}">
                  <a14:compatExt spid="_x0000_s24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24677" name="Button 5221" hidden="1">
              <a:extLst>
                <a:ext uri="{63B3BB69-23CF-44E3-9099-C40C66FF867C}">
                  <a14:compatExt spid="_x0000_s24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24678" name="Button 5222" hidden="1">
              <a:extLst>
                <a:ext uri="{63B3BB69-23CF-44E3-9099-C40C66FF867C}">
                  <a14:compatExt spid="_x0000_s24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24679" name="Button 5223" hidden="1">
              <a:extLst>
                <a:ext uri="{63B3BB69-23CF-44E3-9099-C40C66FF867C}">
                  <a14:compatExt spid="_x0000_s24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24680" name="Button 5224" hidden="1">
              <a:extLst>
                <a:ext uri="{63B3BB69-23CF-44E3-9099-C40C66FF867C}">
                  <a14:compatExt spid="_x0000_s24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24681" name="Button 5225" hidden="1">
              <a:extLst>
                <a:ext uri="{63B3BB69-23CF-44E3-9099-C40C66FF867C}">
                  <a14:compatExt spid="_x0000_s24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171450</xdr:rowOff>
        </xdr:to>
        <xdr:sp macro="" textlink="">
          <xdr:nvSpPr>
            <xdr:cNvPr id="24682" name="Button 5226" hidden="1">
              <a:extLst>
                <a:ext uri="{63B3BB69-23CF-44E3-9099-C40C66FF867C}">
                  <a14:compatExt spid="_x0000_s24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171450</xdr:rowOff>
        </xdr:from>
        <xdr:to>
          <xdr:col>7</xdr:col>
          <xdr:colOff>0</xdr:colOff>
          <xdr:row>2150</xdr:row>
          <xdr:rowOff>0</xdr:rowOff>
        </xdr:to>
        <xdr:sp macro="" textlink="">
          <xdr:nvSpPr>
            <xdr:cNvPr id="24683" name="Button 5227" hidden="1">
              <a:extLst>
                <a:ext uri="{63B3BB69-23CF-44E3-9099-C40C66FF867C}">
                  <a14:compatExt spid="_x0000_s24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24684" name="Button 5228" hidden="1">
              <a:extLst>
                <a:ext uri="{63B3BB69-23CF-44E3-9099-C40C66FF867C}">
                  <a14:compatExt spid="_x0000_s24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24685" name="Button 5229" hidden="1">
              <a:extLst>
                <a:ext uri="{63B3BB69-23CF-44E3-9099-C40C66FF867C}">
                  <a14:compatExt spid="_x0000_s24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24686" name="Button 5230" hidden="1">
              <a:extLst>
                <a:ext uri="{63B3BB69-23CF-44E3-9099-C40C66FF867C}">
                  <a14:compatExt spid="_x0000_s24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24687" name="Button 5231" hidden="1">
              <a:extLst>
                <a:ext uri="{63B3BB69-23CF-44E3-9099-C40C66FF867C}">
                  <a14:compatExt spid="_x0000_s24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24688" name="Button 5232" hidden="1">
              <a:extLst>
                <a:ext uri="{63B3BB69-23CF-44E3-9099-C40C66FF867C}">
                  <a14:compatExt spid="_x0000_s24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24689" name="Button 5233" hidden="1">
              <a:extLst>
                <a:ext uri="{63B3BB69-23CF-44E3-9099-C40C66FF867C}">
                  <a14:compatExt spid="_x0000_s24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24690" name="Button 5234" hidden="1">
              <a:extLst>
                <a:ext uri="{63B3BB69-23CF-44E3-9099-C40C66FF867C}">
                  <a14:compatExt spid="_x0000_s24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24691" name="Button 5235" hidden="1">
              <a:extLst>
                <a:ext uri="{63B3BB69-23CF-44E3-9099-C40C66FF867C}">
                  <a14:compatExt spid="_x0000_s24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24692" name="Button 5236" hidden="1">
              <a:extLst>
                <a:ext uri="{63B3BB69-23CF-44E3-9099-C40C66FF867C}">
                  <a14:compatExt spid="_x0000_s24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 textlink="">
          <xdr:nvSpPr>
            <xdr:cNvPr id="24693" name="Button 5237" hidden="1">
              <a:extLst>
                <a:ext uri="{63B3BB69-23CF-44E3-9099-C40C66FF867C}">
                  <a14:compatExt spid="_x0000_s24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 textlink="">
          <xdr:nvSpPr>
            <xdr:cNvPr id="24694" name="Button 5238" hidden="1">
              <a:extLst>
                <a:ext uri="{63B3BB69-23CF-44E3-9099-C40C66FF867C}">
                  <a14:compatExt spid="_x0000_s24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24695" name="Button 5239" hidden="1">
              <a:extLst>
                <a:ext uri="{63B3BB69-23CF-44E3-9099-C40C66FF867C}">
                  <a14:compatExt spid="_x0000_s24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24696" name="Button 5240" hidden="1">
              <a:extLst>
                <a:ext uri="{63B3BB69-23CF-44E3-9099-C40C66FF867C}">
                  <a14:compatExt spid="_x0000_s24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24697" name="Button 5241" hidden="1">
              <a:extLst>
                <a:ext uri="{63B3BB69-23CF-44E3-9099-C40C66FF867C}">
                  <a14:compatExt spid="_x0000_s24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24698" name="Button 5242" hidden="1">
              <a:extLst>
                <a:ext uri="{63B3BB69-23CF-44E3-9099-C40C66FF867C}">
                  <a14:compatExt spid="_x0000_s24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24699" name="Button 5243" hidden="1">
              <a:extLst>
                <a:ext uri="{63B3BB69-23CF-44E3-9099-C40C66FF867C}">
                  <a14:compatExt spid="_x0000_s24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24700" name="Button 5244" hidden="1">
              <a:extLst>
                <a:ext uri="{63B3BB69-23CF-44E3-9099-C40C66FF867C}">
                  <a14:compatExt spid="_x0000_s24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24701" name="Button 5245" hidden="1">
              <a:extLst>
                <a:ext uri="{63B3BB69-23CF-44E3-9099-C40C66FF867C}">
                  <a14:compatExt spid="_x0000_s24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24702" name="Button 5246" hidden="1">
              <a:extLst>
                <a:ext uri="{63B3BB69-23CF-44E3-9099-C40C66FF867C}">
                  <a14:compatExt spid="_x0000_s24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24703" name="Button 5247" hidden="1">
              <a:extLst>
                <a:ext uri="{63B3BB69-23CF-44E3-9099-C40C66FF867C}">
                  <a14:compatExt spid="_x0000_s24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24704" name="Button 5248" hidden="1">
              <a:extLst>
                <a:ext uri="{63B3BB69-23CF-44E3-9099-C40C66FF867C}">
                  <a14:compatExt spid="_x0000_s24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 textlink="">
          <xdr:nvSpPr>
            <xdr:cNvPr id="24705" name="Button 5249" hidden="1">
              <a:extLst>
                <a:ext uri="{63B3BB69-23CF-44E3-9099-C40C66FF867C}">
                  <a14:compatExt spid="_x0000_s24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24706" name="Button 5250" hidden="1">
              <a:extLst>
                <a:ext uri="{63B3BB69-23CF-44E3-9099-C40C66FF867C}">
                  <a14:compatExt spid="_x0000_s24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24707" name="Button 5251" hidden="1">
              <a:extLst>
                <a:ext uri="{63B3BB69-23CF-44E3-9099-C40C66FF867C}">
                  <a14:compatExt spid="_x0000_s24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24708" name="Button 5252" hidden="1">
              <a:extLst>
                <a:ext uri="{63B3BB69-23CF-44E3-9099-C40C66FF867C}">
                  <a14:compatExt spid="_x0000_s24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24709" name="Button 5253" hidden="1">
              <a:extLst>
                <a:ext uri="{63B3BB69-23CF-44E3-9099-C40C66FF867C}">
                  <a14:compatExt spid="_x0000_s24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24710" name="Button 5254" hidden="1">
              <a:extLst>
                <a:ext uri="{63B3BB69-23CF-44E3-9099-C40C66FF867C}">
                  <a14:compatExt spid="_x0000_s24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24711" name="Button 5255" hidden="1">
              <a:extLst>
                <a:ext uri="{63B3BB69-23CF-44E3-9099-C40C66FF867C}">
                  <a14:compatExt spid="_x0000_s24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24712" name="Button 5256" hidden="1">
              <a:extLst>
                <a:ext uri="{63B3BB69-23CF-44E3-9099-C40C66FF867C}">
                  <a14:compatExt spid="_x0000_s24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24713" name="Button 5257" hidden="1">
              <a:extLst>
                <a:ext uri="{63B3BB69-23CF-44E3-9099-C40C66FF867C}">
                  <a14:compatExt spid="_x0000_s24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24714" name="Button 5258" hidden="1">
              <a:extLst>
                <a:ext uri="{63B3BB69-23CF-44E3-9099-C40C66FF867C}">
                  <a14:compatExt spid="_x0000_s24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24715" name="Button 5259" hidden="1">
              <a:extLst>
                <a:ext uri="{63B3BB69-23CF-44E3-9099-C40C66FF867C}">
                  <a14:compatExt spid="_x0000_s24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24716" name="Button 5260" hidden="1">
              <a:extLst>
                <a:ext uri="{63B3BB69-23CF-44E3-9099-C40C66FF867C}">
                  <a14:compatExt spid="_x0000_s24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24717" name="Button 5261" hidden="1">
              <a:extLst>
                <a:ext uri="{63B3BB69-23CF-44E3-9099-C40C66FF867C}">
                  <a14:compatExt spid="_x0000_s24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24718" name="Button 5262" hidden="1">
              <a:extLst>
                <a:ext uri="{63B3BB69-23CF-44E3-9099-C40C66FF867C}">
                  <a14:compatExt spid="_x0000_s24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24719" name="Button 5263" hidden="1">
              <a:extLst>
                <a:ext uri="{63B3BB69-23CF-44E3-9099-C40C66FF867C}">
                  <a14:compatExt spid="_x0000_s24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24720" name="Button 5264" hidden="1">
              <a:extLst>
                <a:ext uri="{63B3BB69-23CF-44E3-9099-C40C66FF867C}">
                  <a14:compatExt spid="_x0000_s24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24721" name="Button 5265" hidden="1">
              <a:extLst>
                <a:ext uri="{63B3BB69-23CF-44E3-9099-C40C66FF867C}">
                  <a14:compatExt spid="_x0000_s24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24722" name="Button 5266" hidden="1">
              <a:extLst>
                <a:ext uri="{63B3BB69-23CF-44E3-9099-C40C66FF867C}">
                  <a14:compatExt spid="_x0000_s24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24723" name="Button 5267" hidden="1">
              <a:extLst>
                <a:ext uri="{63B3BB69-23CF-44E3-9099-C40C66FF867C}">
                  <a14:compatExt spid="_x0000_s24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24724" name="Button 5268" hidden="1">
              <a:extLst>
                <a:ext uri="{63B3BB69-23CF-44E3-9099-C40C66FF867C}">
                  <a14:compatExt spid="_x0000_s24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24745" name="Button 5289" hidden="1">
              <a:extLst>
                <a:ext uri="{63B3BB69-23CF-44E3-9099-C40C66FF867C}">
                  <a14:compatExt spid="_x0000_s247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24746" name="Button 5290" hidden="1">
              <a:extLst>
                <a:ext uri="{63B3BB69-23CF-44E3-9099-C40C66FF867C}">
                  <a14:compatExt spid="_x0000_s24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 textlink="">
          <xdr:nvSpPr>
            <xdr:cNvPr id="24747" name="Button 5291" hidden="1">
              <a:extLst>
                <a:ext uri="{63B3BB69-23CF-44E3-9099-C40C66FF867C}">
                  <a14:compatExt spid="_x0000_s247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24766" name="Button 5310" hidden="1">
              <a:extLst>
                <a:ext uri="{63B3BB69-23CF-44E3-9099-C40C66FF867C}">
                  <a14:compatExt spid="_x0000_s247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24768" name="Button 5312" hidden="1">
              <a:extLst>
                <a:ext uri="{63B3BB69-23CF-44E3-9099-C40C66FF867C}">
                  <a14:compatExt spid="_x0000_s247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2410</xdr:row>
          <xdr:rowOff>0</xdr:rowOff>
        </xdr:to>
        <xdr:sp macro="" textlink="">
          <xdr:nvSpPr>
            <xdr:cNvPr id="24787" name="Button 5331" hidden="1">
              <a:extLst>
                <a:ext uri="{63B3BB69-23CF-44E3-9099-C40C66FF867C}">
                  <a14:compatExt spid="_x0000_s247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24788" name="Button 5332" hidden="1">
              <a:extLst>
                <a:ext uri="{63B3BB69-23CF-44E3-9099-C40C66FF867C}">
                  <a14:compatExt spid="_x0000_s24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428625</xdr:rowOff>
        </xdr:to>
        <xdr:sp macro="" textlink="">
          <xdr:nvSpPr>
            <xdr:cNvPr id="24789" name="Button 5333" hidden="1">
              <a:extLst>
                <a:ext uri="{63B3BB69-23CF-44E3-9099-C40C66FF867C}">
                  <a14:compatExt spid="_x0000_s247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24808" name="Button 5352" hidden="1">
              <a:extLst>
                <a:ext uri="{63B3BB69-23CF-44E3-9099-C40C66FF867C}">
                  <a14:compatExt spid="_x0000_s248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2516</xdr:row>
          <xdr:rowOff>0</xdr:rowOff>
        </xdr:to>
        <xdr:sp macro="" textlink="">
          <xdr:nvSpPr>
            <xdr:cNvPr id="24809" name="Button 5353" hidden="1">
              <a:extLst>
                <a:ext uri="{63B3BB69-23CF-44E3-9099-C40C66FF867C}">
                  <a14:compatExt spid="_x0000_s24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2508</xdr:row>
          <xdr:rowOff>0</xdr:rowOff>
        </xdr:to>
        <xdr:sp macro="" textlink="">
          <xdr:nvSpPr>
            <xdr:cNvPr id="24810" name="Button 5354" hidden="1">
              <a:extLst>
                <a:ext uri="{63B3BB69-23CF-44E3-9099-C40C66FF867C}">
                  <a14:compatExt spid="_x0000_s248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 textlink="">
          <xdr:nvSpPr>
            <xdr:cNvPr id="24861" name="Button 5405" hidden="1">
              <a:extLst>
                <a:ext uri="{63B3BB69-23CF-44E3-9099-C40C66FF867C}">
                  <a14:compatExt spid="_x0000_s24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24862" name="Button 5406" hidden="1">
              <a:extLst>
                <a:ext uri="{63B3BB69-23CF-44E3-9099-C40C66FF867C}">
                  <a14:compatExt spid="_x0000_s24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24863" name="Button 5407" hidden="1">
              <a:extLst>
                <a:ext uri="{63B3BB69-23CF-44E3-9099-C40C66FF867C}">
                  <a14:compatExt spid="_x0000_s24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24864" name="Button 5408" hidden="1">
              <a:extLst>
                <a:ext uri="{63B3BB69-23CF-44E3-9099-C40C66FF867C}">
                  <a14:compatExt spid="_x0000_s24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24865" name="Button 5409" hidden="1">
              <a:extLst>
                <a:ext uri="{63B3BB69-23CF-44E3-9099-C40C66FF867C}">
                  <a14:compatExt spid="_x0000_s24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24866" name="Button 5410" hidden="1">
              <a:extLst>
                <a:ext uri="{63B3BB69-23CF-44E3-9099-C40C66FF867C}">
                  <a14:compatExt spid="_x0000_s24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24867" name="Button 5411" hidden="1">
              <a:extLst>
                <a:ext uri="{63B3BB69-23CF-44E3-9099-C40C66FF867C}">
                  <a14:compatExt spid="_x0000_s24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24868" name="Button 5412" hidden="1">
              <a:extLst>
                <a:ext uri="{63B3BB69-23CF-44E3-9099-C40C66FF867C}">
                  <a14:compatExt spid="_x0000_s24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 textlink="">
          <xdr:nvSpPr>
            <xdr:cNvPr id="24869" name="Button 5413" hidden="1">
              <a:extLst>
                <a:ext uri="{63B3BB69-23CF-44E3-9099-C40C66FF867C}">
                  <a14:compatExt spid="_x0000_s24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24870" name="Button 5414" hidden="1">
              <a:extLst>
                <a:ext uri="{63B3BB69-23CF-44E3-9099-C40C66FF867C}">
                  <a14:compatExt spid="_x0000_s24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24871" name="Button 5415" hidden="1">
              <a:extLst>
                <a:ext uri="{63B3BB69-23CF-44E3-9099-C40C66FF867C}">
                  <a14:compatExt spid="_x0000_s24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 textlink="">
          <xdr:nvSpPr>
            <xdr:cNvPr id="24872" name="Button 5416" hidden="1">
              <a:extLst>
                <a:ext uri="{63B3BB69-23CF-44E3-9099-C40C66FF867C}">
                  <a14:compatExt spid="_x0000_s24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24873" name="Button 5417" hidden="1">
              <a:extLst>
                <a:ext uri="{63B3BB69-23CF-44E3-9099-C40C66FF867C}">
                  <a14:compatExt spid="_x0000_s24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24874" name="Button 5418" hidden="1">
              <a:extLst>
                <a:ext uri="{63B3BB69-23CF-44E3-9099-C40C66FF867C}">
                  <a14:compatExt spid="_x0000_s24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 textlink="">
          <xdr:nvSpPr>
            <xdr:cNvPr id="24875" name="Button 5419" hidden="1">
              <a:extLst>
                <a:ext uri="{63B3BB69-23CF-44E3-9099-C40C66FF867C}">
                  <a14:compatExt spid="_x0000_s24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 textlink="">
          <xdr:nvSpPr>
            <xdr:cNvPr id="24876" name="Button 5420" hidden="1">
              <a:extLst>
                <a:ext uri="{63B3BB69-23CF-44E3-9099-C40C66FF867C}">
                  <a14:compatExt spid="_x0000_s24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24877" name="Button 5421" hidden="1">
              <a:extLst>
                <a:ext uri="{63B3BB69-23CF-44E3-9099-C40C66FF867C}">
                  <a14:compatExt spid="_x0000_s24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171450</xdr:rowOff>
        </xdr:to>
        <xdr:sp macro="" textlink="">
          <xdr:nvSpPr>
            <xdr:cNvPr id="24878" name="Button 5422" hidden="1">
              <a:extLst>
                <a:ext uri="{63B3BB69-23CF-44E3-9099-C40C66FF867C}">
                  <a14:compatExt spid="_x0000_s24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171450</xdr:rowOff>
        </xdr:from>
        <xdr:to>
          <xdr:col>7</xdr:col>
          <xdr:colOff>0</xdr:colOff>
          <xdr:row>2221</xdr:row>
          <xdr:rowOff>0</xdr:rowOff>
        </xdr:to>
        <xdr:sp macro="" textlink="">
          <xdr:nvSpPr>
            <xdr:cNvPr id="24879" name="Button 5423" hidden="1">
              <a:extLst>
                <a:ext uri="{63B3BB69-23CF-44E3-9099-C40C66FF867C}">
                  <a14:compatExt spid="_x0000_s24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24880" name="Button 5424" hidden="1">
              <a:extLst>
                <a:ext uri="{63B3BB69-23CF-44E3-9099-C40C66FF867C}">
                  <a14:compatExt spid="_x0000_s24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24881" name="Button 5425" hidden="1">
              <a:extLst>
                <a:ext uri="{63B3BB69-23CF-44E3-9099-C40C66FF867C}">
                  <a14:compatExt spid="_x0000_s24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24882" name="Button 5426" hidden="1">
              <a:extLst>
                <a:ext uri="{63B3BB69-23CF-44E3-9099-C40C66FF867C}">
                  <a14:compatExt spid="_x0000_s24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 textlink="">
          <xdr:nvSpPr>
            <xdr:cNvPr id="24883" name="Button 5427" hidden="1">
              <a:extLst>
                <a:ext uri="{63B3BB69-23CF-44E3-9099-C40C66FF867C}">
                  <a14:compatExt spid="_x0000_s24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24884" name="Button 5428" hidden="1">
              <a:extLst>
                <a:ext uri="{63B3BB69-23CF-44E3-9099-C40C66FF867C}">
                  <a14:compatExt spid="_x0000_s24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24885" name="Button 5429" hidden="1">
              <a:extLst>
                <a:ext uri="{63B3BB69-23CF-44E3-9099-C40C66FF867C}">
                  <a14:compatExt spid="_x0000_s24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24886" name="Button 5430" hidden="1">
              <a:extLst>
                <a:ext uri="{63B3BB69-23CF-44E3-9099-C40C66FF867C}">
                  <a14:compatExt spid="_x0000_s24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24887" name="Button 5431" hidden="1">
              <a:extLst>
                <a:ext uri="{63B3BB69-23CF-44E3-9099-C40C66FF867C}">
                  <a14:compatExt spid="_x0000_s24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24889" name="Button 5433" hidden="1">
              <a:extLst>
                <a:ext uri="{63B3BB69-23CF-44E3-9099-C40C66FF867C}">
                  <a14:compatExt spid="_x0000_s24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24890" name="Button 5434" hidden="1">
              <a:extLst>
                <a:ext uri="{63B3BB69-23CF-44E3-9099-C40C66FF867C}">
                  <a14:compatExt spid="_x0000_s24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24891" name="Button 5435" hidden="1">
              <a:extLst>
                <a:ext uri="{63B3BB69-23CF-44E3-9099-C40C66FF867C}">
                  <a14:compatExt spid="_x0000_s24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24892" name="Button 5436" hidden="1">
              <a:extLst>
                <a:ext uri="{63B3BB69-23CF-44E3-9099-C40C66FF867C}">
                  <a14:compatExt spid="_x0000_s24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24893" name="Button 5437" hidden="1">
              <a:extLst>
                <a:ext uri="{63B3BB69-23CF-44E3-9099-C40C66FF867C}">
                  <a14:compatExt spid="_x0000_s24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2235</xdr:row>
          <xdr:rowOff>0</xdr:rowOff>
        </xdr:to>
        <xdr:sp macro="" textlink="">
          <xdr:nvSpPr>
            <xdr:cNvPr id="24894" name="Button 5438" hidden="1">
              <a:extLst>
                <a:ext uri="{63B3BB69-23CF-44E3-9099-C40C66FF867C}">
                  <a14:compatExt spid="_x0000_s24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24895" name="Button 5439" hidden="1">
              <a:extLst>
                <a:ext uri="{63B3BB69-23CF-44E3-9099-C40C66FF867C}">
                  <a14:compatExt spid="_x0000_s24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24896" name="Button 5440" hidden="1">
              <a:extLst>
                <a:ext uri="{63B3BB69-23CF-44E3-9099-C40C66FF867C}">
                  <a14:compatExt spid="_x0000_s24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24897" name="Button 5441" hidden="1">
              <a:extLst>
                <a:ext uri="{63B3BB69-23CF-44E3-9099-C40C66FF867C}">
                  <a14:compatExt spid="_x0000_s24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24898" name="Button 5442" hidden="1">
              <a:extLst>
                <a:ext uri="{63B3BB69-23CF-44E3-9099-C40C66FF867C}">
                  <a14:compatExt spid="_x0000_s24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 textlink="">
          <xdr:nvSpPr>
            <xdr:cNvPr id="24899" name="Button 5443" hidden="1">
              <a:extLst>
                <a:ext uri="{63B3BB69-23CF-44E3-9099-C40C66FF867C}">
                  <a14:compatExt spid="_x0000_s24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24900" name="Button 5444" hidden="1">
              <a:extLst>
                <a:ext uri="{63B3BB69-23CF-44E3-9099-C40C66FF867C}">
                  <a14:compatExt spid="_x0000_s24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24901" name="Button 5445" hidden="1">
              <a:extLst>
                <a:ext uri="{63B3BB69-23CF-44E3-9099-C40C66FF867C}">
                  <a14:compatExt spid="_x0000_s24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24902" name="Button 5446" hidden="1">
              <a:extLst>
                <a:ext uri="{63B3BB69-23CF-44E3-9099-C40C66FF867C}">
                  <a14:compatExt spid="_x0000_s24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24903" name="Button 5447" hidden="1">
              <a:extLst>
                <a:ext uri="{63B3BB69-23CF-44E3-9099-C40C66FF867C}">
                  <a14:compatExt spid="_x0000_s24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24904" name="Button 5448" hidden="1">
              <a:extLst>
                <a:ext uri="{63B3BB69-23CF-44E3-9099-C40C66FF867C}">
                  <a14:compatExt spid="_x0000_s24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2246</xdr:row>
          <xdr:rowOff>0</xdr:rowOff>
        </xdr:to>
        <xdr:sp macro="" textlink="">
          <xdr:nvSpPr>
            <xdr:cNvPr id="24905" name="Button 5449" hidden="1">
              <a:extLst>
                <a:ext uri="{63B3BB69-23CF-44E3-9099-C40C66FF867C}">
                  <a14:compatExt spid="_x0000_s24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2247</xdr:row>
          <xdr:rowOff>0</xdr:rowOff>
        </xdr:to>
        <xdr:sp macro="" textlink="">
          <xdr:nvSpPr>
            <xdr:cNvPr id="24906" name="Button 5450" hidden="1">
              <a:extLst>
                <a:ext uri="{63B3BB69-23CF-44E3-9099-C40C66FF867C}">
                  <a14:compatExt spid="_x0000_s24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24907" name="Button 5451" hidden="1">
              <a:extLst>
                <a:ext uri="{63B3BB69-23CF-44E3-9099-C40C66FF867C}">
                  <a14:compatExt spid="_x0000_s24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24908" name="Button 5452" hidden="1">
              <a:extLst>
                <a:ext uri="{63B3BB69-23CF-44E3-9099-C40C66FF867C}">
                  <a14:compatExt spid="_x0000_s24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24909" name="Button 5453" hidden="1">
              <a:extLst>
                <a:ext uri="{63B3BB69-23CF-44E3-9099-C40C66FF867C}">
                  <a14:compatExt spid="_x0000_s24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24910" name="Button 5454" hidden="1">
              <a:extLst>
                <a:ext uri="{63B3BB69-23CF-44E3-9099-C40C66FF867C}">
                  <a14:compatExt spid="_x0000_s24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24911" name="Button 5455" hidden="1">
              <a:extLst>
                <a:ext uri="{63B3BB69-23CF-44E3-9099-C40C66FF867C}">
                  <a14:compatExt spid="_x0000_s24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24912" name="Button 5456" hidden="1">
              <a:extLst>
                <a:ext uri="{63B3BB69-23CF-44E3-9099-C40C66FF867C}">
                  <a14:compatExt spid="_x0000_s24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24913" name="Button 5457" hidden="1">
              <a:extLst>
                <a:ext uri="{63B3BB69-23CF-44E3-9099-C40C66FF867C}">
                  <a14:compatExt spid="_x0000_s24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2255</xdr:row>
          <xdr:rowOff>0</xdr:rowOff>
        </xdr:to>
        <xdr:sp macro="" textlink="">
          <xdr:nvSpPr>
            <xdr:cNvPr id="24914" name="Button 5458" hidden="1">
              <a:extLst>
                <a:ext uri="{63B3BB69-23CF-44E3-9099-C40C66FF867C}">
                  <a14:compatExt spid="_x0000_s24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24915" name="Button 5459" hidden="1">
              <a:extLst>
                <a:ext uri="{63B3BB69-23CF-44E3-9099-C40C66FF867C}">
                  <a14:compatExt spid="_x0000_s24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24916" name="Button 5460" hidden="1">
              <a:extLst>
                <a:ext uri="{63B3BB69-23CF-44E3-9099-C40C66FF867C}">
                  <a14:compatExt spid="_x0000_s24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24917" name="Button 5461" hidden="1">
              <a:extLst>
                <a:ext uri="{63B3BB69-23CF-44E3-9099-C40C66FF867C}">
                  <a14:compatExt spid="_x0000_s24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24918" name="Button 5462" hidden="1">
              <a:extLst>
                <a:ext uri="{63B3BB69-23CF-44E3-9099-C40C66FF867C}">
                  <a14:compatExt spid="_x0000_s24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2260</xdr:row>
          <xdr:rowOff>0</xdr:rowOff>
        </xdr:to>
        <xdr:sp macro="" textlink="">
          <xdr:nvSpPr>
            <xdr:cNvPr id="24919" name="Button 5463" hidden="1">
              <a:extLst>
                <a:ext uri="{63B3BB69-23CF-44E3-9099-C40C66FF867C}">
                  <a14:compatExt spid="_x0000_s24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24920" name="Button 5464" hidden="1">
              <a:extLst>
                <a:ext uri="{63B3BB69-23CF-44E3-9099-C40C66FF867C}">
                  <a14:compatExt spid="_x0000_s24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24921" name="Button 5465" hidden="1">
              <a:extLst>
                <a:ext uri="{63B3BB69-23CF-44E3-9099-C40C66FF867C}">
                  <a14:compatExt spid="_x0000_s24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24922" name="Button 5466" hidden="1">
              <a:extLst>
                <a:ext uri="{63B3BB69-23CF-44E3-9099-C40C66FF867C}">
                  <a14:compatExt spid="_x0000_s24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24923" name="Button 5467" hidden="1">
              <a:extLst>
                <a:ext uri="{63B3BB69-23CF-44E3-9099-C40C66FF867C}">
                  <a14:compatExt spid="_x0000_s24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2265</xdr:row>
          <xdr:rowOff>0</xdr:rowOff>
        </xdr:to>
        <xdr:sp macro="" textlink="">
          <xdr:nvSpPr>
            <xdr:cNvPr id="24924" name="Button 5468" hidden="1">
              <a:extLst>
                <a:ext uri="{63B3BB69-23CF-44E3-9099-C40C66FF867C}">
                  <a14:compatExt spid="_x0000_s24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2266</xdr:row>
          <xdr:rowOff>0</xdr:rowOff>
        </xdr:to>
        <xdr:sp macro="" textlink="">
          <xdr:nvSpPr>
            <xdr:cNvPr id="24925" name="Button 5469" hidden="1">
              <a:extLst>
                <a:ext uri="{63B3BB69-23CF-44E3-9099-C40C66FF867C}">
                  <a14:compatExt spid="_x0000_s24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2267</xdr:row>
          <xdr:rowOff>0</xdr:rowOff>
        </xdr:to>
        <xdr:sp macro="" textlink="">
          <xdr:nvSpPr>
            <xdr:cNvPr id="24926" name="Button 5470" hidden="1">
              <a:extLst>
                <a:ext uri="{63B3BB69-23CF-44E3-9099-C40C66FF867C}">
                  <a14:compatExt spid="_x0000_s24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2268</xdr:row>
          <xdr:rowOff>0</xdr:rowOff>
        </xdr:to>
        <xdr:sp macro="" textlink="">
          <xdr:nvSpPr>
            <xdr:cNvPr id="24927" name="Button 5471" hidden="1">
              <a:extLst>
                <a:ext uri="{63B3BB69-23CF-44E3-9099-C40C66FF867C}">
                  <a14:compatExt spid="_x0000_s24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24928" name="Button 5472" hidden="1">
              <a:extLst>
                <a:ext uri="{63B3BB69-23CF-44E3-9099-C40C66FF867C}">
                  <a14:compatExt spid="_x0000_s24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24929" name="Button 5473" hidden="1">
              <a:extLst>
                <a:ext uri="{63B3BB69-23CF-44E3-9099-C40C66FF867C}">
                  <a14:compatExt spid="_x0000_s24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24931" name="Button 5475" hidden="1">
              <a:extLst>
                <a:ext uri="{63B3BB69-23CF-44E3-9099-C40C66FF867C}">
                  <a14:compatExt spid="_x0000_s24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24932" name="Button 5476" hidden="1">
              <a:extLst>
                <a:ext uri="{63B3BB69-23CF-44E3-9099-C40C66FF867C}">
                  <a14:compatExt spid="_x0000_s24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171450</xdr:rowOff>
        </xdr:to>
        <xdr:sp macro="" textlink="">
          <xdr:nvSpPr>
            <xdr:cNvPr id="24933" name="Button 5477" hidden="1">
              <a:extLst>
                <a:ext uri="{63B3BB69-23CF-44E3-9099-C40C66FF867C}">
                  <a14:compatExt spid="_x0000_s24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171450</xdr:rowOff>
        </xdr:from>
        <xdr:to>
          <xdr:col>7</xdr:col>
          <xdr:colOff>0</xdr:colOff>
          <xdr:row>2274</xdr:row>
          <xdr:rowOff>0</xdr:rowOff>
        </xdr:to>
        <xdr:sp macro="" textlink="">
          <xdr:nvSpPr>
            <xdr:cNvPr id="24934" name="Button 5478" hidden="1">
              <a:extLst>
                <a:ext uri="{63B3BB69-23CF-44E3-9099-C40C66FF867C}">
                  <a14:compatExt spid="_x0000_s24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24935" name="Button 5479" hidden="1">
              <a:extLst>
                <a:ext uri="{63B3BB69-23CF-44E3-9099-C40C66FF867C}">
                  <a14:compatExt spid="_x0000_s24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 textlink="">
          <xdr:nvSpPr>
            <xdr:cNvPr id="24936" name="Button 5480" hidden="1">
              <a:extLst>
                <a:ext uri="{63B3BB69-23CF-44E3-9099-C40C66FF867C}">
                  <a14:compatExt spid="_x0000_s24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24937" name="Button 5481" hidden="1">
              <a:extLst>
                <a:ext uri="{63B3BB69-23CF-44E3-9099-C40C66FF867C}">
                  <a14:compatExt spid="_x0000_s24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2278</xdr:row>
          <xdr:rowOff>0</xdr:rowOff>
        </xdr:to>
        <xdr:sp macro="" textlink="">
          <xdr:nvSpPr>
            <xdr:cNvPr id="24938" name="Button 5482" hidden="1">
              <a:extLst>
                <a:ext uri="{63B3BB69-23CF-44E3-9099-C40C66FF867C}">
                  <a14:compatExt spid="_x0000_s24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 textlink="">
          <xdr:nvSpPr>
            <xdr:cNvPr id="24939" name="Button 5483" hidden="1">
              <a:extLst>
                <a:ext uri="{63B3BB69-23CF-44E3-9099-C40C66FF867C}">
                  <a14:compatExt spid="_x0000_s24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 textlink="">
          <xdr:nvSpPr>
            <xdr:cNvPr id="24940" name="Button 5484" hidden="1">
              <a:extLst>
                <a:ext uri="{63B3BB69-23CF-44E3-9099-C40C66FF867C}">
                  <a14:compatExt spid="_x0000_s24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24941" name="Button 5485" hidden="1">
              <a:extLst>
                <a:ext uri="{63B3BB69-23CF-44E3-9099-C40C66FF867C}">
                  <a14:compatExt spid="_x0000_s24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24942" name="Button 5486" hidden="1">
              <a:extLst>
                <a:ext uri="{63B3BB69-23CF-44E3-9099-C40C66FF867C}">
                  <a14:compatExt spid="_x0000_s24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24943" name="Button 5487" hidden="1">
              <a:extLst>
                <a:ext uri="{63B3BB69-23CF-44E3-9099-C40C66FF867C}">
                  <a14:compatExt spid="_x0000_s24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24944" name="Button 5488" hidden="1">
              <a:extLst>
                <a:ext uri="{63B3BB69-23CF-44E3-9099-C40C66FF867C}">
                  <a14:compatExt spid="_x0000_s24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24945" name="Button 5489" hidden="1">
              <a:extLst>
                <a:ext uri="{63B3BB69-23CF-44E3-9099-C40C66FF867C}">
                  <a14:compatExt spid="_x0000_s24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 textlink="">
          <xdr:nvSpPr>
            <xdr:cNvPr id="24946" name="Button 5490" hidden="1">
              <a:extLst>
                <a:ext uri="{63B3BB69-23CF-44E3-9099-C40C66FF867C}">
                  <a14:compatExt spid="_x0000_s24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24947" name="Button 5491" hidden="1">
              <a:extLst>
                <a:ext uri="{63B3BB69-23CF-44E3-9099-C40C66FF867C}">
                  <a14:compatExt spid="_x0000_s24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24948" name="Button 5492" hidden="1">
              <a:extLst>
                <a:ext uri="{63B3BB69-23CF-44E3-9099-C40C66FF867C}">
                  <a14:compatExt spid="_x0000_s24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 textlink="">
          <xdr:nvSpPr>
            <xdr:cNvPr id="24949" name="Button 5493" hidden="1">
              <a:extLst>
                <a:ext uri="{63B3BB69-23CF-44E3-9099-C40C66FF867C}">
                  <a14:compatExt spid="_x0000_s24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 textlink="">
          <xdr:nvSpPr>
            <xdr:cNvPr id="24950" name="Button 5494" hidden="1">
              <a:extLst>
                <a:ext uri="{63B3BB69-23CF-44E3-9099-C40C66FF867C}">
                  <a14:compatExt spid="_x0000_s24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2291</xdr:row>
          <xdr:rowOff>0</xdr:rowOff>
        </xdr:to>
        <xdr:sp macro="" textlink="">
          <xdr:nvSpPr>
            <xdr:cNvPr id="24951" name="Button 5495" hidden="1">
              <a:extLst>
                <a:ext uri="{63B3BB69-23CF-44E3-9099-C40C66FF867C}">
                  <a14:compatExt spid="_x0000_s24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24952" name="Button 5496" hidden="1">
              <a:extLst>
                <a:ext uri="{63B3BB69-23CF-44E3-9099-C40C66FF867C}">
                  <a14:compatExt spid="_x0000_s24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2293</xdr:row>
          <xdr:rowOff>0</xdr:rowOff>
        </xdr:to>
        <xdr:sp macro="" textlink="">
          <xdr:nvSpPr>
            <xdr:cNvPr id="24953" name="Button 5497" hidden="1">
              <a:extLst>
                <a:ext uri="{63B3BB69-23CF-44E3-9099-C40C66FF867C}">
                  <a14:compatExt spid="_x0000_s24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24954" name="Button 5498" hidden="1">
              <a:extLst>
                <a:ext uri="{63B3BB69-23CF-44E3-9099-C40C66FF867C}">
                  <a14:compatExt spid="_x0000_s24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24955" name="Button 5499" hidden="1">
              <a:extLst>
                <a:ext uri="{63B3BB69-23CF-44E3-9099-C40C66FF867C}">
                  <a14:compatExt spid="_x0000_s24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24957" name="Button 5501" hidden="1">
              <a:extLst>
                <a:ext uri="{63B3BB69-23CF-44E3-9099-C40C66FF867C}">
                  <a14:compatExt spid="_x0000_s24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24958" name="Button 5502" hidden="1">
              <a:extLst>
                <a:ext uri="{63B3BB69-23CF-44E3-9099-C40C66FF867C}">
                  <a14:compatExt spid="_x0000_s24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2308</xdr:row>
          <xdr:rowOff>0</xdr:rowOff>
        </xdr:to>
        <xdr:sp macro="" textlink="">
          <xdr:nvSpPr>
            <xdr:cNvPr id="24960" name="Button 5504" hidden="1">
              <a:extLst>
                <a:ext uri="{63B3BB69-23CF-44E3-9099-C40C66FF867C}">
                  <a14:compatExt spid="_x0000_s24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24961" name="Button 5505" hidden="1">
              <a:extLst>
                <a:ext uri="{63B3BB69-23CF-44E3-9099-C40C66FF867C}">
                  <a14:compatExt spid="_x0000_s24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24962" name="Button 5506" hidden="1">
              <a:extLst>
                <a:ext uri="{63B3BB69-23CF-44E3-9099-C40C66FF867C}">
                  <a14:compatExt spid="_x0000_s24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24963" name="Button 5507" hidden="1">
              <a:extLst>
                <a:ext uri="{63B3BB69-23CF-44E3-9099-C40C66FF867C}">
                  <a14:compatExt spid="_x0000_s24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24964" name="Button 5508" hidden="1">
              <a:extLst>
                <a:ext uri="{63B3BB69-23CF-44E3-9099-C40C66FF867C}">
                  <a14:compatExt spid="_x0000_s24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 textlink="">
          <xdr:nvSpPr>
            <xdr:cNvPr id="24965" name="Button 5509" hidden="1">
              <a:extLst>
                <a:ext uri="{63B3BB69-23CF-44E3-9099-C40C66FF867C}">
                  <a14:compatExt spid="_x0000_s24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24966" name="Button 5510" hidden="1">
              <a:extLst>
                <a:ext uri="{63B3BB69-23CF-44E3-9099-C40C66FF867C}">
                  <a14:compatExt spid="_x0000_s24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 textlink="">
          <xdr:nvSpPr>
            <xdr:cNvPr id="24967" name="Button 5511" hidden="1">
              <a:extLst>
                <a:ext uri="{63B3BB69-23CF-44E3-9099-C40C66FF867C}">
                  <a14:compatExt spid="_x0000_s24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24968" name="Button 5512" hidden="1">
              <a:extLst>
                <a:ext uri="{63B3BB69-23CF-44E3-9099-C40C66FF867C}">
                  <a14:compatExt spid="_x0000_s24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24969" name="Button 5513" hidden="1">
              <a:extLst>
                <a:ext uri="{63B3BB69-23CF-44E3-9099-C40C66FF867C}">
                  <a14:compatExt spid="_x0000_s24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24971" name="Button 5515" hidden="1">
              <a:extLst>
                <a:ext uri="{63B3BB69-23CF-44E3-9099-C40C66FF867C}">
                  <a14:compatExt spid="_x0000_s24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24972" name="Button 5516" hidden="1">
              <a:extLst>
                <a:ext uri="{63B3BB69-23CF-44E3-9099-C40C66FF867C}">
                  <a14:compatExt spid="_x0000_s24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 textlink="">
          <xdr:nvSpPr>
            <xdr:cNvPr id="24973" name="Button 5517" hidden="1">
              <a:extLst>
                <a:ext uri="{63B3BB69-23CF-44E3-9099-C40C66FF867C}">
                  <a14:compatExt spid="_x0000_s24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 textlink="">
          <xdr:nvSpPr>
            <xdr:cNvPr id="24974" name="Button 5518" hidden="1">
              <a:extLst>
                <a:ext uri="{63B3BB69-23CF-44E3-9099-C40C66FF867C}">
                  <a14:compatExt spid="_x0000_s24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24975" name="Button 5519" hidden="1">
              <a:extLst>
                <a:ext uri="{63B3BB69-23CF-44E3-9099-C40C66FF867C}">
                  <a14:compatExt spid="_x0000_s24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 textlink="">
          <xdr:nvSpPr>
            <xdr:cNvPr id="24976" name="Button 5520" hidden="1">
              <a:extLst>
                <a:ext uri="{63B3BB69-23CF-44E3-9099-C40C66FF867C}">
                  <a14:compatExt spid="_x0000_s24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 textlink="">
          <xdr:nvSpPr>
            <xdr:cNvPr id="24977" name="Button 5521" hidden="1">
              <a:extLst>
                <a:ext uri="{63B3BB69-23CF-44E3-9099-C40C66FF867C}">
                  <a14:compatExt spid="_x0000_s24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24978" name="Button 5522" hidden="1">
              <a:extLst>
                <a:ext uri="{63B3BB69-23CF-44E3-9099-C40C66FF867C}">
                  <a14:compatExt spid="_x0000_s24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24979" name="Button 5523" hidden="1">
              <a:extLst>
                <a:ext uri="{63B3BB69-23CF-44E3-9099-C40C66FF867C}">
                  <a14:compatExt spid="_x0000_s24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24980" name="Button 5524" hidden="1">
              <a:extLst>
                <a:ext uri="{63B3BB69-23CF-44E3-9099-C40C66FF867C}">
                  <a14:compatExt spid="_x0000_s24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 textlink="">
          <xdr:nvSpPr>
            <xdr:cNvPr id="24981" name="Button 5525" hidden="1">
              <a:extLst>
                <a:ext uri="{63B3BB69-23CF-44E3-9099-C40C66FF867C}">
                  <a14:compatExt spid="_x0000_s24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24982" name="Button 5526" hidden="1">
              <a:extLst>
                <a:ext uri="{63B3BB69-23CF-44E3-9099-C40C66FF867C}">
                  <a14:compatExt spid="_x0000_s24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 textlink="">
          <xdr:nvSpPr>
            <xdr:cNvPr id="24983" name="Button 5527" hidden="1">
              <a:extLst>
                <a:ext uri="{63B3BB69-23CF-44E3-9099-C40C66FF867C}">
                  <a14:compatExt spid="_x0000_s24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24984" name="Button 5528" hidden="1">
              <a:extLst>
                <a:ext uri="{63B3BB69-23CF-44E3-9099-C40C66FF867C}">
                  <a14:compatExt spid="_x0000_s24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2332</xdr:row>
          <xdr:rowOff>0</xdr:rowOff>
        </xdr:to>
        <xdr:sp macro="" textlink="">
          <xdr:nvSpPr>
            <xdr:cNvPr id="24985" name="Button 5529" hidden="1">
              <a:extLst>
                <a:ext uri="{63B3BB69-23CF-44E3-9099-C40C66FF867C}">
                  <a14:compatExt spid="_x0000_s24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24986" name="Button 5530" hidden="1">
              <a:extLst>
                <a:ext uri="{63B3BB69-23CF-44E3-9099-C40C66FF867C}">
                  <a14:compatExt spid="_x0000_s24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24987" name="Button 5531" hidden="1">
              <a:extLst>
                <a:ext uri="{63B3BB69-23CF-44E3-9099-C40C66FF867C}">
                  <a14:compatExt spid="_x0000_s24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24988" name="Button 5532" hidden="1">
              <a:extLst>
                <a:ext uri="{63B3BB69-23CF-44E3-9099-C40C66FF867C}">
                  <a14:compatExt spid="_x0000_s24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24989" name="Button 5533" hidden="1">
              <a:extLst>
                <a:ext uri="{63B3BB69-23CF-44E3-9099-C40C66FF867C}">
                  <a14:compatExt spid="_x0000_s24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2337</xdr:row>
          <xdr:rowOff>0</xdr:rowOff>
        </xdr:to>
        <xdr:sp macro="" textlink="">
          <xdr:nvSpPr>
            <xdr:cNvPr id="24990" name="Button 5534" hidden="1">
              <a:extLst>
                <a:ext uri="{63B3BB69-23CF-44E3-9099-C40C66FF867C}">
                  <a14:compatExt spid="_x0000_s24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24991" name="Button 5535" hidden="1">
              <a:extLst>
                <a:ext uri="{63B3BB69-23CF-44E3-9099-C40C66FF867C}">
                  <a14:compatExt spid="_x0000_s24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2339</xdr:row>
          <xdr:rowOff>0</xdr:rowOff>
        </xdr:to>
        <xdr:sp macro="" textlink="">
          <xdr:nvSpPr>
            <xdr:cNvPr id="24992" name="Button 5536" hidden="1">
              <a:extLst>
                <a:ext uri="{63B3BB69-23CF-44E3-9099-C40C66FF867C}">
                  <a14:compatExt spid="_x0000_s24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171450</xdr:rowOff>
        </xdr:to>
        <xdr:sp macro="" textlink="">
          <xdr:nvSpPr>
            <xdr:cNvPr id="24993" name="Button 5537" hidden="1">
              <a:extLst>
                <a:ext uri="{63B3BB69-23CF-44E3-9099-C40C66FF867C}">
                  <a14:compatExt spid="_x0000_s24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171450</xdr:rowOff>
        </xdr:from>
        <xdr:to>
          <xdr:col>7</xdr:col>
          <xdr:colOff>0</xdr:colOff>
          <xdr:row>2341</xdr:row>
          <xdr:rowOff>0</xdr:rowOff>
        </xdr:to>
        <xdr:sp macro="" textlink="">
          <xdr:nvSpPr>
            <xdr:cNvPr id="24994" name="Button 5538" hidden="1">
              <a:extLst>
                <a:ext uri="{63B3BB69-23CF-44E3-9099-C40C66FF867C}">
                  <a14:compatExt spid="_x0000_s24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24995" name="Button 5539" hidden="1">
              <a:extLst>
                <a:ext uri="{63B3BB69-23CF-44E3-9099-C40C66FF867C}">
                  <a14:compatExt spid="_x0000_s24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24996" name="Button 5540" hidden="1">
              <a:extLst>
                <a:ext uri="{63B3BB69-23CF-44E3-9099-C40C66FF867C}">
                  <a14:compatExt spid="_x0000_s24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24997" name="Button 5541" hidden="1">
              <a:extLst>
                <a:ext uri="{63B3BB69-23CF-44E3-9099-C40C66FF867C}">
                  <a14:compatExt spid="_x0000_s24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24998" name="Button 5542" hidden="1">
              <a:extLst>
                <a:ext uri="{63B3BB69-23CF-44E3-9099-C40C66FF867C}">
                  <a14:compatExt spid="_x0000_s24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24999" name="Button 5543" hidden="1">
              <a:extLst>
                <a:ext uri="{63B3BB69-23CF-44E3-9099-C40C66FF867C}">
                  <a14:compatExt spid="_x0000_s24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25000" name="Button 5544" hidden="1">
              <a:extLst>
                <a:ext uri="{63B3BB69-23CF-44E3-9099-C40C66FF867C}">
                  <a14:compatExt spid="_x0000_s25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 textlink="">
          <xdr:nvSpPr>
            <xdr:cNvPr id="25001" name="Button 5545" hidden="1">
              <a:extLst>
                <a:ext uri="{63B3BB69-23CF-44E3-9099-C40C66FF867C}">
                  <a14:compatExt spid="_x0000_s25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25002" name="Button 5546" hidden="1">
              <a:extLst>
                <a:ext uri="{63B3BB69-23CF-44E3-9099-C40C66FF867C}">
                  <a14:compatExt spid="_x0000_s25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 textlink="">
          <xdr:nvSpPr>
            <xdr:cNvPr id="25003" name="Button 5547" hidden="1">
              <a:extLst>
                <a:ext uri="{63B3BB69-23CF-44E3-9099-C40C66FF867C}">
                  <a14:compatExt spid="_x0000_s25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25004" name="Button 5548" hidden="1">
              <a:extLst>
                <a:ext uri="{63B3BB69-23CF-44E3-9099-C40C66FF867C}">
                  <a14:compatExt spid="_x0000_s25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25005" name="Button 5549" hidden="1">
              <a:extLst>
                <a:ext uri="{63B3BB69-23CF-44E3-9099-C40C66FF867C}">
                  <a14:compatExt spid="_x0000_s25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 textlink="">
          <xdr:nvSpPr>
            <xdr:cNvPr id="25006" name="Button 5550" hidden="1">
              <a:extLst>
                <a:ext uri="{63B3BB69-23CF-44E3-9099-C40C66FF867C}">
                  <a14:compatExt spid="_x0000_s25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25007" name="Button 5551" hidden="1">
              <a:extLst>
                <a:ext uri="{63B3BB69-23CF-44E3-9099-C40C66FF867C}">
                  <a14:compatExt spid="_x0000_s25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 textlink="">
          <xdr:nvSpPr>
            <xdr:cNvPr id="25008" name="Button 5552" hidden="1">
              <a:extLst>
                <a:ext uri="{63B3BB69-23CF-44E3-9099-C40C66FF867C}">
                  <a14:compatExt spid="_x0000_s25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25009" name="Button 5553" hidden="1">
              <a:extLst>
                <a:ext uri="{63B3BB69-23CF-44E3-9099-C40C66FF867C}">
                  <a14:compatExt spid="_x0000_s25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 textlink="">
          <xdr:nvSpPr>
            <xdr:cNvPr id="25010" name="Button 5554" hidden="1">
              <a:extLst>
                <a:ext uri="{63B3BB69-23CF-44E3-9099-C40C66FF867C}">
                  <a14:compatExt spid="_x0000_s25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 textlink="">
          <xdr:nvSpPr>
            <xdr:cNvPr id="25011" name="Button 5555" hidden="1">
              <a:extLst>
                <a:ext uri="{63B3BB69-23CF-44E3-9099-C40C66FF867C}">
                  <a14:compatExt spid="_x0000_s25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 textlink="">
          <xdr:nvSpPr>
            <xdr:cNvPr id="25012" name="Button 5556" hidden="1">
              <a:extLst>
                <a:ext uri="{63B3BB69-23CF-44E3-9099-C40C66FF867C}">
                  <a14:compatExt spid="_x0000_s25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25013" name="Button 5557" hidden="1">
              <a:extLst>
                <a:ext uri="{63B3BB69-23CF-44E3-9099-C40C66FF867C}">
                  <a14:compatExt spid="_x0000_s25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25014" name="Button 5558" hidden="1">
              <a:extLst>
                <a:ext uri="{63B3BB69-23CF-44E3-9099-C40C66FF867C}">
                  <a14:compatExt spid="_x0000_s25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25015" name="Button 5559" hidden="1">
              <a:extLst>
                <a:ext uri="{63B3BB69-23CF-44E3-9099-C40C66FF867C}">
                  <a14:compatExt spid="_x0000_s25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25016" name="Button 5560" hidden="1">
              <a:extLst>
                <a:ext uri="{63B3BB69-23CF-44E3-9099-C40C66FF867C}">
                  <a14:compatExt spid="_x0000_s25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25017" name="Button 5561" hidden="1">
              <a:extLst>
                <a:ext uri="{63B3BB69-23CF-44E3-9099-C40C66FF867C}">
                  <a14:compatExt spid="_x0000_s25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25018" name="Button 5562" hidden="1">
              <a:extLst>
                <a:ext uri="{63B3BB69-23CF-44E3-9099-C40C66FF867C}">
                  <a14:compatExt spid="_x0000_s25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2366</xdr:row>
          <xdr:rowOff>0</xdr:rowOff>
        </xdr:to>
        <xdr:sp macro="" textlink="">
          <xdr:nvSpPr>
            <xdr:cNvPr id="25019" name="Button 5563" hidden="1">
              <a:extLst>
                <a:ext uri="{63B3BB69-23CF-44E3-9099-C40C66FF867C}">
                  <a14:compatExt spid="_x0000_s25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25021" name="Button 5565" hidden="1">
              <a:extLst>
                <a:ext uri="{63B3BB69-23CF-44E3-9099-C40C66FF867C}">
                  <a14:compatExt spid="_x0000_s25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25022" name="Button 5566" hidden="1">
              <a:extLst>
                <a:ext uri="{63B3BB69-23CF-44E3-9099-C40C66FF867C}">
                  <a14:compatExt spid="_x0000_s25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25023" name="Button 5567" hidden="1">
              <a:extLst>
                <a:ext uri="{63B3BB69-23CF-44E3-9099-C40C66FF867C}">
                  <a14:compatExt spid="_x0000_s25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 textlink="">
          <xdr:nvSpPr>
            <xdr:cNvPr id="25024" name="Button 5568" hidden="1">
              <a:extLst>
                <a:ext uri="{63B3BB69-23CF-44E3-9099-C40C66FF867C}">
                  <a14:compatExt spid="_x0000_s25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25025" name="Button 5569" hidden="1">
              <a:extLst>
                <a:ext uri="{63B3BB69-23CF-44E3-9099-C40C66FF867C}">
                  <a14:compatExt spid="_x0000_s25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 textlink="">
          <xdr:nvSpPr>
            <xdr:cNvPr id="25026" name="Button 5570" hidden="1">
              <a:extLst>
                <a:ext uri="{63B3BB69-23CF-44E3-9099-C40C66FF867C}">
                  <a14:compatExt spid="_x0000_s25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 textlink="">
          <xdr:nvSpPr>
            <xdr:cNvPr id="25027" name="Button 5571" hidden="1">
              <a:extLst>
                <a:ext uri="{63B3BB69-23CF-44E3-9099-C40C66FF867C}">
                  <a14:compatExt spid="_x0000_s25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25028" name="Button 5572" hidden="1">
              <a:extLst>
                <a:ext uri="{63B3BB69-23CF-44E3-9099-C40C66FF867C}">
                  <a14:compatExt spid="_x0000_s25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25029" name="Button 5573" hidden="1">
              <a:extLst>
                <a:ext uri="{63B3BB69-23CF-44E3-9099-C40C66FF867C}">
                  <a14:compatExt spid="_x0000_s25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25030" name="Button 5574" hidden="1">
              <a:extLst>
                <a:ext uri="{63B3BB69-23CF-44E3-9099-C40C66FF867C}">
                  <a14:compatExt spid="_x0000_s25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 textlink="">
          <xdr:nvSpPr>
            <xdr:cNvPr id="25031" name="Button 5575" hidden="1">
              <a:extLst>
                <a:ext uri="{63B3BB69-23CF-44E3-9099-C40C66FF867C}">
                  <a14:compatExt spid="_x0000_s25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25032" name="Button 5576" hidden="1">
              <a:extLst>
                <a:ext uri="{63B3BB69-23CF-44E3-9099-C40C66FF867C}">
                  <a14:compatExt spid="_x0000_s25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 textlink="">
          <xdr:nvSpPr>
            <xdr:cNvPr id="25033" name="Button 5577" hidden="1">
              <a:extLst>
                <a:ext uri="{63B3BB69-23CF-44E3-9099-C40C66FF867C}">
                  <a14:compatExt spid="_x0000_s25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25034" name="Button 5578" hidden="1">
              <a:extLst>
                <a:ext uri="{63B3BB69-23CF-44E3-9099-C40C66FF867C}">
                  <a14:compatExt spid="_x0000_s25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 textlink="">
          <xdr:nvSpPr>
            <xdr:cNvPr id="25035" name="Button 5579" hidden="1">
              <a:extLst>
                <a:ext uri="{63B3BB69-23CF-44E3-9099-C40C66FF867C}">
                  <a14:compatExt spid="_x0000_s25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25036" name="Button 5580" hidden="1">
              <a:extLst>
                <a:ext uri="{63B3BB69-23CF-44E3-9099-C40C66FF867C}">
                  <a14:compatExt spid="_x0000_s25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 textlink="">
          <xdr:nvSpPr>
            <xdr:cNvPr id="25037" name="Button 5581" hidden="1">
              <a:extLst>
                <a:ext uri="{63B3BB69-23CF-44E3-9099-C40C66FF867C}">
                  <a14:compatExt spid="_x0000_s25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 textlink="">
          <xdr:nvSpPr>
            <xdr:cNvPr id="25038" name="Button 5582" hidden="1">
              <a:extLst>
                <a:ext uri="{63B3BB69-23CF-44E3-9099-C40C66FF867C}">
                  <a14:compatExt spid="_x0000_s25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2385</xdr:row>
          <xdr:rowOff>0</xdr:rowOff>
        </xdr:to>
        <xdr:sp macro="" textlink="">
          <xdr:nvSpPr>
            <xdr:cNvPr id="25039" name="Button 5583" hidden="1">
              <a:extLst>
                <a:ext uri="{63B3BB69-23CF-44E3-9099-C40C66FF867C}">
                  <a14:compatExt spid="_x0000_s25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2386</xdr:row>
          <xdr:rowOff>0</xdr:rowOff>
        </xdr:to>
        <xdr:sp macro="" textlink="">
          <xdr:nvSpPr>
            <xdr:cNvPr id="25040" name="Button 5584" hidden="1">
              <a:extLst>
                <a:ext uri="{63B3BB69-23CF-44E3-9099-C40C66FF867C}">
                  <a14:compatExt spid="_x0000_s25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25041" name="Button 5585" hidden="1">
              <a:extLst>
                <a:ext uri="{63B3BB69-23CF-44E3-9099-C40C66FF867C}">
                  <a14:compatExt spid="_x0000_s25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2388</xdr:row>
          <xdr:rowOff>0</xdr:rowOff>
        </xdr:to>
        <xdr:sp macro="" textlink="">
          <xdr:nvSpPr>
            <xdr:cNvPr id="25042" name="Button 5586" hidden="1">
              <a:extLst>
                <a:ext uri="{63B3BB69-23CF-44E3-9099-C40C66FF867C}">
                  <a14:compatExt spid="_x0000_s25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25043" name="Button 5587" hidden="1">
              <a:extLst>
                <a:ext uri="{63B3BB69-23CF-44E3-9099-C40C66FF867C}">
                  <a14:compatExt spid="_x0000_s25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2390</xdr:row>
          <xdr:rowOff>0</xdr:rowOff>
        </xdr:to>
        <xdr:sp macro="" textlink="">
          <xdr:nvSpPr>
            <xdr:cNvPr id="25044" name="Button 5588" hidden="1">
              <a:extLst>
                <a:ext uri="{63B3BB69-23CF-44E3-9099-C40C66FF867C}">
                  <a14:compatExt spid="_x0000_s25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171450</xdr:rowOff>
        </xdr:to>
        <xdr:sp macro="" textlink="">
          <xdr:nvSpPr>
            <xdr:cNvPr id="25045" name="Button 5589" hidden="1">
              <a:extLst>
                <a:ext uri="{63B3BB69-23CF-44E3-9099-C40C66FF867C}">
                  <a14:compatExt spid="_x0000_s25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171450</xdr:rowOff>
        </xdr:from>
        <xdr:to>
          <xdr:col>7</xdr:col>
          <xdr:colOff>0</xdr:colOff>
          <xdr:row>2392</xdr:row>
          <xdr:rowOff>0</xdr:rowOff>
        </xdr:to>
        <xdr:sp macro="" textlink="">
          <xdr:nvSpPr>
            <xdr:cNvPr id="25046" name="Button 5590" hidden="1">
              <a:extLst>
                <a:ext uri="{63B3BB69-23CF-44E3-9099-C40C66FF867C}">
                  <a14:compatExt spid="_x0000_s25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25047" name="Button 5591" hidden="1">
              <a:extLst>
                <a:ext uri="{63B3BB69-23CF-44E3-9099-C40C66FF867C}">
                  <a14:compatExt spid="_x0000_s25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2394</xdr:row>
          <xdr:rowOff>0</xdr:rowOff>
        </xdr:to>
        <xdr:sp macro="" textlink="">
          <xdr:nvSpPr>
            <xdr:cNvPr id="25048" name="Button 5592" hidden="1">
              <a:extLst>
                <a:ext uri="{63B3BB69-23CF-44E3-9099-C40C66FF867C}">
                  <a14:compatExt spid="_x0000_s25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25049" name="Button 5593" hidden="1">
              <a:extLst>
                <a:ext uri="{63B3BB69-23CF-44E3-9099-C40C66FF867C}">
                  <a14:compatExt spid="_x0000_s25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2396</xdr:row>
          <xdr:rowOff>0</xdr:rowOff>
        </xdr:to>
        <xdr:sp macro="" textlink="">
          <xdr:nvSpPr>
            <xdr:cNvPr id="25050" name="Button 5594" hidden="1">
              <a:extLst>
                <a:ext uri="{63B3BB69-23CF-44E3-9099-C40C66FF867C}">
                  <a14:compatExt spid="_x0000_s25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2397</xdr:row>
          <xdr:rowOff>0</xdr:rowOff>
        </xdr:to>
        <xdr:sp macro="" textlink="">
          <xdr:nvSpPr>
            <xdr:cNvPr id="25051" name="Button 5595" hidden="1">
              <a:extLst>
                <a:ext uri="{63B3BB69-23CF-44E3-9099-C40C66FF867C}">
                  <a14:compatExt spid="_x0000_s25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25052" name="Button 5596" hidden="1">
              <a:extLst>
                <a:ext uri="{63B3BB69-23CF-44E3-9099-C40C66FF867C}">
                  <a14:compatExt spid="_x0000_s25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2399</xdr:row>
          <xdr:rowOff>0</xdr:rowOff>
        </xdr:to>
        <xdr:sp macro="" textlink="">
          <xdr:nvSpPr>
            <xdr:cNvPr id="25053" name="Button 5597" hidden="1">
              <a:extLst>
                <a:ext uri="{63B3BB69-23CF-44E3-9099-C40C66FF867C}">
                  <a14:compatExt spid="_x0000_s25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2400</xdr:row>
          <xdr:rowOff>0</xdr:rowOff>
        </xdr:to>
        <xdr:sp macro="" textlink="">
          <xdr:nvSpPr>
            <xdr:cNvPr id="25054" name="Button 5598" hidden="1">
              <a:extLst>
                <a:ext uri="{63B3BB69-23CF-44E3-9099-C40C66FF867C}">
                  <a14:compatExt spid="_x0000_s25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2412</xdr:row>
          <xdr:rowOff>0</xdr:rowOff>
        </xdr:to>
        <xdr:sp macro="" textlink="">
          <xdr:nvSpPr>
            <xdr:cNvPr id="25056" name="Button 5600" hidden="1">
              <a:extLst>
                <a:ext uri="{63B3BB69-23CF-44E3-9099-C40C66FF867C}">
                  <a14:compatExt spid="_x0000_s25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25057" name="Button 5601" hidden="1">
              <a:extLst>
                <a:ext uri="{63B3BB69-23CF-44E3-9099-C40C66FF867C}">
                  <a14:compatExt spid="_x0000_s25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25059" name="Button 5603" hidden="1">
              <a:extLst>
                <a:ext uri="{63B3BB69-23CF-44E3-9099-C40C66FF867C}">
                  <a14:compatExt spid="_x0000_s25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25060" name="Button 5604" hidden="1">
              <a:extLst>
                <a:ext uri="{63B3BB69-23CF-44E3-9099-C40C66FF867C}">
                  <a14:compatExt spid="_x0000_s25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2416</xdr:row>
          <xdr:rowOff>0</xdr:rowOff>
        </xdr:to>
        <xdr:sp macro="" textlink="">
          <xdr:nvSpPr>
            <xdr:cNvPr id="25061" name="Button 5605" hidden="1">
              <a:extLst>
                <a:ext uri="{63B3BB69-23CF-44E3-9099-C40C66FF867C}">
                  <a14:compatExt spid="_x0000_s25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2417</xdr:row>
          <xdr:rowOff>0</xdr:rowOff>
        </xdr:to>
        <xdr:sp macro="" textlink="">
          <xdr:nvSpPr>
            <xdr:cNvPr id="25062" name="Button 5606" hidden="1">
              <a:extLst>
                <a:ext uri="{63B3BB69-23CF-44E3-9099-C40C66FF867C}">
                  <a14:compatExt spid="_x0000_s25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25063" name="Button 5607" hidden="1">
              <a:extLst>
                <a:ext uri="{63B3BB69-23CF-44E3-9099-C40C66FF867C}">
                  <a14:compatExt spid="_x0000_s25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25064" name="Button 5608" hidden="1">
              <a:extLst>
                <a:ext uri="{63B3BB69-23CF-44E3-9099-C40C66FF867C}">
                  <a14:compatExt spid="_x0000_s25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25065" name="Button 5609" hidden="1">
              <a:extLst>
                <a:ext uri="{63B3BB69-23CF-44E3-9099-C40C66FF867C}">
                  <a14:compatExt spid="_x0000_s25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2421</xdr:row>
          <xdr:rowOff>0</xdr:rowOff>
        </xdr:to>
        <xdr:sp macro="" textlink="">
          <xdr:nvSpPr>
            <xdr:cNvPr id="25066" name="Button 5610" hidden="1">
              <a:extLst>
                <a:ext uri="{63B3BB69-23CF-44E3-9099-C40C66FF867C}">
                  <a14:compatExt spid="_x0000_s25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25067" name="Button 5611" hidden="1">
              <a:extLst>
                <a:ext uri="{63B3BB69-23CF-44E3-9099-C40C66FF867C}">
                  <a14:compatExt spid="_x0000_s25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2423</xdr:row>
          <xdr:rowOff>0</xdr:rowOff>
        </xdr:to>
        <xdr:sp macro="" textlink="">
          <xdr:nvSpPr>
            <xdr:cNvPr id="25068" name="Button 5612" hidden="1">
              <a:extLst>
                <a:ext uri="{63B3BB69-23CF-44E3-9099-C40C66FF867C}">
                  <a14:compatExt spid="_x0000_s25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25069" name="Button 5613" hidden="1">
              <a:extLst>
                <a:ext uri="{63B3BB69-23CF-44E3-9099-C40C66FF867C}">
                  <a14:compatExt spid="_x0000_s25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25070" name="Button 5614" hidden="1">
              <a:extLst>
                <a:ext uri="{63B3BB69-23CF-44E3-9099-C40C66FF867C}">
                  <a14:compatExt spid="_x0000_s25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25071" name="Button 5615" hidden="1">
              <a:extLst>
                <a:ext uri="{63B3BB69-23CF-44E3-9099-C40C66FF867C}">
                  <a14:compatExt spid="_x0000_s25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2427</xdr:row>
          <xdr:rowOff>0</xdr:rowOff>
        </xdr:to>
        <xdr:sp macro="" textlink="">
          <xdr:nvSpPr>
            <xdr:cNvPr id="25072" name="Button 5616" hidden="1">
              <a:extLst>
                <a:ext uri="{63B3BB69-23CF-44E3-9099-C40C66FF867C}">
                  <a14:compatExt spid="_x0000_s25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25073" name="Button 5617" hidden="1">
              <a:extLst>
                <a:ext uri="{63B3BB69-23CF-44E3-9099-C40C66FF867C}">
                  <a14:compatExt spid="_x0000_s25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25074" name="Button 5618" hidden="1">
              <a:extLst>
                <a:ext uri="{63B3BB69-23CF-44E3-9099-C40C66FF867C}">
                  <a14:compatExt spid="_x0000_s25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2430</xdr:row>
          <xdr:rowOff>0</xdr:rowOff>
        </xdr:to>
        <xdr:sp macro="" textlink="">
          <xdr:nvSpPr>
            <xdr:cNvPr id="25075" name="Button 5619" hidden="1">
              <a:extLst>
                <a:ext uri="{63B3BB69-23CF-44E3-9099-C40C66FF867C}">
                  <a14:compatExt spid="_x0000_s25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2431</xdr:row>
          <xdr:rowOff>0</xdr:rowOff>
        </xdr:to>
        <xdr:sp macro="" textlink="">
          <xdr:nvSpPr>
            <xdr:cNvPr id="25076" name="Button 5620" hidden="1">
              <a:extLst>
                <a:ext uri="{63B3BB69-23CF-44E3-9099-C40C66FF867C}">
                  <a14:compatExt spid="_x0000_s25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2432</xdr:row>
          <xdr:rowOff>0</xdr:rowOff>
        </xdr:to>
        <xdr:sp macro="" textlink="">
          <xdr:nvSpPr>
            <xdr:cNvPr id="25077" name="Button 5621" hidden="1">
              <a:extLst>
                <a:ext uri="{63B3BB69-23CF-44E3-9099-C40C66FF867C}">
                  <a14:compatExt spid="_x0000_s25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2433</xdr:row>
          <xdr:rowOff>0</xdr:rowOff>
        </xdr:to>
        <xdr:sp macro="" textlink="">
          <xdr:nvSpPr>
            <xdr:cNvPr id="25078" name="Button 5622" hidden="1">
              <a:extLst>
                <a:ext uri="{63B3BB69-23CF-44E3-9099-C40C66FF867C}">
                  <a14:compatExt spid="_x0000_s25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2434</xdr:row>
          <xdr:rowOff>0</xdr:rowOff>
        </xdr:to>
        <xdr:sp macro="" textlink="">
          <xdr:nvSpPr>
            <xdr:cNvPr id="25079" name="Button 5623" hidden="1">
              <a:extLst>
                <a:ext uri="{63B3BB69-23CF-44E3-9099-C40C66FF867C}">
                  <a14:compatExt spid="_x0000_s25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25080" name="Button 5624" hidden="1">
              <a:extLst>
                <a:ext uri="{63B3BB69-23CF-44E3-9099-C40C66FF867C}">
                  <a14:compatExt spid="_x0000_s25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25081" name="Button 5625" hidden="1">
              <a:extLst>
                <a:ext uri="{63B3BB69-23CF-44E3-9099-C40C66FF867C}">
                  <a14:compatExt spid="_x0000_s25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2437</xdr:row>
          <xdr:rowOff>0</xdr:rowOff>
        </xdr:to>
        <xdr:sp macro="" textlink="">
          <xdr:nvSpPr>
            <xdr:cNvPr id="25082" name="Button 5626" hidden="1">
              <a:extLst>
                <a:ext uri="{63B3BB69-23CF-44E3-9099-C40C66FF867C}">
                  <a14:compatExt spid="_x0000_s25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2438</xdr:row>
          <xdr:rowOff>0</xdr:rowOff>
        </xdr:to>
        <xdr:sp macro="" textlink="">
          <xdr:nvSpPr>
            <xdr:cNvPr id="25083" name="Button 5627" hidden="1">
              <a:extLst>
                <a:ext uri="{63B3BB69-23CF-44E3-9099-C40C66FF867C}">
                  <a14:compatExt spid="_x0000_s25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25084" name="Button 5628" hidden="1">
              <a:extLst>
                <a:ext uri="{63B3BB69-23CF-44E3-9099-C40C66FF867C}">
                  <a14:compatExt spid="_x0000_s25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2440</xdr:row>
          <xdr:rowOff>0</xdr:rowOff>
        </xdr:to>
        <xdr:sp macro="" textlink="">
          <xdr:nvSpPr>
            <xdr:cNvPr id="25085" name="Button 5629" hidden="1">
              <a:extLst>
                <a:ext uri="{63B3BB69-23CF-44E3-9099-C40C66FF867C}">
                  <a14:compatExt spid="_x0000_s25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25086" name="Button 5630" hidden="1">
              <a:extLst>
                <a:ext uri="{63B3BB69-23CF-44E3-9099-C40C66FF867C}">
                  <a14:compatExt spid="_x0000_s25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2442</xdr:row>
          <xdr:rowOff>0</xdr:rowOff>
        </xdr:to>
        <xdr:sp macro="" textlink="">
          <xdr:nvSpPr>
            <xdr:cNvPr id="25087" name="Button 5631" hidden="1">
              <a:extLst>
                <a:ext uri="{63B3BB69-23CF-44E3-9099-C40C66FF867C}">
                  <a14:compatExt spid="_x0000_s25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25088" name="Button 5632" hidden="1">
              <a:extLst>
                <a:ext uri="{63B3BB69-23CF-44E3-9099-C40C66FF867C}">
                  <a14:compatExt spid="_x0000_s25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2444</xdr:row>
          <xdr:rowOff>0</xdr:rowOff>
        </xdr:to>
        <xdr:sp macro="" textlink="">
          <xdr:nvSpPr>
            <xdr:cNvPr id="25089" name="Button 5633" hidden="1">
              <a:extLst>
                <a:ext uri="{63B3BB69-23CF-44E3-9099-C40C66FF867C}">
                  <a14:compatExt spid="_x0000_s25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2445</xdr:row>
          <xdr:rowOff>0</xdr:rowOff>
        </xdr:to>
        <xdr:sp macro="" textlink="">
          <xdr:nvSpPr>
            <xdr:cNvPr id="25090" name="Button 5634" hidden="1">
              <a:extLst>
                <a:ext uri="{63B3BB69-23CF-44E3-9099-C40C66FF867C}">
                  <a14:compatExt spid="_x0000_s25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25091" name="Button 5635" hidden="1">
              <a:extLst>
                <a:ext uri="{63B3BB69-23CF-44E3-9099-C40C66FF867C}">
                  <a14:compatExt spid="_x0000_s25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25092" name="Button 5636" hidden="1">
              <a:extLst>
                <a:ext uri="{63B3BB69-23CF-44E3-9099-C40C66FF867C}">
                  <a14:compatExt spid="_x0000_s25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25093" name="Button 5637" hidden="1">
              <a:extLst>
                <a:ext uri="{63B3BB69-23CF-44E3-9099-C40C66FF867C}">
                  <a14:compatExt spid="_x0000_s25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2449</xdr:row>
          <xdr:rowOff>0</xdr:rowOff>
        </xdr:to>
        <xdr:sp macro="" textlink="">
          <xdr:nvSpPr>
            <xdr:cNvPr id="25095" name="Button 5639" hidden="1">
              <a:extLst>
                <a:ext uri="{63B3BB69-23CF-44E3-9099-C40C66FF867C}">
                  <a14:compatExt spid="_x0000_s25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25096" name="Button 5640" hidden="1">
              <a:extLst>
                <a:ext uri="{63B3BB69-23CF-44E3-9099-C40C66FF867C}">
                  <a14:compatExt spid="_x0000_s25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2451</xdr:row>
          <xdr:rowOff>0</xdr:rowOff>
        </xdr:to>
        <xdr:sp macro="" textlink="">
          <xdr:nvSpPr>
            <xdr:cNvPr id="25097" name="Button 5641" hidden="1">
              <a:extLst>
                <a:ext uri="{63B3BB69-23CF-44E3-9099-C40C66FF867C}">
                  <a14:compatExt spid="_x0000_s25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25098" name="Button 5642" hidden="1">
              <a:extLst>
                <a:ext uri="{63B3BB69-23CF-44E3-9099-C40C66FF867C}">
                  <a14:compatExt spid="_x0000_s25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25099" name="Button 5643" hidden="1">
              <a:extLst>
                <a:ext uri="{63B3BB69-23CF-44E3-9099-C40C66FF867C}">
                  <a14:compatExt spid="_x0000_s25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25100" name="Button 5644" hidden="1">
              <a:extLst>
                <a:ext uri="{63B3BB69-23CF-44E3-9099-C40C66FF867C}">
                  <a14:compatExt spid="_x0000_s25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2455</xdr:row>
          <xdr:rowOff>0</xdr:rowOff>
        </xdr:to>
        <xdr:sp macro="" textlink="">
          <xdr:nvSpPr>
            <xdr:cNvPr id="25101" name="Button 5645" hidden="1">
              <a:extLst>
                <a:ext uri="{63B3BB69-23CF-44E3-9099-C40C66FF867C}">
                  <a14:compatExt spid="_x0000_s25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2456</xdr:row>
          <xdr:rowOff>0</xdr:rowOff>
        </xdr:to>
        <xdr:sp macro="" textlink="">
          <xdr:nvSpPr>
            <xdr:cNvPr id="25102" name="Button 5646" hidden="1">
              <a:extLst>
                <a:ext uri="{63B3BB69-23CF-44E3-9099-C40C66FF867C}">
                  <a14:compatExt spid="_x0000_s25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25103" name="Button 5647" hidden="1">
              <a:extLst>
                <a:ext uri="{63B3BB69-23CF-44E3-9099-C40C66FF867C}">
                  <a14:compatExt spid="_x0000_s25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25104" name="Button 5648" hidden="1">
              <a:extLst>
                <a:ext uri="{63B3BB69-23CF-44E3-9099-C40C66FF867C}">
                  <a14:compatExt spid="_x0000_s25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25106" name="Button 5650" hidden="1">
              <a:extLst>
                <a:ext uri="{63B3BB69-23CF-44E3-9099-C40C66FF867C}">
                  <a14:compatExt spid="_x0000_s25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171450</xdr:rowOff>
        </xdr:to>
        <xdr:sp macro="" textlink="">
          <xdr:nvSpPr>
            <xdr:cNvPr id="25107" name="Button 5651" hidden="1">
              <a:extLst>
                <a:ext uri="{63B3BB69-23CF-44E3-9099-C40C66FF867C}">
                  <a14:compatExt spid="_x0000_s25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171450</xdr:rowOff>
        </xdr:from>
        <xdr:to>
          <xdr:col>7</xdr:col>
          <xdr:colOff>0</xdr:colOff>
          <xdr:row>2461</xdr:row>
          <xdr:rowOff>0</xdr:rowOff>
        </xdr:to>
        <xdr:sp macro="" textlink="">
          <xdr:nvSpPr>
            <xdr:cNvPr id="25108" name="Button 5652" hidden="1">
              <a:extLst>
                <a:ext uri="{63B3BB69-23CF-44E3-9099-C40C66FF867C}">
                  <a14:compatExt spid="_x0000_s25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25109" name="Button 5653" hidden="1">
              <a:extLst>
                <a:ext uri="{63B3BB69-23CF-44E3-9099-C40C66FF867C}">
                  <a14:compatExt spid="_x0000_s25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25110" name="Button 5654" hidden="1">
              <a:extLst>
                <a:ext uri="{63B3BB69-23CF-44E3-9099-C40C66FF867C}">
                  <a14:compatExt spid="_x0000_s25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25111" name="Button 5655" hidden="1">
              <a:extLst>
                <a:ext uri="{63B3BB69-23CF-44E3-9099-C40C66FF867C}">
                  <a14:compatExt spid="_x0000_s25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25112" name="Button 5656" hidden="1">
              <a:extLst>
                <a:ext uri="{63B3BB69-23CF-44E3-9099-C40C66FF867C}">
                  <a14:compatExt spid="_x0000_s25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2466</xdr:row>
          <xdr:rowOff>0</xdr:rowOff>
        </xdr:to>
        <xdr:sp macro="" textlink="">
          <xdr:nvSpPr>
            <xdr:cNvPr id="25113" name="Button 5657" hidden="1">
              <a:extLst>
                <a:ext uri="{63B3BB69-23CF-44E3-9099-C40C66FF867C}">
                  <a14:compatExt spid="_x0000_s25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2467</xdr:row>
          <xdr:rowOff>0</xdr:rowOff>
        </xdr:to>
        <xdr:sp macro="" textlink="">
          <xdr:nvSpPr>
            <xdr:cNvPr id="25114" name="Button 5658" hidden="1">
              <a:extLst>
                <a:ext uri="{63B3BB69-23CF-44E3-9099-C40C66FF867C}">
                  <a14:compatExt spid="_x0000_s25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25115" name="Button 5659" hidden="1">
              <a:extLst>
                <a:ext uri="{63B3BB69-23CF-44E3-9099-C40C66FF867C}">
                  <a14:compatExt spid="_x0000_s25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2469</xdr:row>
          <xdr:rowOff>0</xdr:rowOff>
        </xdr:to>
        <xdr:sp macro="" textlink="">
          <xdr:nvSpPr>
            <xdr:cNvPr id="25116" name="Button 5660" hidden="1">
              <a:extLst>
                <a:ext uri="{63B3BB69-23CF-44E3-9099-C40C66FF867C}">
                  <a14:compatExt spid="_x0000_s25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2470</xdr:row>
          <xdr:rowOff>0</xdr:rowOff>
        </xdr:to>
        <xdr:sp macro="" textlink="">
          <xdr:nvSpPr>
            <xdr:cNvPr id="25117" name="Button 5661" hidden="1">
              <a:extLst>
                <a:ext uri="{63B3BB69-23CF-44E3-9099-C40C66FF867C}">
                  <a14:compatExt spid="_x0000_s25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2471</xdr:row>
          <xdr:rowOff>0</xdr:rowOff>
        </xdr:to>
        <xdr:sp macro="" textlink="">
          <xdr:nvSpPr>
            <xdr:cNvPr id="25118" name="Button 5662" hidden="1">
              <a:extLst>
                <a:ext uri="{63B3BB69-23CF-44E3-9099-C40C66FF867C}">
                  <a14:compatExt spid="_x0000_s25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25119" name="Button 5663" hidden="1">
              <a:extLst>
                <a:ext uri="{63B3BB69-23CF-44E3-9099-C40C66FF867C}">
                  <a14:compatExt spid="_x0000_s25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2473</xdr:row>
          <xdr:rowOff>0</xdr:rowOff>
        </xdr:to>
        <xdr:sp macro="" textlink="">
          <xdr:nvSpPr>
            <xdr:cNvPr id="25120" name="Button 5664" hidden="1">
              <a:extLst>
                <a:ext uri="{63B3BB69-23CF-44E3-9099-C40C66FF867C}">
                  <a14:compatExt spid="_x0000_s25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25121" name="Button 5665" hidden="1">
              <a:extLst>
                <a:ext uri="{63B3BB69-23CF-44E3-9099-C40C66FF867C}">
                  <a14:compatExt spid="_x0000_s25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25122" name="Button 5666" hidden="1">
              <a:extLst>
                <a:ext uri="{63B3BB69-23CF-44E3-9099-C40C66FF867C}">
                  <a14:compatExt spid="_x0000_s25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25123" name="Button 5667" hidden="1">
              <a:extLst>
                <a:ext uri="{63B3BB69-23CF-44E3-9099-C40C66FF867C}">
                  <a14:compatExt spid="_x0000_s25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2477</xdr:row>
          <xdr:rowOff>0</xdr:rowOff>
        </xdr:to>
        <xdr:sp macro="" textlink="">
          <xdr:nvSpPr>
            <xdr:cNvPr id="25124" name="Button 5668" hidden="1">
              <a:extLst>
                <a:ext uri="{63B3BB69-23CF-44E3-9099-C40C66FF867C}">
                  <a14:compatExt spid="_x0000_s25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2478</xdr:row>
          <xdr:rowOff>0</xdr:rowOff>
        </xdr:to>
        <xdr:sp macro="" textlink="">
          <xdr:nvSpPr>
            <xdr:cNvPr id="25125" name="Button 5669" hidden="1">
              <a:extLst>
                <a:ext uri="{63B3BB69-23CF-44E3-9099-C40C66FF867C}">
                  <a14:compatExt spid="_x0000_s25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25126" name="Button 5670" hidden="1">
              <a:extLst>
                <a:ext uri="{63B3BB69-23CF-44E3-9099-C40C66FF867C}">
                  <a14:compatExt spid="_x0000_s25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2480</xdr:row>
          <xdr:rowOff>0</xdr:rowOff>
        </xdr:to>
        <xdr:sp macro="" textlink="">
          <xdr:nvSpPr>
            <xdr:cNvPr id="25127" name="Button 5671" hidden="1">
              <a:extLst>
                <a:ext uri="{63B3BB69-23CF-44E3-9099-C40C66FF867C}">
                  <a14:compatExt spid="_x0000_s25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2481</xdr:row>
          <xdr:rowOff>0</xdr:rowOff>
        </xdr:to>
        <xdr:sp macro="" textlink="">
          <xdr:nvSpPr>
            <xdr:cNvPr id="25129" name="Button 5673" hidden="1">
              <a:extLst>
                <a:ext uri="{63B3BB69-23CF-44E3-9099-C40C66FF867C}">
                  <a14:compatExt spid="_x0000_s25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2482</xdr:row>
          <xdr:rowOff>0</xdr:rowOff>
        </xdr:to>
        <xdr:sp macro="" textlink="">
          <xdr:nvSpPr>
            <xdr:cNvPr id="25130" name="Button 5674" hidden="1">
              <a:extLst>
                <a:ext uri="{63B3BB69-23CF-44E3-9099-C40C66FF867C}">
                  <a14:compatExt spid="_x0000_s25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25131" name="Button 5675" hidden="1">
              <a:extLst>
                <a:ext uri="{63B3BB69-23CF-44E3-9099-C40C66FF867C}">
                  <a14:compatExt spid="_x0000_s25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2484</xdr:row>
          <xdr:rowOff>0</xdr:rowOff>
        </xdr:to>
        <xdr:sp macro="" textlink="">
          <xdr:nvSpPr>
            <xdr:cNvPr id="25132" name="Button 5676" hidden="1">
              <a:extLst>
                <a:ext uri="{63B3BB69-23CF-44E3-9099-C40C66FF867C}">
                  <a14:compatExt spid="_x0000_s25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25133" name="Button 5677" hidden="1">
              <a:extLst>
                <a:ext uri="{63B3BB69-23CF-44E3-9099-C40C66FF867C}">
                  <a14:compatExt spid="_x0000_s25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2486</xdr:row>
          <xdr:rowOff>0</xdr:rowOff>
        </xdr:to>
        <xdr:sp macro="" textlink="">
          <xdr:nvSpPr>
            <xdr:cNvPr id="25134" name="Button 5678" hidden="1">
              <a:extLst>
                <a:ext uri="{63B3BB69-23CF-44E3-9099-C40C66FF867C}">
                  <a14:compatExt spid="_x0000_s25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25135" name="Button 5679" hidden="1">
              <a:extLst>
                <a:ext uri="{63B3BB69-23CF-44E3-9099-C40C66FF867C}">
                  <a14:compatExt spid="_x0000_s25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2488</xdr:row>
          <xdr:rowOff>0</xdr:rowOff>
        </xdr:to>
        <xdr:sp macro="" textlink="">
          <xdr:nvSpPr>
            <xdr:cNvPr id="25136" name="Button 5680" hidden="1">
              <a:extLst>
                <a:ext uri="{63B3BB69-23CF-44E3-9099-C40C66FF867C}">
                  <a14:compatExt spid="_x0000_s25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2489</xdr:row>
          <xdr:rowOff>0</xdr:rowOff>
        </xdr:to>
        <xdr:sp macro="" textlink="">
          <xdr:nvSpPr>
            <xdr:cNvPr id="25137" name="Button 5681" hidden="1">
              <a:extLst>
                <a:ext uri="{63B3BB69-23CF-44E3-9099-C40C66FF867C}">
                  <a14:compatExt spid="_x0000_s25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25138" name="Button 5682" hidden="1">
              <a:extLst>
                <a:ext uri="{63B3BB69-23CF-44E3-9099-C40C66FF867C}">
                  <a14:compatExt spid="_x0000_s25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2491</xdr:row>
          <xdr:rowOff>0</xdr:rowOff>
        </xdr:to>
        <xdr:sp macro="" textlink="">
          <xdr:nvSpPr>
            <xdr:cNvPr id="25139" name="Button 5683" hidden="1">
              <a:extLst>
                <a:ext uri="{63B3BB69-23CF-44E3-9099-C40C66FF867C}">
                  <a14:compatExt spid="_x0000_s25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2492</xdr:row>
          <xdr:rowOff>0</xdr:rowOff>
        </xdr:to>
        <xdr:sp macro="" textlink="">
          <xdr:nvSpPr>
            <xdr:cNvPr id="25140" name="Button 5684" hidden="1">
              <a:extLst>
                <a:ext uri="{63B3BB69-23CF-44E3-9099-C40C66FF867C}">
                  <a14:compatExt spid="_x0000_s25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2493</xdr:row>
          <xdr:rowOff>0</xdr:rowOff>
        </xdr:to>
        <xdr:sp macro="" textlink="">
          <xdr:nvSpPr>
            <xdr:cNvPr id="25141" name="Button 5685" hidden="1">
              <a:extLst>
                <a:ext uri="{63B3BB69-23CF-44E3-9099-C40C66FF867C}">
                  <a14:compatExt spid="_x0000_s25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2494</xdr:row>
          <xdr:rowOff>0</xdr:rowOff>
        </xdr:to>
        <xdr:sp macro="" textlink="">
          <xdr:nvSpPr>
            <xdr:cNvPr id="25142" name="Button 5686" hidden="1">
              <a:extLst>
                <a:ext uri="{63B3BB69-23CF-44E3-9099-C40C66FF867C}">
                  <a14:compatExt spid="_x0000_s25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2495</xdr:row>
          <xdr:rowOff>0</xdr:rowOff>
        </xdr:to>
        <xdr:sp macro="" textlink="">
          <xdr:nvSpPr>
            <xdr:cNvPr id="25143" name="Button 5687" hidden="1">
              <a:extLst>
                <a:ext uri="{63B3BB69-23CF-44E3-9099-C40C66FF867C}">
                  <a14:compatExt spid="_x0000_s25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2496</xdr:row>
          <xdr:rowOff>0</xdr:rowOff>
        </xdr:to>
        <xdr:sp macro="" textlink="">
          <xdr:nvSpPr>
            <xdr:cNvPr id="25144" name="Button 5688" hidden="1">
              <a:extLst>
                <a:ext uri="{63B3BB69-23CF-44E3-9099-C40C66FF867C}">
                  <a14:compatExt spid="_x0000_s25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25145" name="Button 5689" hidden="1">
              <a:extLst>
                <a:ext uri="{63B3BB69-23CF-44E3-9099-C40C66FF867C}">
                  <a14:compatExt spid="_x0000_s25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25146" name="Button 5690" hidden="1">
              <a:extLst>
                <a:ext uri="{63B3BB69-23CF-44E3-9099-C40C66FF867C}">
                  <a14:compatExt spid="_x0000_s25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25147" name="Button 5691" hidden="1">
              <a:extLst>
                <a:ext uri="{63B3BB69-23CF-44E3-9099-C40C66FF867C}">
                  <a14:compatExt spid="_x0000_s25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2500</xdr:row>
          <xdr:rowOff>0</xdr:rowOff>
        </xdr:to>
        <xdr:sp macro="" textlink="">
          <xdr:nvSpPr>
            <xdr:cNvPr id="25148" name="Button 5692" hidden="1">
              <a:extLst>
                <a:ext uri="{63B3BB69-23CF-44E3-9099-C40C66FF867C}">
                  <a14:compatExt spid="_x0000_s25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25149" name="Button 5693" hidden="1">
              <a:extLst>
                <a:ext uri="{63B3BB69-23CF-44E3-9099-C40C66FF867C}">
                  <a14:compatExt spid="_x0000_s25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2502</xdr:row>
          <xdr:rowOff>0</xdr:rowOff>
        </xdr:to>
        <xdr:sp macro="" textlink="">
          <xdr:nvSpPr>
            <xdr:cNvPr id="25150" name="Button 5694" hidden="1">
              <a:extLst>
                <a:ext uri="{63B3BB69-23CF-44E3-9099-C40C66FF867C}">
                  <a14:compatExt spid="_x0000_s25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25151" name="Button 5695" hidden="1">
              <a:extLst>
                <a:ext uri="{63B3BB69-23CF-44E3-9099-C40C66FF867C}">
                  <a14:compatExt spid="_x0000_s25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2504</xdr:row>
          <xdr:rowOff>0</xdr:rowOff>
        </xdr:to>
        <xdr:sp macro="" textlink="">
          <xdr:nvSpPr>
            <xdr:cNvPr id="25152" name="Button 5696" hidden="1">
              <a:extLst>
                <a:ext uri="{63B3BB69-23CF-44E3-9099-C40C66FF867C}">
                  <a14:compatExt spid="_x0000_s25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2505</xdr:row>
          <xdr:rowOff>0</xdr:rowOff>
        </xdr:to>
        <xdr:sp macro="" textlink="">
          <xdr:nvSpPr>
            <xdr:cNvPr id="25153" name="Button 5697" hidden="1">
              <a:extLst>
                <a:ext uri="{63B3BB69-23CF-44E3-9099-C40C66FF867C}">
                  <a14:compatExt spid="_x0000_s25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2517</xdr:row>
          <xdr:rowOff>0</xdr:rowOff>
        </xdr:to>
        <xdr:sp macro="" textlink="">
          <xdr:nvSpPr>
            <xdr:cNvPr id="25157" name="Button 5701" hidden="1">
              <a:extLst>
                <a:ext uri="{63B3BB69-23CF-44E3-9099-C40C66FF867C}">
                  <a14:compatExt spid="_x0000_s25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2518</xdr:row>
          <xdr:rowOff>0</xdr:rowOff>
        </xdr:to>
        <xdr:sp macro="" textlink="">
          <xdr:nvSpPr>
            <xdr:cNvPr id="25158" name="Button 5702" hidden="1">
              <a:extLst>
                <a:ext uri="{63B3BB69-23CF-44E3-9099-C40C66FF867C}">
                  <a14:compatExt spid="_x0000_s25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2519</xdr:row>
          <xdr:rowOff>0</xdr:rowOff>
        </xdr:to>
        <xdr:sp macro="" textlink="">
          <xdr:nvSpPr>
            <xdr:cNvPr id="25159" name="Button 5703" hidden="1">
              <a:extLst>
                <a:ext uri="{63B3BB69-23CF-44E3-9099-C40C66FF867C}">
                  <a14:compatExt spid="_x0000_s25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2520</xdr:row>
          <xdr:rowOff>0</xdr:rowOff>
        </xdr:to>
        <xdr:sp macro="" textlink="">
          <xdr:nvSpPr>
            <xdr:cNvPr id="25160" name="Button 5704" hidden="1">
              <a:extLst>
                <a:ext uri="{63B3BB69-23CF-44E3-9099-C40C66FF867C}">
                  <a14:compatExt spid="_x0000_s25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25161" name="Button 5705" hidden="1">
              <a:extLst>
                <a:ext uri="{63B3BB69-23CF-44E3-9099-C40C66FF867C}">
                  <a14:compatExt spid="_x0000_s25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2522</xdr:row>
          <xdr:rowOff>0</xdr:rowOff>
        </xdr:to>
        <xdr:sp macro="" textlink="">
          <xdr:nvSpPr>
            <xdr:cNvPr id="25162" name="Button 5706" hidden="1">
              <a:extLst>
                <a:ext uri="{63B3BB69-23CF-44E3-9099-C40C66FF867C}">
                  <a14:compatExt spid="_x0000_s25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25163" name="Button 5707" hidden="1">
              <a:extLst>
                <a:ext uri="{63B3BB69-23CF-44E3-9099-C40C66FF867C}">
                  <a14:compatExt spid="_x0000_s25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2524</xdr:row>
          <xdr:rowOff>0</xdr:rowOff>
        </xdr:to>
        <xdr:sp macro="" textlink="">
          <xdr:nvSpPr>
            <xdr:cNvPr id="25164" name="Button 5708" hidden="1">
              <a:extLst>
                <a:ext uri="{63B3BB69-23CF-44E3-9099-C40C66FF867C}">
                  <a14:compatExt spid="_x0000_s25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25165" name="Button 5709" hidden="1">
              <a:extLst>
                <a:ext uri="{63B3BB69-23CF-44E3-9099-C40C66FF867C}">
                  <a14:compatExt spid="_x0000_s25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2526</xdr:row>
          <xdr:rowOff>0</xdr:rowOff>
        </xdr:to>
        <xdr:sp macro="" textlink="">
          <xdr:nvSpPr>
            <xdr:cNvPr id="25166" name="Button 5710" hidden="1">
              <a:extLst>
                <a:ext uri="{63B3BB69-23CF-44E3-9099-C40C66FF867C}">
                  <a14:compatExt spid="_x0000_s25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171450</xdr:rowOff>
        </xdr:to>
        <xdr:sp macro="" textlink="">
          <xdr:nvSpPr>
            <xdr:cNvPr id="25167" name="Button 5711" hidden="1">
              <a:extLst>
                <a:ext uri="{63B3BB69-23CF-44E3-9099-C40C66FF867C}">
                  <a14:compatExt spid="_x0000_s25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171450</xdr:rowOff>
        </xdr:from>
        <xdr:to>
          <xdr:col>7</xdr:col>
          <xdr:colOff>0</xdr:colOff>
          <xdr:row>2528</xdr:row>
          <xdr:rowOff>0</xdr:rowOff>
        </xdr:to>
        <xdr:sp macro="" textlink="">
          <xdr:nvSpPr>
            <xdr:cNvPr id="25168" name="Button 5712" hidden="1">
              <a:extLst>
                <a:ext uri="{63B3BB69-23CF-44E3-9099-C40C66FF867C}">
                  <a14:compatExt spid="_x0000_s25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2529</xdr:row>
          <xdr:rowOff>0</xdr:rowOff>
        </xdr:to>
        <xdr:sp macro="" textlink="">
          <xdr:nvSpPr>
            <xdr:cNvPr id="25169" name="Button 5713" hidden="1">
              <a:extLst>
                <a:ext uri="{63B3BB69-23CF-44E3-9099-C40C66FF867C}">
                  <a14:compatExt spid="_x0000_s25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2530</xdr:row>
          <xdr:rowOff>0</xdr:rowOff>
        </xdr:to>
        <xdr:sp macro="" textlink="">
          <xdr:nvSpPr>
            <xdr:cNvPr id="25170" name="Button 5714" hidden="1">
              <a:extLst>
                <a:ext uri="{63B3BB69-23CF-44E3-9099-C40C66FF867C}">
                  <a14:compatExt spid="_x0000_s25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2531</xdr:row>
          <xdr:rowOff>0</xdr:rowOff>
        </xdr:to>
        <xdr:sp macro="" textlink="">
          <xdr:nvSpPr>
            <xdr:cNvPr id="25171" name="Button 5715" hidden="1">
              <a:extLst>
                <a:ext uri="{63B3BB69-23CF-44E3-9099-C40C66FF867C}">
                  <a14:compatExt spid="_x0000_s25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2532</xdr:row>
          <xdr:rowOff>0</xdr:rowOff>
        </xdr:to>
        <xdr:sp macro="" textlink="">
          <xdr:nvSpPr>
            <xdr:cNvPr id="25172" name="Button 5716" hidden="1">
              <a:extLst>
                <a:ext uri="{63B3BB69-23CF-44E3-9099-C40C66FF867C}">
                  <a14:compatExt spid="_x0000_s25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25173" name="Button 5717" hidden="1">
              <a:extLst>
                <a:ext uri="{63B3BB69-23CF-44E3-9099-C40C66FF867C}">
                  <a14:compatExt spid="_x0000_s25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2534</xdr:row>
          <xdr:rowOff>0</xdr:rowOff>
        </xdr:to>
        <xdr:sp macro="" textlink="">
          <xdr:nvSpPr>
            <xdr:cNvPr id="25175" name="Button 5719" hidden="1">
              <a:extLst>
                <a:ext uri="{63B3BB69-23CF-44E3-9099-C40C66FF867C}">
                  <a14:compatExt spid="_x0000_s25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2535</xdr:row>
          <xdr:rowOff>0</xdr:rowOff>
        </xdr:to>
        <xdr:sp macro="" textlink="">
          <xdr:nvSpPr>
            <xdr:cNvPr id="25176" name="Button 5720" hidden="1">
              <a:extLst>
                <a:ext uri="{63B3BB69-23CF-44E3-9099-C40C66FF867C}">
                  <a14:compatExt spid="_x0000_s25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25177" name="Button 5721" hidden="1">
              <a:extLst>
                <a:ext uri="{63B3BB69-23CF-44E3-9099-C40C66FF867C}">
                  <a14:compatExt spid="_x0000_s25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2537</xdr:row>
          <xdr:rowOff>0</xdr:rowOff>
        </xdr:to>
        <xdr:sp macro="" textlink="">
          <xdr:nvSpPr>
            <xdr:cNvPr id="25178" name="Button 5722" hidden="1">
              <a:extLst>
                <a:ext uri="{63B3BB69-23CF-44E3-9099-C40C66FF867C}">
                  <a14:compatExt spid="_x0000_s25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2538</xdr:row>
          <xdr:rowOff>0</xdr:rowOff>
        </xdr:to>
        <xdr:sp macro="" textlink="">
          <xdr:nvSpPr>
            <xdr:cNvPr id="25179" name="Button 5723" hidden="1">
              <a:extLst>
                <a:ext uri="{63B3BB69-23CF-44E3-9099-C40C66FF867C}">
                  <a14:compatExt spid="_x0000_s25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2539</xdr:row>
          <xdr:rowOff>0</xdr:rowOff>
        </xdr:to>
        <xdr:sp macro="" textlink="">
          <xdr:nvSpPr>
            <xdr:cNvPr id="25180" name="Button 5724" hidden="1">
              <a:extLst>
                <a:ext uri="{63B3BB69-23CF-44E3-9099-C40C66FF867C}">
                  <a14:compatExt spid="_x0000_s25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2540</xdr:row>
          <xdr:rowOff>0</xdr:rowOff>
        </xdr:to>
        <xdr:sp macro="" textlink="">
          <xdr:nvSpPr>
            <xdr:cNvPr id="25181" name="Button 5725" hidden="1">
              <a:extLst>
                <a:ext uri="{63B3BB69-23CF-44E3-9099-C40C66FF867C}">
                  <a14:compatExt spid="_x0000_s25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2541</xdr:row>
          <xdr:rowOff>0</xdr:rowOff>
        </xdr:to>
        <xdr:sp macro="" textlink="">
          <xdr:nvSpPr>
            <xdr:cNvPr id="25182" name="Button 5726" hidden="1">
              <a:extLst>
                <a:ext uri="{63B3BB69-23CF-44E3-9099-C40C66FF867C}">
                  <a14:compatExt spid="_x0000_s25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2542</xdr:row>
          <xdr:rowOff>0</xdr:rowOff>
        </xdr:to>
        <xdr:sp macro="" textlink="">
          <xdr:nvSpPr>
            <xdr:cNvPr id="25183" name="Button 5727" hidden="1">
              <a:extLst>
                <a:ext uri="{63B3BB69-23CF-44E3-9099-C40C66FF867C}">
                  <a14:compatExt spid="_x0000_s25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2543</xdr:row>
          <xdr:rowOff>0</xdr:rowOff>
        </xdr:to>
        <xdr:sp macro="" textlink="">
          <xdr:nvSpPr>
            <xdr:cNvPr id="25184" name="Button 5728" hidden="1">
              <a:extLst>
                <a:ext uri="{63B3BB69-23CF-44E3-9099-C40C66FF867C}">
                  <a14:compatExt spid="_x0000_s25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25185" name="Button 5729" hidden="1">
              <a:extLst>
                <a:ext uri="{63B3BB69-23CF-44E3-9099-C40C66FF867C}">
                  <a14:compatExt spid="_x0000_s25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25186" name="Button 5730" hidden="1">
              <a:extLst>
                <a:ext uri="{63B3BB69-23CF-44E3-9099-C40C66FF867C}">
                  <a14:compatExt spid="_x0000_s25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2546</xdr:row>
          <xdr:rowOff>0</xdr:rowOff>
        </xdr:to>
        <xdr:sp macro="" textlink="">
          <xdr:nvSpPr>
            <xdr:cNvPr id="25187" name="Button 5731" hidden="1">
              <a:extLst>
                <a:ext uri="{63B3BB69-23CF-44E3-9099-C40C66FF867C}">
                  <a14:compatExt spid="_x0000_s25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25188" name="Button 5732" hidden="1">
              <a:extLst>
                <a:ext uri="{63B3BB69-23CF-44E3-9099-C40C66FF867C}">
                  <a14:compatExt spid="_x0000_s25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2548</xdr:row>
          <xdr:rowOff>0</xdr:rowOff>
        </xdr:to>
        <xdr:sp macro="" textlink="">
          <xdr:nvSpPr>
            <xdr:cNvPr id="25189" name="Button 5733" hidden="1">
              <a:extLst>
                <a:ext uri="{63B3BB69-23CF-44E3-9099-C40C66FF867C}">
                  <a14:compatExt spid="_x0000_s25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25190" name="Button 5734" hidden="1">
              <a:extLst>
                <a:ext uri="{63B3BB69-23CF-44E3-9099-C40C66FF867C}">
                  <a14:compatExt spid="_x0000_s25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25191" name="Button 5735" hidden="1">
              <a:extLst>
                <a:ext uri="{63B3BB69-23CF-44E3-9099-C40C66FF867C}">
                  <a14:compatExt spid="_x0000_s25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25192" name="Button 5736" hidden="1">
              <a:extLst>
                <a:ext uri="{63B3BB69-23CF-44E3-9099-C40C66FF867C}">
                  <a14:compatExt spid="_x0000_s25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2552</xdr:row>
          <xdr:rowOff>0</xdr:rowOff>
        </xdr:to>
        <xdr:sp macro="" textlink="">
          <xdr:nvSpPr>
            <xdr:cNvPr id="25193" name="Button 5737" hidden="1">
              <a:extLst>
                <a:ext uri="{63B3BB69-23CF-44E3-9099-C40C66FF867C}">
                  <a14:compatExt spid="_x0000_s25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2553</xdr:row>
          <xdr:rowOff>0</xdr:rowOff>
        </xdr:to>
        <xdr:sp macro="" textlink="">
          <xdr:nvSpPr>
            <xdr:cNvPr id="25195" name="Button 5739" hidden="1">
              <a:extLst>
                <a:ext uri="{63B3BB69-23CF-44E3-9099-C40C66FF867C}">
                  <a14:compatExt spid="_x0000_s25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2554</xdr:row>
          <xdr:rowOff>0</xdr:rowOff>
        </xdr:to>
        <xdr:sp macro="" textlink="">
          <xdr:nvSpPr>
            <xdr:cNvPr id="25196" name="Button 5740" hidden="1">
              <a:extLst>
                <a:ext uri="{63B3BB69-23CF-44E3-9099-C40C66FF867C}">
                  <a14:compatExt spid="_x0000_s25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25197" name="Button 5741" hidden="1">
              <a:extLst>
                <a:ext uri="{63B3BB69-23CF-44E3-9099-C40C66FF867C}">
                  <a14:compatExt spid="_x0000_s25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25198" name="Button 5742" hidden="1">
              <a:extLst>
                <a:ext uri="{63B3BB69-23CF-44E3-9099-C40C66FF867C}">
                  <a14:compatExt spid="_x0000_s25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25199" name="Button 5743" hidden="1">
              <a:extLst>
                <a:ext uri="{63B3BB69-23CF-44E3-9099-C40C66FF867C}">
                  <a14:compatExt spid="_x0000_s25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25200" name="Button 5744" hidden="1">
              <a:extLst>
                <a:ext uri="{63B3BB69-23CF-44E3-9099-C40C66FF867C}">
                  <a14:compatExt spid="_x0000_s25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25201" name="Button 5745" hidden="1">
              <a:extLst>
                <a:ext uri="{63B3BB69-23CF-44E3-9099-C40C66FF867C}">
                  <a14:compatExt spid="_x0000_s25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25202" name="Button 5746" hidden="1">
              <a:extLst>
                <a:ext uri="{63B3BB69-23CF-44E3-9099-C40C66FF867C}">
                  <a14:compatExt spid="_x0000_s25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25203" name="Button 5747" hidden="1">
              <a:extLst>
                <a:ext uri="{63B3BB69-23CF-44E3-9099-C40C66FF867C}">
                  <a14:compatExt spid="_x0000_s25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2562</xdr:row>
          <xdr:rowOff>0</xdr:rowOff>
        </xdr:to>
        <xdr:sp macro="" textlink="">
          <xdr:nvSpPr>
            <xdr:cNvPr id="25204" name="Button 5748" hidden="1">
              <a:extLst>
                <a:ext uri="{63B3BB69-23CF-44E3-9099-C40C66FF867C}">
                  <a14:compatExt spid="_x0000_s25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2563</xdr:row>
          <xdr:rowOff>0</xdr:rowOff>
        </xdr:to>
        <xdr:sp macro="" textlink="">
          <xdr:nvSpPr>
            <xdr:cNvPr id="25205" name="Button 5749" hidden="1">
              <a:extLst>
                <a:ext uri="{63B3BB69-23CF-44E3-9099-C40C66FF867C}">
                  <a14:compatExt spid="_x0000_s25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2564</xdr:row>
          <xdr:rowOff>0</xdr:rowOff>
        </xdr:to>
        <xdr:sp macro="" textlink="">
          <xdr:nvSpPr>
            <xdr:cNvPr id="25206" name="Button 5750" hidden="1">
              <a:extLst>
                <a:ext uri="{63B3BB69-23CF-44E3-9099-C40C66FF867C}">
                  <a14:compatExt spid="_x0000_s25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2565</xdr:row>
          <xdr:rowOff>0</xdr:rowOff>
        </xdr:to>
        <xdr:sp macro="" textlink="">
          <xdr:nvSpPr>
            <xdr:cNvPr id="25207" name="Button 5751" hidden="1">
              <a:extLst>
                <a:ext uri="{63B3BB69-23CF-44E3-9099-C40C66FF867C}">
                  <a14:compatExt spid="_x0000_s25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25208" name="Button 5752" hidden="1">
              <a:extLst>
                <a:ext uri="{63B3BB69-23CF-44E3-9099-C40C66FF867C}">
                  <a14:compatExt spid="_x0000_s25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2567</xdr:row>
          <xdr:rowOff>0</xdr:rowOff>
        </xdr:to>
        <xdr:sp macro="" textlink="">
          <xdr:nvSpPr>
            <xdr:cNvPr id="25209" name="Button 5753" hidden="1">
              <a:extLst>
                <a:ext uri="{63B3BB69-23CF-44E3-9099-C40C66FF867C}">
                  <a14:compatExt spid="_x0000_s25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2568</xdr:row>
          <xdr:rowOff>0</xdr:rowOff>
        </xdr:to>
        <xdr:sp macro="" textlink="">
          <xdr:nvSpPr>
            <xdr:cNvPr id="25210" name="Button 5754" hidden="1">
              <a:extLst>
                <a:ext uri="{63B3BB69-23CF-44E3-9099-C40C66FF867C}">
                  <a14:compatExt spid="_x0000_s25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25211" name="Button 5755" hidden="1">
              <a:extLst>
                <a:ext uri="{63B3BB69-23CF-44E3-9099-C40C66FF867C}">
                  <a14:compatExt spid="_x0000_s25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2570</xdr:row>
          <xdr:rowOff>0</xdr:rowOff>
        </xdr:to>
        <xdr:sp macro="" textlink="">
          <xdr:nvSpPr>
            <xdr:cNvPr id="25212" name="Button 5756" hidden="1">
              <a:extLst>
                <a:ext uri="{63B3BB69-23CF-44E3-9099-C40C66FF867C}">
                  <a14:compatExt spid="_x0000_s25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25213" name="Button 5757" hidden="1">
              <a:extLst>
                <a:ext uri="{63B3BB69-23CF-44E3-9099-C40C66FF867C}">
                  <a14:compatExt spid="_x0000_s25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25214" name="Button 5758" hidden="1">
              <a:extLst>
                <a:ext uri="{63B3BB69-23CF-44E3-9099-C40C66FF867C}">
                  <a14:compatExt spid="_x0000_s25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25215" name="Button 5759" hidden="1">
              <a:extLst>
                <a:ext uri="{63B3BB69-23CF-44E3-9099-C40C66FF867C}">
                  <a14:compatExt spid="_x0000_s25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2574</xdr:row>
          <xdr:rowOff>0</xdr:rowOff>
        </xdr:to>
        <xdr:sp macro="" textlink="">
          <xdr:nvSpPr>
            <xdr:cNvPr id="25216" name="Button 5760" hidden="1">
              <a:extLst>
                <a:ext uri="{63B3BB69-23CF-44E3-9099-C40C66FF867C}">
                  <a14:compatExt spid="_x0000_s25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25218" name="Button 5762" hidden="1">
              <a:extLst>
                <a:ext uri="{63B3BB69-23CF-44E3-9099-C40C66FF867C}">
                  <a14:compatExt spid="_x0000_s25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2576</xdr:row>
          <xdr:rowOff>0</xdr:rowOff>
        </xdr:to>
        <xdr:sp macro="" textlink="">
          <xdr:nvSpPr>
            <xdr:cNvPr id="25219" name="Button 5763" hidden="1">
              <a:extLst>
                <a:ext uri="{63B3BB69-23CF-44E3-9099-C40C66FF867C}">
                  <a14:compatExt spid="_x0000_s25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25220" name="Button 5764" hidden="1">
              <a:extLst>
                <a:ext uri="{63B3BB69-23CF-44E3-9099-C40C66FF867C}">
                  <a14:compatExt spid="_x0000_s25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25221" name="Button 5765" hidden="1">
              <a:extLst>
                <a:ext uri="{63B3BB69-23CF-44E3-9099-C40C66FF867C}">
                  <a14:compatExt spid="_x0000_s25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2579</xdr:row>
          <xdr:rowOff>0</xdr:rowOff>
        </xdr:to>
        <xdr:sp macro="" textlink="">
          <xdr:nvSpPr>
            <xdr:cNvPr id="25222" name="Button 5766" hidden="1">
              <a:extLst>
                <a:ext uri="{63B3BB69-23CF-44E3-9099-C40C66FF867C}">
                  <a14:compatExt spid="_x0000_s25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171450</xdr:rowOff>
        </xdr:to>
        <xdr:sp macro="" textlink="">
          <xdr:nvSpPr>
            <xdr:cNvPr id="25223" name="Button 5767" hidden="1">
              <a:extLst>
                <a:ext uri="{63B3BB69-23CF-44E3-9099-C40C66FF867C}">
                  <a14:compatExt spid="_x0000_s25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171450</xdr:rowOff>
        </xdr:from>
        <xdr:to>
          <xdr:col>7</xdr:col>
          <xdr:colOff>0</xdr:colOff>
          <xdr:row>2581</xdr:row>
          <xdr:rowOff>0</xdr:rowOff>
        </xdr:to>
        <xdr:sp macro="" textlink="">
          <xdr:nvSpPr>
            <xdr:cNvPr id="25224" name="Button 5768" hidden="1">
              <a:extLst>
                <a:ext uri="{63B3BB69-23CF-44E3-9099-C40C66FF867C}">
                  <a14:compatExt spid="_x0000_s25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2582</xdr:row>
          <xdr:rowOff>0</xdr:rowOff>
        </xdr:to>
        <xdr:sp macro="" textlink="">
          <xdr:nvSpPr>
            <xdr:cNvPr id="25225" name="Button 5769" hidden="1">
              <a:extLst>
                <a:ext uri="{63B3BB69-23CF-44E3-9099-C40C66FF867C}">
                  <a14:compatExt spid="_x0000_s25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25226" name="Button 5770" hidden="1">
              <a:extLst>
                <a:ext uri="{63B3BB69-23CF-44E3-9099-C40C66FF867C}">
                  <a14:compatExt spid="_x0000_s25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2584</xdr:row>
          <xdr:rowOff>0</xdr:rowOff>
        </xdr:to>
        <xdr:sp macro="" textlink="">
          <xdr:nvSpPr>
            <xdr:cNvPr id="25227" name="Button 5771" hidden="1">
              <a:extLst>
                <a:ext uri="{63B3BB69-23CF-44E3-9099-C40C66FF867C}">
                  <a14:compatExt spid="_x0000_s25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2585</xdr:row>
          <xdr:rowOff>0</xdr:rowOff>
        </xdr:to>
        <xdr:sp macro="" textlink="">
          <xdr:nvSpPr>
            <xdr:cNvPr id="25228" name="Button 5772" hidden="1">
              <a:extLst>
                <a:ext uri="{63B3BB69-23CF-44E3-9099-C40C66FF867C}">
                  <a14:compatExt spid="_x0000_s25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2586</xdr:row>
          <xdr:rowOff>0</xdr:rowOff>
        </xdr:to>
        <xdr:sp macro="" textlink="">
          <xdr:nvSpPr>
            <xdr:cNvPr id="25229" name="Button 5773" hidden="1">
              <a:extLst>
                <a:ext uri="{63B3BB69-23CF-44E3-9099-C40C66FF867C}">
                  <a14:compatExt spid="_x0000_s25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25230" name="Button 5774" hidden="1">
              <a:extLst>
                <a:ext uri="{63B3BB69-23CF-44E3-9099-C40C66FF867C}">
                  <a14:compatExt spid="_x0000_s25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2588</xdr:row>
          <xdr:rowOff>0</xdr:rowOff>
        </xdr:to>
        <xdr:sp macro="" textlink="">
          <xdr:nvSpPr>
            <xdr:cNvPr id="25231" name="Button 5775" hidden="1">
              <a:extLst>
                <a:ext uri="{63B3BB69-23CF-44E3-9099-C40C66FF867C}">
                  <a14:compatExt spid="_x0000_s25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25232" name="Button 5776" hidden="1">
              <a:extLst>
                <a:ext uri="{63B3BB69-23CF-44E3-9099-C40C66FF867C}">
                  <a14:compatExt spid="_x0000_s25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2590</xdr:row>
          <xdr:rowOff>0</xdr:rowOff>
        </xdr:to>
        <xdr:sp macro="" textlink="">
          <xdr:nvSpPr>
            <xdr:cNvPr id="25233" name="Button 5777" hidden="1">
              <a:extLst>
                <a:ext uri="{63B3BB69-23CF-44E3-9099-C40C66FF867C}">
                  <a14:compatExt spid="_x0000_s25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2591</xdr:row>
          <xdr:rowOff>0</xdr:rowOff>
        </xdr:to>
        <xdr:sp macro="" textlink="">
          <xdr:nvSpPr>
            <xdr:cNvPr id="25234" name="Button 5778" hidden="1">
              <a:extLst>
                <a:ext uri="{63B3BB69-23CF-44E3-9099-C40C66FF867C}">
                  <a14:compatExt spid="_x0000_s25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2592</xdr:row>
          <xdr:rowOff>0</xdr:rowOff>
        </xdr:to>
        <xdr:sp macro="" textlink="">
          <xdr:nvSpPr>
            <xdr:cNvPr id="25235" name="Button 5779" hidden="1">
              <a:extLst>
                <a:ext uri="{63B3BB69-23CF-44E3-9099-C40C66FF867C}">
                  <a14:compatExt spid="_x0000_s25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2593</xdr:row>
          <xdr:rowOff>0</xdr:rowOff>
        </xdr:to>
        <xdr:sp macro="" textlink="">
          <xdr:nvSpPr>
            <xdr:cNvPr id="25236" name="Button 5780" hidden="1">
              <a:extLst>
                <a:ext uri="{63B3BB69-23CF-44E3-9099-C40C66FF867C}">
                  <a14:compatExt spid="_x0000_s25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25237" name="Button 5781" hidden="1">
              <a:extLst>
                <a:ext uri="{63B3BB69-23CF-44E3-9099-C40C66FF867C}">
                  <a14:compatExt spid="_x0000_s25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2595</xdr:row>
          <xdr:rowOff>0</xdr:rowOff>
        </xdr:to>
        <xdr:sp macro="" textlink="">
          <xdr:nvSpPr>
            <xdr:cNvPr id="25238" name="Button 5782" hidden="1">
              <a:extLst>
                <a:ext uri="{63B3BB69-23CF-44E3-9099-C40C66FF867C}">
                  <a14:compatExt spid="_x0000_s25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2596</xdr:row>
          <xdr:rowOff>0</xdr:rowOff>
        </xdr:to>
        <xdr:sp macro="" textlink="">
          <xdr:nvSpPr>
            <xdr:cNvPr id="25239" name="Button 5783" hidden="1">
              <a:extLst>
                <a:ext uri="{63B3BB69-23CF-44E3-9099-C40C66FF867C}">
                  <a14:compatExt spid="_x0000_s25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25240" name="Button 5784" hidden="1">
              <a:extLst>
                <a:ext uri="{63B3BB69-23CF-44E3-9099-C40C66FF867C}">
                  <a14:compatExt spid="_x0000_s25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25241" name="Button 5785" hidden="1">
              <a:extLst>
                <a:ext uri="{63B3BB69-23CF-44E3-9099-C40C66FF867C}">
                  <a14:compatExt spid="_x0000_s25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2599</xdr:row>
          <xdr:rowOff>0</xdr:rowOff>
        </xdr:to>
        <xdr:sp macro="" textlink="">
          <xdr:nvSpPr>
            <xdr:cNvPr id="25242" name="Button 5786" hidden="1">
              <a:extLst>
                <a:ext uri="{63B3BB69-23CF-44E3-9099-C40C66FF867C}">
                  <a14:compatExt spid="_x0000_s25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25243" name="Button 5787" hidden="1">
              <a:extLst>
                <a:ext uri="{63B3BB69-23CF-44E3-9099-C40C66FF867C}">
                  <a14:compatExt spid="_x0000_s25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2601</xdr:row>
          <xdr:rowOff>0</xdr:rowOff>
        </xdr:to>
        <xdr:sp macro="" textlink="">
          <xdr:nvSpPr>
            <xdr:cNvPr id="25244" name="Button 5788" hidden="1">
              <a:extLst>
                <a:ext uri="{63B3BB69-23CF-44E3-9099-C40C66FF867C}">
                  <a14:compatExt spid="_x0000_s25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25245" name="Button 5789" hidden="1">
              <a:extLst>
                <a:ext uri="{63B3BB69-23CF-44E3-9099-C40C66FF867C}">
                  <a14:compatExt spid="_x0000_s25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2603</xdr:row>
          <xdr:rowOff>0</xdr:rowOff>
        </xdr:to>
        <xdr:sp macro="" textlink="">
          <xdr:nvSpPr>
            <xdr:cNvPr id="25246" name="Button 5790" hidden="1">
              <a:extLst>
                <a:ext uri="{63B3BB69-23CF-44E3-9099-C40C66FF867C}">
                  <a14:compatExt spid="_x0000_s25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2604</xdr:row>
          <xdr:rowOff>0</xdr:rowOff>
        </xdr:to>
        <xdr:sp macro="" textlink="">
          <xdr:nvSpPr>
            <xdr:cNvPr id="25247" name="Button 5791" hidden="1">
              <a:extLst>
                <a:ext uri="{63B3BB69-23CF-44E3-9099-C40C66FF867C}">
                  <a14:compatExt spid="_x0000_s25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25248" name="Button 5792" hidden="1">
              <a:extLst>
                <a:ext uri="{63B3BB69-23CF-44E3-9099-C40C66FF867C}">
                  <a14:compatExt spid="_x0000_s25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2606</xdr:row>
          <xdr:rowOff>0</xdr:rowOff>
        </xdr:to>
        <xdr:sp macro="" textlink="">
          <xdr:nvSpPr>
            <xdr:cNvPr id="25249" name="Button 5793" hidden="1">
              <a:extLst>
                <a:ext uri="{63B3BB69-23CF-44E3-9099-C40C66FF867C}">
                  <a14:compatExt spid="_x0000_s25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2607</xdr:row>
          <xdr:rowOff>0</xdr:rowOff>
        </xdr:to>
        <xdr:sp macro="" textlink="">
          <xdr:nvSpPr>
            <xdr:cNvPr id="25250" name="Button 5794" hidden="1">
              <a:extLst>
                <a:ext uri="{63B3BB69-23CF-44E3-9099-C40C66FF867C}">
                  <a14:compatExt spid="_x0000_s25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25251" name="Button 5795" hidden="1">
              <a:extLst>
                <a:ext uri="{63B3BB69-23CF-44E3-9099-C40C66FF867C}">
                  <a14:compatExt spid="_x0000_s25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25252" name="Button 5796" hidden="1">
              <a:extLst>
                <a:ext uri="{63B3BB69-23CF-44E3-9099-C40C66FF867C}">
                  <a14:compatExt spid="_x0000_s25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2619</xdr:row>
          <xdr:rowOff>0</xdr:rowOff>
        </xdr:to>
        <xdr:sp macro="" textlink="">
          <xdr:nvSpPr>
            <xdr:cNvPr id="25273" name="Button 5817" hidden="1">
              <a:extLst>
                <a:ext uri="{63B3BB69-23CF-44E3-9099-C40C66FF867C}">
                  <a14:compatExt spid="_x0000_s252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25274" name="Button 5818" hidden="1">
              <a:extLst>
                <a:ext uri="{63B3BB69-23CF-44E3-9099-C40C66FF867C}">
                  <a14:compatExt spid="_x0000_s25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2612</xdr:row>
          <xdr:rowOff>0</xdr:rowOff>
        </xdr:to>
        <xdr:sp macro="" textlink="">
          <xdr:nvSpPr>
            <xdr:cNvPr id="25275" name="Button 5819" hidden="1">
              <a:extLst>
                <a:ext uri="{63B3BB69-23CF-44E3-9099-C40C66FF867C}">
                  <a14:compatExt spid="_x0000_s252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25294" name="Button 5838" hidden="1">
              <a:extLst>
                <a:ext uri="{63B3BB69-23CF-44E3-9099-C40C66FF867C}">
                  <a14:compatExt spid="_x0000_s252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2640</xdr:row>
          <xdr:rowOff>0</xdr:rowOff>
        </xdr:to>
        <xdr:sp macro="" textlink="">
          <xdr:nvSpPr>
            <xdr:cNvPr id="25295" name="Button 5839" hidden="1">
              <a:extLst>
                <a:ext uri="{63B3BB69-23CF-44E3-9099-C40C66FF867C}">
                  <a14:compatExt spid="_x0000_s25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2632</xdr:row>
          <xdr:rowOff>0</xdr:rowOff>
        </xdr:to>
        <xdr:sp macro="" textlink="">
          <xdr:nvSpPr>
            <xdr:cNvPr id="25296" name="Button 5840" hidden="1">
              <a:extLst>
                <a:ext uri="{63B3BB69-23CF-44E3-9099-C40C66FF867C}">
                  <a14:compatExt spid="_x0000_s252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25315" name="Button 5859" hidden="1">
              <a:extLst>
                <a:ext uri="{63B3BB69-23CF-44E3-9099-C40C66FF867C}">
                  <a14:compatExt spid="_x0000_s253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2653</xdr:row>
          <xdr:rowOff>0</xdr:rowOff>
        </xdr:to>
        <xdr:sp macro="" textlink="">
          <xdr:nvSpPr>
            <xdr:cNvPr id="25316" name="Button 5860" hidden="1">
              <a:extLst>
                <a:ext uri="{63B3BB69-23CF-44E3-9099-C40C66FF867C}">
                  <a14:compatExt spid="_x0000_s25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2645</xdr:row>
          <xdr:rowOff>0</xdr:rowOff>
        </xdr:to>
        <xdr:sp macro="" textlink="">
          <xdr:nvSpPr>
            <xdr:cNvPr id="25317" name="Button 5861" hidden="1">
              <a:extLst>
                <a:ext uri="{63B3BB69-23CF-44E3-9099-C40C66FF867C}">
                  <a14:compatExt spid="_x0000_s253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2670</xdr:row>
          <xdr:rowOff>0</xdr:rowOff>
        </xdr:to>
        <xdr:sp macro="" textlink="">
          <xdr:nvSpPr>
            <xdr:cNvPr id="25336" name="Button 5880" hidden="1">
              <a:extLst>
                <a:ext uri="{63B3BB69-23CF-44E3-9099-C40C66FF867C}">
                  <a14:compatExt spid="_x0000_s253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2671</xdr:row>
          <xdr:rowOff>0</xdr:rowOff>
        </xdr:to>
        <xdr:sp macro="" textlink="">
          <xdr:nvSpPr>
            <xdr:cNvPr id="25337" name="Button 5881" hidden="1">
              <a:extLst>
                <a:ext uri="{63B3BB69-23CF-44E3-9099-C40C66FF867C}">
                  <a14:compatExt spid="_x0000_s25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2663</xdr:row>
          <xdr:rowOff>0</xdr:rowOff>
        </xdr:to>
        <xdr:sp macro="" textlink="">
          <xdr:nvSpPr>
            <xdr:cNvPr id="25338" name="Button 5882" hidden="1">
              <a:extLst>
                <a:ext uri="{63B3BB69-23CF-44E3-9099-C40C66FF867C}">
                  <a14:compatExt spid="_x0000_s253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2621</xdr:row>
          <xdr:rowOff>0</xdr:rowOff>
        </xdr:to>
        <xdr:sp macro="" textlink="">
          <xdr:nvSpPr>
            <xdr:cNvPr id="25339" name="Button 5883" hidden="1">
              <a:extLst>
                <a:ext uri="{63B3BB69-23CF-44E3-9099-C40C66FF867C}">
                  <a14:compatExt spid="_x0000_s25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2622</xdr:row>
          <xdr:rowOff>0</xdr:rowOff>
        </xdr:to>
        <xdr:sp macro="" textlink="">
          <xdr:nvSpPr>
            <xdr:cNvPr id="25340" name="Button 5884" hidden="1">
              <a:extLst>
                <a:ext uri="{63B3BB69-23CF-44E3-9099-C40C66FF867C}">
                  <a14:compatExt spid="_x0000_s25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2623</xdr:row>
          <xdr:rowOff>0</xdr:rowOff>
        </xdr:to>
        <xdr:sp macro="" textlink="">
          <xdr:nvSpPr>
            <xdr:cNvPr id="25341" name="Button 5885" hidden="1">
              <a:extLst>
                <a:ext uri="{63B3BB69-23CF-44E3-9099-C40C66FF867C}">
                  <a14:compatExt spid="_x0000_s25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2624</xdr:row>
          <xdr:rowOff>0</xdr:rowOff>
        </xdr:to>
        <xdr:sp macro="" textlink="">
          <xdr:nvSpPr>
            <xdr:cNvPr id="25342" name="Button 5886" hidden="1">
              <a:extLst>
                <a:ext uri="{63B3BB69-23CF-44E3-9099-C40C66FF867C}">
                  <a14:compatExt spid="_x0000_s25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2625</xdr:row>
          <xdr:rowOff>0</xdr:rowOff>
        </xdr:to>
        <xdr:sp macro="" textlink="">
          <xdr:nvSpPr>
            <xdr:cNvPr id="25343" name="Button 5887" hidden="1">
              <a:extLst>
                <a:ext uri="{63B3BB69-23CF-44E3-9099-C40C66FF867C}">
                  <a14:compatExt spid="_x0000_s25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25344" name="Button 5888" hidden="1">
              <a:extLst>
                <a:ext uri="{63B3BB69-23CF-44E3-9099-C40C66FF867C}">
                  <a14:compatExt spid="_x0000_s25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25345" name="Button 5889" hidden="1">
              <a:extLst>
                <a:ext uri="{63B3BB69-23CF-44E3-9099-C40C66FF867C}">
                  <a14:compatExt spid="_x0000_s25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2628</xdr:row>
          <xdr:rowOff>0</xdr:rowOff>
        </xdr:to>
        <xdr:sp macro="" textlink="">
          <xdr:nvSpPr>
            <xdr:cNvPr id="25346" name="Button 5890" hidden="1">
              <a:extLst>
                <a:ext uri="{63B3BB69-23CF-44E3-9099-C40C66FF867C}">
                  <a14:compatExt spid="_x0000_s25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2629</xdr:row>
          <xdr:rowOff>0</xdr:rowOff>
        </xdr:to>
        <xdr:sp macro="" textlink="">
          <xdr:nvSpPr>
            <xdr:cNvPr id="25347" name="Button 5891" hidden="1">
              <a:extLst>
                <a:ext uri="{63B3BB69-23CF-44E3-9099-C40C66FF867C}">
                  <a14:compatExt spid="_x0000_s25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2672</xdr:row>
          <xdr:rowOff>0</xdr:rowOff>
        </xdr:to>
        <xdr:sp macro="" textlink="">
          <xdr:nvSpPr>
            <xdr:cNvPr id="25385" name="Button 5929" hidden="1">
              <a:extLst>
                <a:ext uri="{63B3BB69-23CF-44E3-9099-C40C66FF867C}">
                  <a14:compatExt spid="_x0000_s25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2673</xdr:row>
          <xdr:rowOff>0</xdr:rowOff>
        </xdr:to>
        <xdr:sp macro="" textlink="">
          <xdr:nvSpPr>
            <xdr:cNvPr id="25386" name="Button 5930" hidden="1">
              <a:extLst>
                <a:ext uri="{63B3BB69-23CF-44E3-9099-C40C66FF867C}">
                  <a14:compatExt spid="_x0000_s25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2641</xdr:row>
          <xdr:rowOff>0</xdr:rowOff>
        </xdr:to>
        <xdr:sp macro="" textlink="">
          <xdr:nvSpPr>
            <xdr:cNvPr id="25387" name="Button 5931" hidden="1">
              <a:extLst>
                <a:ext uri="{63B3BB69-23CF-44E3-9099-C40C66FF867C}">
                  <a14:compatExt spid="_x0000_s25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2642</xdr:row>
          <xdr:rowOff>0</xdr:rowOff>
        </xdr:to>
        <xdr:sp macro="" textlink="">
          <xdr:nvSpPr>
            <xdr:cNvPr id="25388" name="Button 5932" hidden="1">
              <a:extLst>
                <a:ext uri="{63B3BB69-23CF-44E3-9099-C40C66FF867C}">
                  <a14:compatExt spid="_x0000_s25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2654</xdr:row>
          <xdr:rowOff>0</xdr:rowOff>
        </xdr:to>
        <xdr:sp macro="" textlink="">
          <xdr:nvSpPr>
            <xdr:cNvPr id="25389" name="Button 5933" hidden="1">
              <a:extLst>
                <a:ext uri="{63B3BB69-23CF-44E3-9099-C40C66FF867C}">
                  <a14:compatExt spid="_x0000_s25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25390" name="Button 5934" hidden="1">
              <a:extLst>
                <a:ext uri="{63B3BB69-23CF-44E3-9099-C40C66FF867C}">
                  <a14:compatExt spid="_x0000_s25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2656</xdr:row>
          <xdr:rowOff>0</xdr:rowOff>
        </xdr:to>
        <xdr:sp macro="" textlink="">
          <xdr:nvSpPr>
            <xdr:cNvPr id="25391" name="Button 5935" hidden="1">
              <a:extLst>
                <a:ext uri="{63B3BB69-23CF-44E3-9099-C40C66FF867C}">
                  <a14:compatExt spid="_x0000_s25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2657</xdr:row>
          <xdr:rowOff>0</xdr:rowOff>
        </xdr:to>
        <xdr:sp macro="" textlink="">
          <xdr:nvSpPr>
            <xdr:cNvPr id="25392" name="Button 5936" hidden="1">
              <a:extLst>
                <a:ext uri="{63B3BB69-23CF-44E3-9099-C40C66FF867C}">
                  <a14:compatExt spid="_x0000_s25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25393" name="Button 5937" hidden="1">
              <a:extLst>
                <a:ext uri="{63B3BB69-23CF-44E3-9099-C40C66FF867C}">
                  <a14:compatExt spid="_x0000_s25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25394" name="Button 5938" hidden="1">
              <a:extLst>
                <a:ext uri="{63B3BB69-23CF-44E3-9099-C40C66FF867C}">
                  <a14:compatExt spid="_x0000_s25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2660</xdr:row>
          <xdr:rowOff>0</xdr:rowOff>
        </xdr:to>
        <xdr:sp macro="" textlink="">
          <xdr:nvSpPr>
            <xdr:cNvPr id="25395" name="Button 5939" hidden="1">
              <a:extLst>
                <a:ext uri="{63B3BB69-23CF-44E3-9099-C40C66FF867C}">
                  <a14:compatExt spid="_x0000_s25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2683</xdr:row>
          <xdr:rowOff>0</xdr:rowOff>
        </xdr:to>
        <xdr:sp macro="" textlink="">
          <xdr:nvSpPr>
            <xdr:cNvPr id="25414" name="Button 5958" hidden="1">
              <a:extLst>
                <a:ext uri="{63B3BB69-23CF-44E3-9099-C40C66FF867C}">
                  <a14:compatExt spid="_x0000_s254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2684</xdr:row>
          <xdr:rowOff>0</xdr:rowOff>
        </xdr:to>
        <xdr:sp macro="" textlink="">
          <xdr:nvSpPr>
            <xdr:cNvPr id="25415" name="Button 5959" hidden="1">
              <a:extLst>
                <a:ext uri="{63B3BB69-23CF-44E3-9099-C40C66FF867C}">
                  <a14:compatExt spid="_x0000_s25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2676</xdr:row>
          <xdr:rowOff>0</xdr:rowOff>
        </xdr:to>
        <xdr:sp macro="" textlink="">
          <xdr:nvSpPr>
            <xdr:cNvPr id="25416" name="Button 5960" hidden="1">
              <a:extLst>
                <a:ext uri="{63B3BB69-23CF-44E3-9099-C40C66FF867C}">
                  <a14:compatExt spid="_x0000_s254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2720</xdr:row>
          <xdr:rowOff>0</xdr:rowOff>
        </xdr:to>
        <xdr:sp macro="" textlink="">
          <xdr:nvSpPr>
            <xdr:cNvPr id="25435" name="Button 5979" hidden="1">
              <a:extLst>
                <a:ext uri="{63B3BB69-23CF-44E3-9099-C40C66FF867C}">
                  <a14:compatExt spid="_x0000_s254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2721</xdr:row>
          <xdr:rowOff>0</xdr:rowOff>
        </xdr:to>
        <xdr:sp macro="" textlink="">
          <xdr:nvSpPr>
            <xdr:cNvPr id="25436" name="Button 5980" hidden="1">
              <a:extLst>
                <a:ext uri="{63B3BB69-23CF-44E3-9099-C40C66FF867C}">
                  <a14:compatExt spid="_x0000_s25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2713</xdr:row>
          <xdr:rowOff>0</xdr:rowOff>
        </xdr:to>
        <xdr:sp macro="" textlink="">
          <xdr:nvSpPr>
            <xdr:cNvPr id="25437" name="Button 5981" hidden="1">
              <a:extLst>
                <a:ext uri="{63B3BB69-23CF-44E3-9099-C40C66FF867C}">
                  <a14:compatExt spid="_x0000_s254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25456" name="Button 6000" hidden="1">
              <a:extLst>
                <a:ext uri="{63B3BB69-23CF-44E3-9099-C40C66FF867C}">
                  <a14:compatExt spid="_x0000_s254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2747</xdr:row>
          <xdr:rowOff>0</xdr:rowOff>
        </xdr:to>
        <xdr:sp macro="" textlink="">
          <xdr:nvSpPr>
            <xdr:cNvPr id="25457" name="Button 6001" hidden="1">
              <a:extLst>
                <a:ext uri="{63B3BB69-23CF-44E3-9099-C40C66FF867C}">
                  <a14:compatExt spid="_x0000_s25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25458" name="Button 6002" hidden="1">
              <a:extLst>
                <a:ext uri="{63B3BB69-23CF-44E3-9099-C40C66FF867C}">
                  <a14:compatExt spid="_x0000_s254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2778</xdr:row>
          <xdr:rowOff>0</xdr:rowOff>
        </xdr:to>
        <xdr:sp macro="" textlink="">
          <xdr:nvSpPr>
            <xdr:cNvPr id="25477" name="Button 6021" hidden="1">
              <a:extLst>
                <a:ext uri="{63B3BB69-23CF-44E3-9099-C40C66FF867C}">
                  <a14:compatExt spid="_x0000_s254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2779</xdr:row>
          <xdr:rowOff>0</xdr:rowOff>
        </xdr:to>
        <xdr:sp macro="" textlink="">
          <xdr:nvSpPr>
            <xdr:cNvPr id="25478" name="Button 6022" hidden="1">
              <a:extLst>
                <a:ext uri="{63B3BB69-23CF-44E3-9099-C40C66FF867C}">
                  <a14:compatExt spid="_x0000_s25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2771</xdr:row>
          <xdr:rowOff>0</xdr:rowOff>
        </xdr:to>
        <xdr:sp macro="" textlink="">
          <xdr:nvSpPr>
            <xdr:cNvPr id="25479" name="Button 6023" hidden="1">
              <a:extLst>
                <a:ext uri="{63B3BB69-23CF-44E3-9099-C40C66FF867C}">
                  <a14:compatExt spid="_x0000_s254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2685</xdr:row>
          <xdr:rowOff>0</xdr:rowOff>
        </xdr:to>
        <xdr:sp macro="" textlink="">
          <xdr:nvSpPr>
            <xdr:cNvPr id="25539" name="Button 6083" hidden="1">
              <a:extLst>
                <a:ext uri="{63B3BB69-23CF-44E3-9099-C40C66FF867C}">
                  <a14:compatExt spid="_x0000_s25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2686</xdr:row>
          <xdr:rowOff>0</xdr:rowOff>
        </xdr:to>
        <xdr:sp macro="" textlink="">
          <xdr:nvSpPr>
            <xdr:cNvPr id="25540" name="Button 6084" hidden="1">
              <a:extLst>
                <a:ext uri="{63B3BB69-23CF-44E3-9099-C40C66FF867C}">
                  <a14:compatExt spid="_x0000_s25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2687</xdr:row>
          <xdr:rowOff>0</xdr:rowOff>
        </xdr:to>
        <xdr:sp macro="" textlink="">
          <xdr:nvSpPr>
            <xdr:cNvPr id="25541" name="Button 6085" hidden="1">
              <a:extLst>
                <a:ext uri="{63B3BB69-23CF-44E3-9099-C40C66FF867C}">
                  <a14:compatExt spid="_x0000_s25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25542" name="Button 6086" hidden="1">
              <a:extLst>
                <a:ext uri="{63B3BB69-23CF-44E3-9099-C40C66FF867C}">
                  <a14:compatExt spid="_x0000_s25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2689</xdr:row>
          <xdr:rowOff>0</xdr:rowOff>
        </xdr:to>
        <xdr:sp macro="" textlink="">
          <xdr:nvSpPr>
            <xdr:cNvPr id="25543" name="Button 6087" hidden="1">
              <a:extLst>
                <a:ext uri="{63B3BB69-23CF-44E3-9099-C40C66FF867C}">
                  <a14:compatExt spid="_x0000_s25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2690</xdr:row>
          <xdr:rowOff>0</xdr:rowOff>
        </xdr:to>
        <xdr:sp macro="" textlink="">
          <xdr:nvSpPr>
            <xdr:cNvPr id="25544" name="Button 6088" hidden="1">
              <a:extLst>
                <a:ext uri="{63B3BB69-23CF-44E3-9099-C40C66FF867C}">
                  <a14:compatExt spid="_x0000_s25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2691</xdr:row>
          <xdr:rowOff>0</xdr:rowOff>
        </xdr:to>
        <xdr:sp macro="" textlink="">
          <xdr:nvSpPr>
            <xdr:cNvPr id="25545" name="Button 6089" hidden="1">
              <a:extLst>
                <a:ext uri="{63B3BB69-23CF-44E3-9099-C40C66FF867C}">
                  <a14:compatExt spid="_x0000_s25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25546" name="Button 6090" hidden="1">
              <a:extLst>
                <a:ext uri="{63B3BB69-23CF-44E3-9099-C40C66FF867C}">
                  <a14:compatExt spid="_x0000_s25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2693</xdr:row>
          <xdr:rowOff>0</xdr:rowOff>
        </xdr:to>
        <xdr:sp macro="" textlink="">
          <xdr:nvSpPr>
            <xdr:cNvPr id="25547" name="Button 6091" hidden="1">
              <a:extLst>
                <a:ext uri="{63B3BB69-23CF-44E3-9099-C40C66FF867C}">
                  <a14:compatExt spid="_x0000_s25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2694</xdr:row>
          <xdr:rowOff>0</xdr:rowOff>
        </xdr:to>
        <xdr:sp macro="" textlink="">
          <xdr:nvSpPr>
            <xdr:cNvPr id="25548" name="Button 6092" hidden="1">
              <a:extLst>
                <a:ext uri="{63B3BB69-23CF-44E3-9099-C40C66FF867C}">
                  <a14:compatExt spid="_x0000_s25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2695</xdr:row>
          <xdr:rowOff>0</xdr:rowOff>
        </xdr:to>
        <xdr:sp macro="" textlink="">
          <xdr:nvSpPr>
            <xdr:cNvPr id="25549" name="Button 6093" hidden="1">
              <a:extLst>
                <a:ext uri="{63B3BB69-23CF-44E3-9099-C40C66FF867C}">
                  <a14:compatExt spid="_x0000_s25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25550" name="Button 6094" hidden="1">
              <a:extLst>
                <a:ext uri="{63B3BB69-23CF-44E3-9099-C40C66FF867C}">
                  <a14:compatExt spid="_x0000_s25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2697</xdr:row>
          <xdr:rowOff>0</xdr:rowOff>
        </xdr:to>
        <xdr:sp macro="" textlink="">
          <xdr:nvSpPr>
            <xdr:cNvPr id="25551" name="Button 6095" hidden="1">
              <a:extLst>
                <a:ext uri="{63B3BB69-23CF-44E3-9099-C40C66FF867C}">
                  <a14:compatExt spid="_x0000_s25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2698</xdr:row>
          <xdr:rowOff>0</xdr:rowOff>
        </xdr:to>
        <xdr:sp macro="" textlink="">
          <xdr:nvSpPr>
            <xdr:cNvPr id="25552" name="Button 6096" hidden="1">
              <a:extLst>
                <a:ext uri="{63B3BB69-23CF-44E3-9099-C40C66FF867C}">
                  <a14:compatExt spid="_x0000_s25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25553" name="Button 6097" hidden="1">
              <a:extLst>
                <a:ext uri="{63B3BB69-23CF-44E3-9099-C40C66FF867C}">
                  <a14:compatExt spid="_x0000_s25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2700</xdr:row>
          <xdr:rowOff>0</xdr:rowOff>
        </xdr:to>
        <xdr:sp macro="" textlink="">
          <xdr:nvSpPr>
            <xdr:cNvPr id="25554" name="Button 6098" hidden="1">
              <a:extLst>
                <a:ext uri="{63B3BB69-23CF-44E3-9099-C40C66FF867C}">
                  <a14:compatExt spid="_x0000_s25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2701</xdr:row>
          <xdr:rowOff>0</xdr:rowOff>
        </xdr:to>
        <xdr:sp macro="" textlink="">
          <xdr:nvSpPr>
            <xdr:cNvPr id="25555" name="Button 6099" hidden="1">
              <a:extLst>
                <a:ext uri="{63B3BB69-23CF-44E3-9099-C40C66FF867C}">
                  <a14:compatExt spid="_x0000_s25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2702</xdr:row>
          <xdr:rowOff>0</xdr:rowOff>
        </xdr:to>
        <xdr:sp macro="" textlink="">
          <xdr:nvSpPr>
            <xdr:cNvPr id="25556" name="Button 6100" hidden="1">
              <a:extLst>
                <a:ext uri="{63B3BB69-23CF-44E3-9099-C40C66FF867C}">
                  <a14:compatExt spid="_x0000_s25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25557" name="Button 6101" hidden="1">
              <a:extLst>
                <a:ext uri="{63B3BB69-23CF-44E3-9099-C40C66FF867C}">
                  <a14:compatExt spid="_x0000_s25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2704</xdr:row>
          <xdr:rowOff>0</xdr:rowOff>
        </xdr:to>
        <xdr:sp macro="" textlink="">
          <xdr:nvSpPr>
            <xdr:cNvPr id="25558" name="Button 6102" hidden="1">
              <a:extLst>
                <a:ext uri="{63B3BB69-23CF-44E3-9099-C40C66FF867C}">
                  <a14:compatExt spid="_x0000_s25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2705</xdr:row>
          <xdr:rowOff>0</xdr:rowOff>
        </xdr:to>
        <xdr:sp macro="" textlink="">
          <xdr:nvSpPr>
            <xdr:cNvPr id="25559" name="Button 6103" hidden="1">
              <a:extLst>
                <a:ext uri="{63B3BB69-23CF-44E3-9099-C40C66FF867C}">
                  <a14:compatExt spid="_x0000_s25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2706</xdr:row>
          <xdr:rowOff>0</xdr:rowOff>
        </xdr:to>
        <xdr:sp macro="" textlink="">
          <xdr:nvSpPr>
            <xdr:cNvPr id="25560" name="Button 6104" hidden="1">
              <a:extLst>
                <a:ext uri="{63B3BB69-23CF-44E3-9099-C40C66FF867C}">
                  <a14:compatExt spid="_x0000_s25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2707</xdr:row>
          <xdr:rowOff>0</xdr:rowOff>
        </xdr:to>
        <xdr:sp macro="" textlink="">
          <xdr:nvSpPr>
            <xdr:cNvPr id="25561" name="Button 6105" hidden="1">
              <a:extLst>
                <a:ext uri="{63B3BB69-23CF-44E3-9099-C40C66FF867C}">
                  <a14:compatExt spid="_x0000_s25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2708</xdr:row>
          <xdr:rowOff>0</xdr:rowOff>
        </xdr:to>
        <xdr:sp macro="" textlink="">
          <xdr:nvSpPr>
            <xdr:cNvPr id="25562" name="Button 6106" hidden="1">
              <a:extLst>
                <a:ext uri="{63B3BB69-23CF-44E3-9099-C40C66FF867C}">
                  <a14:compatExt spid="_x0000_s25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25563" name="Button 6107" hidden="1">
              <a:extLst>
                <a:ext uri="{63B3BB69-23CF-44E3-9099-C40C66FF867C}">
                  <a14:compatExt spid="_x0000_s25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25564" name="Button 6108" hidden="1">
              <a:extLst>
                <a:ext uri="{63B3BB69-23CF-44E3-9099-C40C66FF867C}">
                  <a14:compatExt spid="_x0000_s25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25565" name="Button 6109" hidden="1">
              <a:extLst>
                <a:ext uri="{63B3BB69-23CF-44E3-9099-C40C66FF867C}">
                  <a14:compatExt spid="_x0000_s25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2723</xdr:row>
          <xdr:rowOff>0</xdr:rowOff>
        </xdr:to>
        <xdr:sp macro="" textlink="">
          <xdr:nvSpPr>
            <xdr:cNvPr id="25566" name="Button 6110" hidden="1">
              <a:extLst>
                <a:ext uri="{63B3BB69-23CF-44E3-9099-C40C66FF867C}">
                  <a14:compatExt spid="_x0000_s25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2724</xdr:row>
          <xdr:rowOff>0</xdr:rowOff>
        </xdr:to>
        <xdr:sp macro="" textlink="">
          <xdr:nvSpPr>
            <xdr:cNvPr id="25567" name="Button 6111" hidden="1">
              <a:extLst>
                <a:ext uri="{63B3BB69-23CF-44E3-9099-C40C66FF867C}">
                  <a14:compatExt spid="_x0000_s25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25569" name="Button 6113" hidden="1">
              <a:extLst>
                <a:ext uri="{63B3BB69-23CF-44E3-9099-C40C66FF867C}">
                  <a14:compatExt spid="_x0000_s25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2726</xdr:row>
          <xdr:rowOff>0</xdr:rowOff>
        </xdr:to>
        <xdr:sp macro="" textlink="">
          <xdr:nvSpPr>
            <xdr:cNvPr id="25570" name="Button 6114" hidden="1">
              <a:extLst>
                <a:ext uri="{63B3BB69-23CF-44E3-9099-C40C66FF867C}">
                  <a14:compatExt spid="_x0000_s25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25571" name="Button 6115" hidden="1">
              <a:extLst>
                <a:ext uri="{63B3BB69-23CF-44E3-9099-C40C66FF867C}">
                  <a14:compatExt spid="_x0000_s25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25572" name="Button 6116" hidden="1">
              <a:extLst>
                <a:ext uri="{63B3BB69-23CF-44E3-9099-C40C66FF867C}">
                  <a14:compatExt spid="_x0000_s25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25573" name="Button 6117" hidden="1">
              <a:extLst>
                <a:ext uri="{63B3BB69-23CF-44E3-9099-C40C66FF867C}">
                  <a14:compatExt spid="_x0000_s25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2730</xdr:row>
          <xdr:rowOff>0</xdr:rowOff>
        </xdr:to>
        <xdr:sp macro="" textlink="">
          <xdr:nvSpPr>
            <xdr:cNvPr id="25574" name="Button 6118" hidden="1">
              <a:extLst>
                <a:ext uri="{63B3BB69-23CF-44E3-9099-C40C66FF867C}">
                  <a14:compatExt spid="_x0000_s25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25575" name="Button 6119" hidden="1">
              <a:extLst>
                <a:ext uri="{63B3BB69-23CF-44E3-9099-C40C66FF867C}">
                  <a14:compatExt spid="_x0000_s25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25576" name="Button 6120" hidden="1">
              <a:extLst>
                <a:ext uri="{63B3BB69-23CF-44E3-9099-C40C66FF867C}">
                  <a14:compatExt spid="_x0000_s25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2733</xdr:row>
          <xdr:rowOff>0</xdr:rowOff>
        </xdr:to>
        <xdr:sp macro="" textlink="">
          <xdr:nvSpPr>
            <xdr:cNvPr id="25577" name="Button 6121" hidden="1">
              <a:extLst>
                <a:ext uri="{63B3BB69-23CF-44E3-9099-C40C66FF867C}">
                  <a14:compatExt spid="_x0000_s25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2734</xdr:row>
          <xdr:rowOff>0</xdr:rowOff>
        </xdr:to>
        <xdr:sp macro="" textlink="">
          <xdr:nvSpPr>
            <xdr:cNvPr id="25578" name="Button 6122" hidden="1">
              <a:extLst>
                <a:ext uri="{63B3BB69-23CF-44E3-9099-C40C66FF867C}">
                  <a14:compatExt spid="_x0000_s25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2735</xdr:row>
          <xdr:rowOff>0</xdr:rowOff>
        </xdr:to>
        <xdr:sp macro="" textlink="">
          <xdr:nvSpPr>
            <xdr:cNvPr id="25579" name="Button 6123" hidden="1">
              <a:extLst>
                <a:ext uri="{63B3BB69-23CF-44E3-9099-C40C66FF867C}">
                  <a14:compatExt spid="_x0000_s25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171450</xdr:rowOff>
        </xdr:to>
        <xdr:sp macro="" textlink="">
          <xdr:nvSpPr>
            <xdr:cNvPr id="25580" name="Button 6124" hidden="1">
              <a:extLst>
                <a:ext uri="{63B3BB69-23CF-44E3-9099-C40C66FF867C}">
                  <a14:compatExt spid="_x0000_s25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25581" name="Button 6125" hidden="1">
              <a:extLst>
                <a:ext uri="{63B3BB69-23CF-44E3-9099-C40C66FF867C}">
                  <a14:compatExt spid="_x0000_s25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2749</xdr:row>
          <xdr:rowOff>0</xdr:rowOff>
        </xdr:to>
        <xdr:sp macro="" textlink="">
          <xdr:nvSpPr>
            <xdr:cNvPr id="25582" name="Button 6126" hidden="1">
              <a:extLst>
                <a:ext uri="{63B3BB69-23CF-44E3-9099-C40C66FF867C}">
                  <a14:compatExt spid="_x0000_s25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25583" name="Button 6127" hidden="1">
              <a:extLst>
                <a:ext uri="{63B3BB69-23CF-44E3-9099-C40C66FF867C}">
                  <a14:compatExt spid="_x0000_s25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2751</xdr:row>
          <xdr:rowOff>0</xdr:rowOff>
        </xdr:to>
        <xdr:sp macro="" textlink="">
          <xdr:nvSpPr>
            <xdr:cNvPr id="25584" name="Button 6128" hidden="1">
              <a:extLst>
                <a:ext uri="{63B3BB69-23CF-44E3-9099-C40C66FF867C}">
                  <a14:compatExt spid="_x0000_s25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2752</xdr:row>
          <xdr:rowOff>0</xdr:rowOff>
        </xdr:to>
        <xdr:sp macro="" textlink="">
          <xdr:nvSpPr>
            <xdr:cNvPr id="25585" name="Button 6129" hidden="1">
              <a:extLst>
                <a:ext uri="{63B3BB69-23CF-44E3-9099-C40C66FF867C}">
                  <a14:compatExt spid="_x0000_s25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2753</xdr:row>
          <xdr:rowOff>0</xdr:rowOff>
        </xdr:to>
        <xdr:sp macro="" textlink="">
          <xdr:nvSpPr>
            <xdr:cNvPr id="25586" name="Button 6130" hidden="1">
              <a:extLst>
                <a:ext uri="{63B3BB69-23CF-44E3-9099-C40C66FF867C}">
                  <a14:compatExt spid="_x0000_s25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171450</xdr:rowOff>
        </xdr:to>
        <xdr:sp macro="" textlink="">
          <xdr:nvSpPr>
            <xdr:cNvPr id="25587" name="Button 6131" hidden="1">
              <a:extLst>
                <a:ext uri="{63B3BB69-23CF-44E3-9099-C40C66FF867C}">
                  <a14:compatExt spid="_x0000_s25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171450</xdr:rowOff>
        </xdr:from>
        <xdr:to>
          <xdr:col>7</xdr:col>
          <xdr:colOff>0</xdr:colOff>
          <xdr:row>2755</xdr:row>
          <xdr:rowOff>0</xdr:rowOff>
        </xdr:to>
        <xdr:sp macro="" textlink="">
          <xdr:nvSpPr>
            <xdr:cNvPr id="25588" name="Button 6132" hidden="1">
              <a:extLst>
                <a:ext uri="{63B3BB69-23CF-44E3-9099-C40C66FF867C}">
                  <a14:compatExt spid="_x0000_s25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2756</xdr:row>
          <xdr:rowOff>0</xdr:rowOff>
        </xdr:to>
        <xdr:sp macro="" textlink="">
          <xdr:nvSpPr>
            <xdr:cNvPr id="25589" name="Button 6133" hidden="1">
              <a:extLst>
                <a:ext uri="{63B3BB69-23CF-44E3-9099-C40C66FF867C}">
                  <a14:compatExt spid="_x0000_s25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2757</xdr:row>
          <xdr:rowOff>0</xdr:rowOff>
        </xdr:to>
        <xdr:sp macro="" textlink="">
          <xdr:nvSpPr>
            <xdr:cNvPr id="25590" name="Button 6134" hidden="1">
              <a:extLst>
                <a:ext uri="{63B3BB69-23CF-44E3-9099-C40C66FF867C}">
                  <a14:compatExt spid="_x0000_s25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25591" name="Button 6135" hidden="1">
              <a:extLst>
                <a:ext uri="{63B3BB69-23CF-44E3-9099-C40C66FF867C}">
                  <a14:compatExt spid="_x0000_s25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2759</xdr:row>
          <xdr:rowOff>0</xdr:rowOff>
        </xdr:to>
        <xdr:sp macro="" textlink="">
          <xdr:nvSpPr>
            <xdr:cNvPr id="25592" name="Button 6136" hidden="1">
              <a:extLst>
                <a:ext uri="{63B3BB69-23CF-44E3-9099-C40C66FF867C}">
                  <a14:compatExt spid="_x0000_s25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2760</xdr:row>
          <xdr:rowOff>0</xdr:rowOff>
        </xdr:to>
        <xdr:sp macro="" textlink="">
          <xdr:nvSpPr>
            <xdr:cNvPr id="25593" name="Button 6137" hidden="1">
              <a:extLst>
                <a:ext uri="{63B3BB69-23CF-44E3-9099-C40C66FF867C}">
                  <a14:compatExt spid="_x0000_s25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25594" name="Button 6138" hidden="1">
              <a:extLst>
                <a:ext uri="{63B3BB69-23CF-44E3-9099-C40C66FF867C}">
                  <a14:compatExt spid="_x0000_s25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2762</xdr:row>
          <xdr:rowOff>0</xdr:rowOff>
        </xdr:to>
        <xdr:sp macro="" textlink="">
          <xdr:nvSpPr>
            <xdr:cNvPr id="25595" name="Button 6139" hidden="1">
              <a:extLst>
                <a:ext uri="{63B3BB69-23CF-44E3-9099-C40C66FF867C}">
                  <a14:compatExt spid="_x0000_s25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2780</xdr:row>
          <xdr:rowOff>0</xdr:rowOff>
        </xdr:to>
        <xdr:sp macro="" textlink="">
          <xdr:nvSpPr>
            <xdr:cNvPr id="25596" name="Button 6140" hidden="1">
              <a:extLst>
                <a:ext uri="{63B3BB69-23CF-44E3-9099-C40C66FF867C}">
                  <a14:compatExt spid="_x0000_s25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2781</xdr:row>
          <xdr:rowOff>0</xdr:rowOff>
        </xdr:to>
        <xdr:sp macro="" textlink="">
          <xdr:nvSpPr>
            <xdr:cNvPr id="25597" name="Button 6141" hidden="1">
              <a:extLst>
                <a:ext uri="{63B3BB69-23CF-44E3-9099-C40C66FF867C}">
                  <a14:compatExt spid="_x0000_s25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2782</xdr:row>
          <xdr:rowOff>0</xdr:rowOff>
        </xdr:to>
        <xdr:sp macro="" textlink="">
          <xdr:nvSpPr>
            <xdr:cNvPr id="25598" name="Button 6142" hidden="1">
              <a:extLst>
                <a:ext uri="{63B3BB69-23CF-44E3-9099-C40C66FF867C}">
                  <a14:compatExt spid="_x0000_s25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2783</xdr:row>
          <xdr:rowOff>0</xdr:rowOff>
        </xdr:to>
        <xdr:sp macro="" textlink="">
          <xdr:nvSpPr>
            <xdr:cNvPr id="25599" name="Button 6143" hidden="1">
              <a:extLst>
                <a:ext uri="{63B3BB69-23CF-44E3-9099-C40C66FF867C}">
                  <a14:compatExt spid="_x0000_s25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2784</xdr:row>
          <xdr:rowOff>0</xdr:rowOff>
        </xdr:to>
        <xdr:sp macro="" textlink="">
          <xdr:nvSpPr>
            <xdr:cNvPr id="29696" name="Button 6144" hidden="1">
              <a:extLst>
                <a:ext uri="{63B3BB69-23CF-44E3-9099-C40C66FF867C}">
                  <a14:compatExt spid="_x0000_s29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2785</xdr:row>
          <xdr:rowOff>0</xdr:rowOff>
        </xdr:to>
        <xdr:sp macro="" textlink="">
          <xdr:nvSpPr>
            <xdr:cNvPr id="29697" name="Button 6145" hidden="1">
              <a:extLst>
                <a:ext uri="{63B3BB69-23CF-44E3-9099-C40C66FF867C}">
                  <a14:compatExt spid="_x0000_s29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2786</xdr:row>
          <xdr:rowOff>0</xdr:rowOff>
        </xdr:to>
        <xdr:sp macro="" textlink="">
          <xdr:nvSpPr>
            <xdr:cNvPr id="29698" name="Button 6146" hidden="1">
              <a:extLst>
                <a:ext uri="{63B3BB69-23CF-44E3-9099-C40C66FF867C}">
                  <a14:compatExt spid="_x0000_s29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29699" name="Button 6147" hidden="1">
              <a:extLst>
                <a:ext uri="{63B3BB69-23CF-44E3-9099-C40C66FF867C}">
                  <a14:compatExt spid="_x0000_s29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29700" name="Button 6148" hidden="1">
              <a:extLst>
                <a:ext uri="{63B3BB69-23CF-44E3-9099-C40C66FF867C}">
                  <a14:compatExt spid="_x0000_s29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2789</xdr:row>
          <xdr:rowOff>0</xdr:rowOff>
        </xdr:to>
        <xdr:sp macro="" textlink="">
          <xdr:nvSpPr>
            <xdr:cNvPr id="29701" name="Button 6149" hidden="1">
              <a:extLst>
                <a:ext uri="{63B3BB69-23CF-44E3-9099-C40C66FF867C}">
                  <a14:compatExt spid="_x0000_s29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2790</xdr:row>
          <xdr:rowOff>0</xdr:rowOff>
        </xdr:to>
        <xdr:sp macro="" textlink="">
          <xdr:nvSpPr>
            <xdr:cNvPr id="29702" name="Button 6150" hidden="1">
              <a:extLst>
                <a:ext uri="{63B3BB69-23CF-44E3-9099-C40C66FF867C}">
                  <a14:compatExt spid="_x0000_s29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2791</xdr:row>
          <xdr:rowOff>0</xdr:rowOff>
        </xdr:to>
        <xdr:sp macro="" textlink="">
          <xdr:nvSpPr>
            <xdr:cNvPr id="29703" name="Button 6151" hidden="1">
              <a:extLst>
                <a:ext uri="{63B3BB69-23CF-44E3-9099-C40C66FF867C}">
                  <a14:compatExt spid="_x0000_s29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29704" name="Button 6152" hidden="1">
              <a:extLst>
                <a:ext uri="{63B3BB69-23CF-44E3-9099-C40C66FF867C}">
                  <a14:compatExt spid="_x0000_s29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2793</xdr:row>
          <xdr:rowOff>0</xdr:rowOff>
        </xdr:to>
        <xdr:sp macro="" textlink="">
          <xdr:nvSpPr>
            <xdr:cNvPr id="29705" name="Button 6153" hidden="1">
              <a:extLst>
                <a:ext uri="{63B3BB69-23CF-44E3-9099-C40C66FF867C}">
                  <a14:compatExt spid="_x0000_s29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2763</xdr:row>
          <xdr:rowOff>0</xdr:rowOff>
        </xdr:to>
        <xdr:sp macro="" textlink="">
          <xdr:nvSpPr>
            <xdr:cNvPr id="29706" name="Button 6154" hidden="1">
              <a:extLst>
                <a:ext uri="{63B3BB69-23CF-44E3-9099-C40C66FF867C}">
                  <a14:compatExt spid="_x0000_s29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2764</xdr:row>
          <xdr:rowOff>0</xdr:rowOff>
        </xdr:to>
        <xdr:sp macro="" textlink="">
          <xdr:nvSpPr>
            <xdr:cNvPr id="29707" name="Button 6155" hidden="1">
              <a:extLst>
                <a:ext uri="{63B3BB69-23CF-44E3-9099-C40C66FF867C}">
                  <a14:compatExt spid="_x0000_s29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29708" name="Button 6156" hidden="1">
              <a:extLst>
                <a:ext uri="{63B3BB69-23CF-44E3-9099-C40C66FF867C}">
                  <a14:compatExt spid="_x0000_s29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2766</xdr:row>
          <xdr:rowOff>0</xdr:rowOff>
        </xdr:to>
        <xdr:sp macro="" textlink="">
          <xdr:nvSpPr>
            <xdr:cNvPr id="29709" name="Button 6157" hidden="1">
              <a:extLst>
                <a:ext uri="{63B3BB69-23CF-44E3-9099-C40C66FF867C}">
                  <a14:compatExt spid="_x0000_s29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2767</xdr:row>
          <xdr:rowOff>0</xdr:rowOff>
        </xdr:to>
        <xdr:sp macro="" textlink="">
          <xdr:nvSpPr>
            <xdr:cNvPr id="29710" name="Button 6158" hidden="1">
              <a:extLst>
                <a:ext uri="{63B3BB69-23CF-44E3-9099-C40C66FF867C}">
                  <a14:compatExt spid="_x0000_s29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2768</xdr:row>
          <xdr:rowOff>0</xdr:rowOff>
        </xdr:to>
        <xdr:sp macro="" textlink="">
          <xdr:nvSpPr>
            <xdr:cNvPr id="29711" name="Button 6159" hidden="1">
              <a:extLst>
                <a:ext uri="{63B3BB69-23CF-44E3-9099-C40C66FF867C}">
                  <a14:compatExt spid="_x0000_s29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2803</xdr:row>
          <xdr:rowOff>0</xdr:rowOff>
        </xdr:to>
        <xdr:sp macro="" textlink="">
          <xdr:nvSpPr>
            <xdr:cNvPr id="29730" name="Button 6178" hidden="1">
              <a:extLst>
                <a:ext uri="{63B3BB69-23CF-44E3-9099-C40C66FF867C}">
                  <a14:compatExt spid="_x0000_s297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2796</xdr:row>
          <xdr:rowOff>0</xdr:rowOff>
        </xdr:to>
        <xdr:sp macro="" textlink="">
          <xdr:nvSpPr>
            <xdr:cNvPr id="29732" name="Button 6180" hidden="1">
              <a:extLst>
                <a:ext uri="{63B3BB69-23CF-44E3-9099-C40C66FF867C}">
                  <a14:compatExt spid="_x0000_s297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2817</xdr:row>
          <xdr:rowOff>0</xdr:rowOff>
        </xdr:to>
        <xdr:sp macro="" textlink="">
          <xdr:nvSpPr>
            <xdr:cNvPr id="29772" name="Button 6220" hidden="1">
              <a:extLst>
                <a:ext uri="{63B3BB69-23CF-44E3-9099-C40C66FF867C}">
                  <a14:compatExt spid="_x0000_s297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2810</xdr:row>
          <xdr:rowOff>0</xdr:rowOff>
        </xdr:to>
        <xdr:sp macro="" textlink="">
          <xdr:nvSpPr>
            <xdr:cNvPr id="29774" name="Button 6222" hidden="1">
              <a:extLst>
                <a:ext uri="{63B3BB69-23CF-44E3-9099-C40C66FF867C}">
                  <a14:compatExt spid="_x0000_s297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29839" name="Button 6287" hidden="1">
              <a:extLst>
                <a:ext uri="{63B3BB69-23CF-44E3-9099-C40C66FF867C}">
                  <a14:compatExt spid="_x0000_s29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29840" name="Button 6288" hidden="1">
              <a:extLst>
                <a:ext uri="{63B3BB69-23CF-44E3-9099-C40C66FF867C}">
                  <a14:compatExt spid="_x0000_s29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2806</xdr:row>
          <xdr:rowOff>0</xdr:rowOff>
        </xdr:to>
        <xdr:sp macro="" textlink="">
          <xdr:nvSpPr>
            <xdr:cNvPr id="29841" name="Button 6289" hidden="1">
              <a:extLst>
                <a:ext uri="{63B3BB69-23CF-44E3-9099-C40C66FF867C}">
                  <a14:compatExt spid="_x0000_s29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2807</xdr:row>
          <xdr:rowOff>0</xdr:rowOff>
        </xdr:to>
        <xdr:sp macro="" textlink="">
          <xdr:nvSpPr>
            <xdr:cNvPr id="29842" name="Button 6290" hidden="1">
              <a:extLst>
                <a:ext uri="{63B3BB69-23CF-44E3-9099-C40C66FF867C}">
                  <a14:compatExt spid="_x0000_s29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2818</xdr:row>
          <xdr:rowOff>0</xdr:rowOff>
        </xdr:to>
        <xdr:sp macro="" textlink="">
          <xdr:nvSpPr>
            <xdr:cNvPr id="29856" name="Button 6304" hidden="1">
              <a:extLst>
                <a:ext uri="{63B3BB69-23CF-44E3-9099-C40C66FF867C}">
                  <a14:compatExt spid="_x0000_s29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2819</xdr:row>
          <xdr:rowOff>0</xdr:rowOff>
        </xdr:to>
        <xdr:sp macro="" textlink="">
          <xdr:nvSpPr>
            <xdr:cNvPr id="29857" name="Button 6305" hidden="1">
              <a:extLst>
                <a:ext uri="{63B3BB69-23CF-44E3-9099-C40C66FF867C}">
                  <a14:compatExt spid="_x0000_s29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2829</xdr:row>
          <xdr:rowOff>0</xdr:rowOff>
        </xdr:to>
        <xdr:sp macro="" textlink="">
          <xdr:nvSpPr>
            <xdr:cNvPr id="29882" name="Button 6330" hidden="1">
              <a:extLst>
                <a:ext uri="{63B3BB69-23CF-44E3-9099-C40C66FF867C}">
                  <a14:compatExt spid="_x0000_s298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2822</xdr:row>
          <xdr:rowOff>0</xdr:rowOff>
        </xdr:to>
        <xdr:sp macro="" textlink="">
          <xdr:nvSpPr>
            <xdr:cNvPr id="29884" name="Button 6332" hidden="1">
              <a:extLst>
                <a:ext uri="{63B3BB69-23CF-44E3-9099-C40C66FF867C}">
                  <a14:compatExt spid="_x0000_s298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2851</xdr:row>
          <xdr:rowOff>0</xdr:rowOff>
        </xdr:to>
        <xdr:sp macro="" textlink="">
          <xdr:nvSpPr>
            <xdr:cNvPr id="29903" name="Button 6351" hidden="1">
              <a:extLst>
                <a:ext uri="{63B3BB69-23CF-44E3-9099-C40C66FF867C}">
                  <a14:compatExt spid="_x0000_s299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428625</xdr:rowOff>
        </xdr:to>
        <xdr:sp macro="" textlink="">
          <xdr:nvSpPr>
            <xdr:cNvPr id="29905" name="Button 6353" hidden="1">
              <a:extLst>
                <a:ext uri="{63B3BB69-23CF-44E3-9099-C40C66FF867C}">
                  <a14:compatExt spid="_x0000_s299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2870</xdr:row>
          <xdr:rowOff>0</xdr:rowOff>
        </xdr:to>
        <xdr:sp macro="" textlink="">
          <xdr:nvSpPr>
            <xdr:cNvPr id="29924" name="Button 6372" hidden="1">
              <a:extLst>
                <a:ext uri="{63B3BB69-23CF-44E3-9099-C40C66FF867C}">
                  <a14:compatExt spid="_x0000_s299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2863</xdr:row>
          <xdr:rowOff>0</xdr:rowOff>
        </xdr:to>
        <xdr:sp macro="" textlink="">
          <xdr:nvSpPr>
            <xdr:cNvPr id="29926" name="Button 6374" hidden="1">
              <a:extLst>
                <a:ext uri="{63B3BB69-23CF-44E3-9099-C40C66FF867C}">
                  <a14:compatExt spid="_x0000_s299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2888</xdr:row>
          <xdr:rowOff>0</xdr:rowOff>
        </xdr:to>
        <xdr:sp macro="" textlink="">
          <xdr:nvSpPr>
            <xdr:cNvPr id="29945" name="Button 6393" hidden="1">
              <a:extLst>
                <a:ext uri="{63B3BB69-23CF-44E3-9099-C40C66FF867C}">
                  <a14:compatExt spid="_x0000_s299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2881</xdr:row>
          <xdr:rowOff>0</xdr:rowOff>
        </xdr:to>
        <xdr:sp macro="" textlink="">
          <xdr:nvSpPr>
            <xdr:cNvPr id="29947" name="Button 6395" hidden="1">
              <a:extLst>
                <a:ext uri="{63B3BB69-23CF-44E3-9099-C40C66FF867C}">
                  <a14:compatExt spid="_x0000_s299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29978" name="Button 6426" hidden="1">
              <a:extLst>
                <a:ext uri="{63B3BB69-23CF-44E3-9099-C40C66FF867C}">
                  <a14:compatExt spid="_x0000_s29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29980" name="Button 6428" hidden="1">
              <a:extLst>
                <a:ext uri="{63B3BB69-23CF-44E3-9099-C40C66FF867C}">
                  <a14:compatExt spid="_x0000_s29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2832</xdr:row>
          <xdr:rowOff>0</xdr:rowOff>
        </xdr:to>
        <xdr:sp macro="" textlink="">
          <xdr:nvSpPr>
            <xdr:cNvPr id="29981" name="Button 6429" hidden="1">
              <a:extLst>
                <a:ext uri="{63B3BB69-23CF-44E3-9099-C40C66FF867C}">
                  <a14:compatExt spid="_x0000_s29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2833</xdr:row>
          <xdr:rowOff>0</xdr:rowOff>
        </xdr:to>
        <xdr:sp macro="" textlink="">
          <xdr:nvSpPr>
            <xdr:cNvPr id="29982" name="Button 6430" hidden="1">
              <a:extLst>
                <a:ext uri="{63B3BB69-23CF-44E3-9099-C40C66FF867C}">
                  <a14:compatExt spid="_x0000_s29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2834</xdr:row>
          <xdr:rowOff>0</xdr:rowOff>
        </xdr:to>
        <xdr:sp macro="" textlink="">
          <xdr:nvSpPr>
            <xdr:cNvPr id="29984" name="Button 6432" hidden="1">
              <a:extLst>
                <a:ext uri="{63B3BB69-23CF-44E3-9099-C40C66FF867C}">
                  <a14:compatExt spid="_x0000_s29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29985" name="Button 6433" hidden="1">
              <a:extLst>
                <a:ext uri="{63B3BB69-23CF-44E3-9099-C40C66FF867C}">
                  <a14:compatExt spid="_x0000_s29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29986" name="Button 6434" hidden="1">
              <a:extLst>
                <a:ext uri="{63B3BB69-23CF-44E3-9099-C40C66FF867C}">
                  <a14:compatExt spid="_x0000_s29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2837</xdr:row>
          <xdr:rowOff>0</xdr:rowOff>
        </xdr:to>
        <xdr:sp macro="" textlink="">
          <xdr:nvSpPr>
            <xdr:cNvPr id="29987" name="Button 6435" hidden="1">
              <a:extLst>
                <a:ext uri="{63B3BB69-23CF-44E3-9099-C40C66FF867C}">
                  <a14:compatExt spid="_x0000_s29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29989" name="Button 6437" hidden="1">
              <a:extLst>
                <a:ext uri="{63B3BB69-23CF-44E3-9099-C40C66FF867C}">
                  <a14:compatExt spid="_x0000_s29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2839</xdr:row>
          <xdr:rowOff>0</xdr:rowOff>
        </xdr:to>
        <xdr:sp macro="" textlink="">
          <xdr:nvSpPr>
            <xdr:cNvPr id="29990" name="Button 6438" hidden="1">
              <a:extLst>
                <a:ext uri="{63B3BB69-23CF-44E3-9099-C40C66FF867C}">
                  <a14:compatExt spid="_x0000_s29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2840</xdr:row>
          <xdr:rowOff>0</xdr:rowOff>
        </xdr:to>
        <xdr:sp macro="" textlink="">
          <xdr:nvSpPr>
            <xdr:cNvPr id="29991" name="Button 6439" hidden="1">
              <a:extLst>
                <a:ext uri="{63B3BB69-23CF-44E3-9099-C40C66FF867C}">
                  <a14:compatExt spid="_x0000_s29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2841</xdr:row>
          <xdr:rowOff>0</xdr:rowOff>
        </xdr:to>
        <xdr:sp macro="" textlink="">
          <xdr:nvSpPr>
            <xdr:cNvPr id="29994" name="Button 6442" hidden="1">
              <a:extLst>
                <a:ext uri="{63B3BB69-23CF-44E3-9099-C40C66FF867C}">
                  <a14:compatExt spid="_x0000_s29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2852</xdr:row>
          <xdr:rowOff>0</xdr:rowOff>
        </xdr:to>
        <xdr:sp macro="" textlink="">
          <xdr:nvSpPr>
            <xdr:cNvPr id="29996" name="Button 6444" hidden="1">
              <a:extLst>
                <a:ext uri="{63B3BB69-23CF-44E3-9099-C40C66FF867C}">
                  <a14:compatExt spid="_x0000_s29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29997" name="Button 6445" hidden="1">
              <a:extLst>
                <a:ext uri="{63B3BB69-23CF-44E3-9099-C40C66FF867C}">
                  <a14:compatExt spid="_x0000_s29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2854</xdr:row>
          <xdr:rowOff>0</xdr:rowOff>
        </xdr:to>
        <xdr:sp macro="" textlink="">
          <xdr:nvSpPr>
            <xdr:cNvPr id="29998" name="Button 6446" hidden="1">
              <a:extLst>
                <a:ext uri="{63B3BB69-23CF-44E3-9099-C40C66FF867C}">
                  <a14:compatExt spid="_x0000_s29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2855</xdr:row>
          <xdr:rowOff>0</xdr:rowOff>
        </xdr:to>
        <xdr:sp macro="" textlink="">
          <xdr:nvSpPr>
            <xdr:cNvPr id="30000" name="Button 6448" hidden="1">
              <a:extLst>
                <a:ext uri="{63B3BB69-23CF-44E3-9099-C40C66FF867C}">
                  <a14:compatExt spid="_x0000_s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2856</xdr:row>
          <xdr:rowOff>0</xdr:rowOff>
        </xdr:to>
        <xdr:sp macro="" textlink="">
          <xdr:nvSpPr>
            <xdr:cNvPr id="30001" name="Button 6449" hidden="1">
              <a:extLst>
                <a:ext uri="{63B3BB69-23CF-44E3-9099-C40C66FF867C}">
                  <a14:compatExt spid="_x0000_s30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2857</xdr:row>
          <xdr:rowOff>0</xdr:rowOff>
        </xdr:to>
        <xdr:sp macro="" textlink="">
          <xdr:nvSpPr>
            <xdr:cNvPr id="30003" name="Button 6451" hidden="1">
              <a:extLst>
                <a:ext uri="{63B3BB69-23CF-44E3-9099-C40C66FF867C}">
                  <a14:compatExt spid="_x0000_s30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30004" name="Button 6452" hidden="1">
              <a:extLst>
                <a:ext uri="{63B3BB69-23CF-44E3-9099-C40C66FF867C}">
                  <a14:compatExt spid="_x0000_s30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30005" name="Button 6453" hidden="1">
              <a:extLst>
                <a:ext uri="{63B3BB69-23CF-44E3-9099-C40C66FF867C}">
                  <a14:compatExt spid="_x0000_s30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30006" name="Button 6454" hidden="1">
              <a:extLst>
                <a:ext uri="{63B3BB69-23CF-44E3-9099-C40C66FF867C}">
                  <a14:compatExt spid="_x0000_s30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2871</xdr:row>
          <xdr:rowOff>0</xdr:rowOff>
        </xdr:to>
        <xdr:sp macro="" textlink="">
          <xdr:nvSpPr>
            <xdr:cNvPr id="30011" name="Button 6459" hidden="1">
              <a:extLst>
                <a:ext uri="{63B3BB69-23CF-44E3-9099-C40C66FF867C}">
                  <a14:compatExt spid="_x0000_s30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30012" name="Button 6460" hidden="1">
              <a:extLst>
                <a:ext uri="{63B3BB69-23CF-44E3-9099-C40C66FF867C}">
                  <a14:compatExt spid="_x0000_s30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2873</xdr:row>
          <xdr:rowOff>0</xdr:rowOff>
        </xdr:to>
        <xdr:sp macro="" textlink="">
          <xdr:nvSpPr>
            <xdr:cNvPr id="30013" name="Button 6461" hidden="1">
              <a:extLst>
                <a:ext uri="{63B3BB69-23CF-44E3-9099-C40C66FF867C}">
                  <a14:compatExt spid="_x0000_s30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2874</xdr:row>
          <xdr:rowOff>0</xdr:rowOff>
        </xdr:to>
        <xdr:sp macro="" textlink="">
          <xdr:nvSpPr>
            <xdr:cNvPr id="30014" name="Button 6462" hidden="1">
              <a:extLst>
                <a:ext uri="{63B3BB69-23CF-44E3-9099-C40C66FF867C}">
                  <a14:compatExt spid="_x0000_s30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30015" name="Button 6463" hidden="1">
              <a:extLst>
                <a:ext uri="{63B3BB69-23CF-44E3-9099-C40C66FF867C}">
                  <a14:compatExt spid="_x0000_s30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2876</xdr:row>
          <xdr:rowOff>0</xdr:rowOff>
        </xdr:to>
        <xdr:sp macro="" textlink="">
          <xdr:nvSpPr>
            <xdr:cNvPr id="30018" name="Button 6466" hidden="1">
              <a:extLst>
                <a:ext uri="{63B3BB69-23CF-44E3-9099-C40C66FF867C}">
                  <a14:compatExt spid="_x0000_s30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2877</xdr:row>
          <xdr:rowOff>0</xdr:rowOff>
        </xdr:to>
        <xdr:sp macro="" textlink="">
          <xdr:nvSpPr>
            <xdr:cNvPr id="30021" name="Button 6469" hidden="1">
              <a:extLst>
                <a:ext uri="{63B3BB69-23CF-44E3-9099-C40C66FF867C}">
                  <a14:compatExt spid="_x0000_s30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2889</xdr:row>
          <xdr:rowOff>0</xdr:rowOff>
        </xdr:to>
        <xdr:sp macro="" textlink="">
          <xdr:nvSpPr>
            <xdr:cNvPr id="30024" name="Button 6472" hidden="1">
              <a:extLst>
                <a:ext uri="{63B3BB69-23CF-44E3-9099-C40C66FF867C}">
                  <a14:compatExt spid="_x0000_s30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2890</xdr:row>
          <xdr:rowOff>0</xdr:rowOff>
        </xdr:to>
        <xdr:sp macro="" textlink="">
          <xdr:nvSpPr>
            <xdr:cNvPr id="30025" name="Button 6473" hidden="1">
              <a:extLst>
                <a:ext uri="{63B3BB69-23CF-44E3-9099-C40C66FF867C}">
                  <a14:compatExt spid="_x0000_s30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2891</xdr:row>
          <xdr:rowOff>0</xdr:rowOff>
        </xdr:to>
        <xdr:sp macro="" textlink="">
          <xdr:nvSpPr>
            <xdr:cNvPr id="30027" name="Button 6475" hidden="1">
              <a:extLst>
                <a:ext uri="{63B3BB69-23CF-44E3-9099-C40C66FF867C}">
                  <a14:compatExt spid="_x0000_s30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2892</xdr:row>
          <xdr:rowOff>0</xdr:rowOff>
        </xdr:to>
        <xdr:sp macro="" textlink="">
          <xdr:nvSpPr>
            <xdr:cNvPr id="30028" name="Button 6476" hidden="1">
              <a:extLst>
                <a:ext uri="{63B3BB69-23CF-44E3-9099-C40C66FF867C}">
                  <a14:compatExt spid="_x0000_s30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2893</xdr:row>
          <xdr:rowOff>0</xdr:rowOff>
        </xdr:to>
        <xdr:sp macro="" textlink="">
          <xdr:nvSpPr>
            <xdr:cNvPr id="30029" name="Button 6477" hidden="1">
              <a:extLst>
                <a:ext uri="{63B3BB69-23CF-44E3-9099-C40C66FF867C}">
                  <a14:compatExt spid="_x0000_s30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2894</xdr:row>
          <xdr:rowOff>0</xdr:rowOff>
        </xdr:to>
        <xdr:sp macro="" textlink="">
          <xdr:nvSpPr>
            <xdr:cNvPr id="30031" name="Button 6479" hidden="1">
              <a:extLst>
                <a:ext uri="{63B3BB69-23CF-44E3-9099-C40C66FF867C}">
                  <a14:compatExt spid="_x0000_s30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2904</xdr:row>
          <xdr:rowOff>0</xdr:rowOff>
        </xdr:to>
        <xdr:sp macro="" textlink="">
          <xdr:nvSpPr>
            <xdr:cNvPr id="30064" name="Button 6512" hidden="1">
              <a:extLst>
                <a:ext uri="{63B3BB69-23CF-44E3-9099-C40C66FF867C}">
                  <a14:compatExt spid="_x0000_s300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2897</xdr:row>
          <xdr:rowOff>0</xdr:rowOff>
        </xdr:to>
        <xdr:sp macro="" textlink="">
          <xdr:nvSpPr>
            <xdr:cNvPr id="30066" name="Button 6514" hidden="1">
              <a:extLst>
                <a:ext uri="{63B3BB69-23CF-44E3-9099-C40C66FF867C}">
                  <a14:compatExt spid="_x0000_s300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2919</xdr:row>
          <xdr:rowOff>0</xdr:rowOff>
        </xdr:to>
        <xdr:sp macro="" textlink="">
          <xdr:nvSpPr>
            <xdr:cNvPr id="30085" name="Button 6533" hidden="1">
              <a:extLst>
                <a:ext uri="{63B3BB69-23CF-44E3-9099-C40C66FF867C}">
                  <a14:compatExt spid="_x0000_s300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2920</xdr:row>
          <xdr:rowOff>0</xdr:rowOff>
        </xdr:to>
        <xdr:sp macro="" textlink="">
          <xdr:nvSpPr>
            <xdr:cNvPr id="30086" name="Button 6534" hidden="1">
              <a:extLst>
                <a:ext uri="{63B3BB69-23CF-44E3-9099-C40C66FF867C}">
                  <a14:compatExt spid="_x0000_s30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2912</xdr:row>
          <xdr:rowOff>0</xdr:rowOff>
        </xdr:to>
        <xdr:sp macro="" textlink="">
          <xdr:nvSpPr>
            <xdr:cNvPr id="30087" name="Button 6535" hidden="1">
              <a:extLst>
                <a:ext uri="{63B3BB69-23CF-44E3-9099-C40C66FF867C}">
                  <a14:compatExt spid="_x0000_s300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2905</xdr:row>
          <xdr:rowOff>0</xdr:rowOff>
        </xdr:to>
        <xdr:sp macro="" textlink="">
          <xdr:nvSpPr>
            <xdr:cNvPr id="30088" name="Button 6536" hidden="1">
              <a:extLst>
                <a:ext uri="{63B3BB69-23CF-44E3-9099-C40C66FF867C}">
                  <a14:compatExt spid="_x0000_s30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2906</xdr:row>
          <xdr:rowOff>0</xdr:rowOff>
        </xdr:to>
        <xdr:sp macro="" textlink="">
          <xdr:nvSpPr>
            <xdr:cNvPr id="30089" name="Button 6537" hidden="1">
              <a:extLst>
                <a:ext uri="{63B3BB69-23CF-44E3-9099-C40C66FF867C}">
                  <a14:compatExt spid="_x0000_s30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2907</xdr:row>
          <xdr:rowOff>0</xdr:rowOff>
        </xdr:to>
        <xdr:sp macro="" textlink="">
          <xdr:nvSpPr>
            <xdr:cNvPr id="30090" name="Button 6538" hidden="1">
              <a:extLst>
                <a:ext uri="{63B3BB69-23CF-44E3-9099-C40C66FF867C}">
                  <a14:compatExt spid="_x0000_s30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2908</xdr:row>
          <xdr:rowOff>0</xdr:rowOff>
        </xdr:to>
        <xdr:sp macro="" textlink="">
          <xdr:nvSpPr>
            <xdr:cNvPr id="30091" name="Button 6539" hidden="1">
              <a:extLst>
                <a:ext uri="{63B3BB69-23CF-44E3-9099-C40C66FF867C}">
                  <a14:compatExt spid="_x0000_s30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2909</xdr:row>
          <xdr:rowOff>0</xdr:rowOff>
        </xdr:to>
        <xdr:sp macro="" textlink="">
          <xdr:nvSpPr>
            <xdr:cNvPr id="30092" name="Button 6540" hidden="1">
              <a:extLst>
                <a:ext uri="{63B3BB69-23CF-44E3-9099-C40C66FF867C}">
                  <a14:compatExt spid="_x0000_s30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2921</xdr:row>
          <xdr:rowOff>0</xdr:rowOff>
        </xdr:to>
        <xdr:sp macro="" textlink="">
          <xdr:nvSpPr>
            <xdr:cNvPr id="30093" name="Button 6541" hidden="1">
              <a:extLst>
                <a:ext uri="{63B3BB69-23CF-44E3-9099-C40C66FF867C}">
                  <a14:compatExt spid="_x0000_s30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2932</xdr:row>
          <xdr:rowOff>0</xdr:rowOff>
        </xdr:to>
        <xdr:sp macro="" textlink="">
          <xdr:nvSpPr>
            <xdr:cNvPr id="30112" name="Button 6560" hidden="1">
              <a:extLst>
                <a:ext uri="{63B3BB69-23CF-44E3-9099-C40C66FF867C}">
                  <a14:compatExt spid="_x0000_s301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30113" name="Button 6561" hidden="1">
              <a:extLst>
                <a:ext uri="{63B3BB69-23CF-44E3-9099-C40C66FF867C}">
                  <a14:compatExt spid="_x0000_s30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2925</xdr:row>
          <xdr:rowOff>0</xdr:rowOff>
        </xdr:to>
        <xdr:sp macro="" textlink="">
          <xdr:nvSpPr>
            <xdr:cNvPr id="30114" name="Button 6562" hidden="1">
              <a:extLst>
                <a:ext uri="{63B3BB69-23CF-44E3-9099-C40C66FF867C}">
                  <a14:compatExt spid="_x0000_s301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171450</xdr:rowOff>
        </xdr:to>
        <xdr:sp macro="" textlink="">
          <xdr:nvSpPr>
            <xdr:cNvPr id="30115" name="Button 6563" hidden="1">
              <a:extLst>
                <a:ext uri="{63B3BB69-23CF-44E3-9099-C40C66FF867C}">
                  <a14:compatExt spid="_x0000_s30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2944</xdr:row>
          <xdr:rowOff>0</xdr:rowOff>
        </xdr:to>
        <xdr:sp macro="" textlink="">
          <xdr:nvSpPr>
            <xdr:cNvPr id="30170" name="Button 6618" hidden="1">
              <a:extLst>
                <a:ext uri="{63B3BB69-23CF-44E3-9099-C40C66FF867C}">
                  <a14:compatExt spid="_x0000_s301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30171" name="Button 6619" hidden="1">
              <a:extLst>
                <a:ext uri="{63B3BB69-23CF-44E3-9099-C40C66FF867C}">
                  <a14:compatExt spid="_x0000_s30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2937</xdr:row>
          <xdr:rowOff>0</xdr:rowOff>
        </xdr:to>
        <xdr:sp macro="" textlink="">
          <xdr:nvSpPr>
            <xdr:cNvPr id="30172" name="Button 6620" hidden="1">
              <a:extLst>
                <a:ext uri="{63B3BB69-23CF-44E3-9099-C40C66FF867C}">
                  <a14:compatExt spid="_x0000_s301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2955</xdr:row>
          <xdr:rowOff>0</xdr:rowOff>
        </xdr:to>
        <xdr:sp macro="" textlink="">
          <xdr:nvSpPr>
            <xdr:cNvPr id="30191" name="Button 6639" hidden="1">
              <a:extLst>
                <a:ext uri="{63B3BB69-23CF-44E3-9099-C40C66FF867C}">
                  <a14:compatExt spid="_x0000_s301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2956</xdr:row>
          <xdr:rowOff>0</xdr:rowOff>
        </xdr:to>
        <xdr:sp macro="" textlink="">
          <xdr:nvSpPr>
            <xdr:cNvPr id="30192" name="Button 6640" hidden="1">
              <a:extLst>
                <a:ext uri="{63B3BB69-23CF-44E3-9099-C40C66FF867C}">
                  <a14:compatExt spid="_x0000_s30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2948</xdr:row>
          <xdr:rowOff>0</xdr:rowOff>
        </xdr:to>
        <xdr:sp macro="" textlink="">
          <xdr:nvSpPr>
            <xdr:cNvPr id="30193" name="Button 6641" hidden="1">
              <a:extLst>
                <a:ext uri="{63B3BB69-23CF-44E3-9099-C40C66FF867C}">
                  <a14:compatExt spid="_x0000_s301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2966</xdr:row>
          <xdr:rowOff>0</xdr:rowOff>
        </xdr:to>
        <xdr:sp macro="" textlink="">
          <xdr:nvSpPr>
            <xdr:cNvPr id="30212" name="Button 6660" hidden="1">
              <a:extLst>
                <a:ext uri="{63B3BB69-23CF-44E3-9099-C40C66FF867C}">
                  <a14:compatExt spid="_x0000_s302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2967</xdr:row>
          <xdr:rowOff>0</xdr:rowOff>
        </xdr:to>
        <xdr:sp macro="" textlink="">
          <xdr:nvSpPr>
            <xdr:cNvPr id="30213" name="Button 6661" hidden="1">
              <a:extLst>
                <a:ext uri="{63B3BB69-23CF-44E3-9099-C40C66FF867C}">
                  <a14:compatExt spid="_x0000_s30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2959</xdr:row>
          <xdr:rowOff>0</xdr:rowOff>
        </xdr:to>
        <xdr:sp macro="" textlink="">
          <xdr:nvSpPr>
            <xdr:cNvPr id="30214" name="Button 6662" hidden="1">
              <a:extLst>
                <a:ext uri="{63B3BB69-23CF-44E3-9099-C40C66FF867C}">
                  <a14:compatExt spid="_x0000_s302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2977</xdr:row>
          <xdr:rowOff>0</xdr:rowOff>
        </xdr:to>
        <xdr:sp macro="" textlink="">
          <xdr:nvSpPr>
            <xdr:cNvPr id="30233" name="Button 6681" hidden="1">
              <a:extLst>
                <a:ext uri="{63B3BB69-23CF-44E3-9099-C40C66FF867C}">
                  <a14:compatExt spid="_x0000_s302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2978</xdr:row>
          <xdr:rowOff>0</xdr:rowOff>
        </xdr:to>
        <xdr:sp macro="" textlink="">
          <xdr:nvSpPr>
            <xdr:cNvPr id="30234" name="Button 6682" hidden="1">
              <a:extLst>
                <a:ext uri="{63B3BB69-23CF-44E3-9099-C40C66FF867C}">
                  <a14:compatExt spid="_x0000_s30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2970</xdr:row>
          <xdr:rowOff>0</xdr:rowOff>
        </xdr:to>
        <xdr:sp macro="" textlink="">
          <xdr:nvSpPr>
            <xdr:cNvPr id="30235" name="Button 6683" hidden="1">
              <a:extLst>
                <a:ext uri="{63B3BB69-23CF-44E3-9099-C40C66FF867C}">
                  <a14:compatExt spid="_x0000_s302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2988</xdr:row>
          <xdr:rowOff>0</xdr:rowOff>
        </xdr:to>
        <xdr:sp macro="" textlink="">
          <xdr:nvSpPr>
            <xdr:cNvPr id="30300" name="Button 6748" hidden="1">
              <a:extLst>
                <a:ext uri="{63B3BB69-23CF-44E3-9099-C40C66FF867C}">
                  <a14:compatExt spid="_x0000_s303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30301" name="Button 6749" hidden="1">
              <a:extLst>
                <a:ext uri="{63B3BB69-23CF-44E3-9099-C40C66FF867C}">
                  <a14:compatExt spid="_x0000_s30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2981</xdr:row>
          <xdr:rowOff>0</xdr:rowOff>
        </xdr:to>
        <xdr:sp macro="" textlink="">
          <xdr:nvSpPr>
            <xdr:cNvPr id="30302" name="Button 6750" hidden="1">
              <a:extLst>
                <a:ext uri="{63B3BB69-23CF-44E3-9099-C40C66FF867C}">
                  <a14:compatExt spid="_x0000_s303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3004</xdr:row>
          <xdr:rowOff>0</xdr:rowOff>
        </xdr:to>
        <xdr:sp macro="" textlink="">
          <xdr:nvSpPr>
            <xdr:cNvPr id="30321" name="Button 6769" hidden="1">
              <a:extLst>
                <a:ext uri="{63B3BB69-23CF-44E3-9099-C40C66FF867C}">
                  <a14:compatExt spid="_x0000_s303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2997</xdr:row>
          <xdr:rowOff>0</xdr:rowOff>
        </xdr:to>
        <xdr:sp macro="" textlink="">
          <xdr:nvSpPr>
            <xdr:cNvPr id="30323" name="Button 6771" hidden="1">
              <a:extLst>
                <a:ext uri="{63B3BB69-23CF-44E3-9099-C40C66FF867C}">
                  <a14:compatExt spid="_x0000_s303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3019</xdr:row>
          <xdr:rowOff>0</xdr:rowOff>
        </xdr:to>
        <xdr:sp macro="" textlink="">
          <xdr:nvSpPr>
            <xdr:cNvPr id="30342" name="Button 6790" hidden="1">
              <a:extLst>
                <a:ext uri="{63B3BB69-23CF-44E3-9099-C40C66FF867C}">
                  <a14:compatExt spid="_x0000_s303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3020</xdr:row>
          <xdr:rowOff>0</xdr:rowOff>
        </xdr:to>
        <xdr:sp macro="" textlink="">
          <xdr:nvSpPr>
            <xdr:cNvPr id="30343" name="Button 6791" hidden="1">
              <a:extLst>
                <a:ext uri="{63B3BB69-23CF-44E3-9099-C40C66FF867C}">
                  <a14:compatExt spid="_x0000_s30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3012</xdr:row>
          <xdr:rowOff>0</xdr:rowOff>
        </xdr:to>
        <xdr:sp macro="" textlink="">
          <xdr:nvSpPr>
            <xdr:cNvPr id="30344" name="Button 6792" hidden="1">
              <a:extLst>
                <a:ext uri="{63B3BB69-23CF-44E3-9099-C40C66FF867C}">
                  <a14:compatExt spid="_x0000_s303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3033</xdr:row>
          <xdr:rowOff>0</xdr:rowOff>
        </xdr:to>
        <xdr:sp macro="" textlink="">
          <xdr:nvSpPr>
            <xdr:cNvPr id="30363" name="Button 6811" hidden="1">
              <a:extLst>
                <a:ext uri="{63B3BB69-23CF-44E3-9099-C40C66FF867C}">
                  <a14:compatExt spid="_x0000_s303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3034</xdr:row>
          <xdr:rowOff>0</xdr:rowOff>
        </xdr:to>
        <xdr:sp macro="" textlink="">
          <xdr:nvSpPr>
            <xdr:cNvPr id="30364" name="Button 6812" hidden="1">
              <a:extLst>
                <a:ext uri="{63B3BB69-23CF-44E3-9099-C40C66FF867C}">
                  <a14:compatExt spid="_x0000_s30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3026</xdr:row>
          <xdr:rowOff>0</xdr:rowOff>
        </xdr:to>
        <xdr:sp macro="" textlink="">
          <xdr:nvSpPr>
            <xdr:cNvPr id="30365" name="Button 6813" hidden="1">
              <a:extLst>
                <a:ext uri="{63B3BB69-23CF-44E3-9099-C40C66FF867C}">
                  <a14:compatExt spid="_x0000_s303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2990</xdr:row>
          <xdr:rowOff>0</xdr:rowOff>
        </xdr:to>
        <xdr:sp macro="" textlink="">
          <xdr:nvSpPr>
            <xdr:cNvPr id="30379" name="Button 6827" hidden="1">
              <a:extLst>
                <a:ext uri="{63B3BB69-23CF-44E3-9099-C40C66FF867C}">
                  <a14:compatExt spid="_x0000_s30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2991</xdr:row>
          <xdr:rowOff>0</xdr:rowOff>
        </xdr:to>
        <xdr:sp macro="" textlink="">
          <xdr:nvSpPr>
            <xdr:cNvPr id="30380" name="Button 6828" hidden="1">
              <a:extLst>
                <a:ext uri="{63B3BB69-23CF-44E3-9099-C40C66FF867C}">
                  <a14:compatExt spid="_x0000_s30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2992</xdr:row>
          <xdr:rowOff>0</xdr:rowOff>
        </xdr:to>
        <xdr:sp macro="" textlink="">
          <xdr:nvSpPr>
            <xdr:cNvPr id="30381" name="Button 6829" hidden="1">
              <a:extLst>
                <a:ext uri="{63B3BB69-23CF-44E3-9099-C40C66FF867C}">
                  <a14:compatExt spid="_x0000_s30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2993</xdr:row>
          <xdr:rowOff>0</xdr:rowOff>
        </xdr:to>
        <xdr:sp macro="" textlink="">
          <xdr:nvSpPr>
            <xdr:cNvPr id="30382" name="Button 6830" hidden="1">
              <a:extLst>
                <a:ext uri="{63B3BB69-23CF-44E3-9099-C40C66FF867C}">
                  <a14:compatExt spid="_x0000_s30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2994</xdr:row>
          <xdr:rowOff>0</xdr:rowOff>
        </xdr:to>
        <xdr:sp macro="" textlink="">
          <xdr:nvSpPr>
            <xdr:cNvPr id="30383" name="Button 6831" hidden="1">
              <a:extLst>
                <a:ext uri="{63B3BB69-23CF-44E3-9099-C40C66FF867C}">
                  <a14:compatExt spid="_x0000_s30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3005</xdr:row>
          <xdr:rowOff>0</xdr:rowOff>
        </xdr:to>
        <xdr:sp macro="" textlink="">
          <xdr:nvSpPr>
            <xdr:cNvPr id="30399" name="Button 6847" hidden="1">
              <a:extLst>
                <a:ext uri="{63B3BB69-23CF-44E3-9099-C40C66FF867C}">
                  <a14:compatExt spid="_x0000_s30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30400" name="Button 6848" hidden="1">
              <a:extLst>
                <a:ext uri="{63B3BB69-23CF-44E3-9099-C40C66FF867C}">
                  <a14:compatExt spid="_x0000_s30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30401" name="Button 6849" hidden="1">
              <a:extLst>
                <a:ext uri="{63B3BB69-23CF-44E3-9099-C40C66FF867C}">
                  <a14:compatExt spid="_x0000_s30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3008</xdr:row>
          <xdr:rowOff>0</xdr:rowOff>
        </xdr:to>
        <xdr:sp macro="" textlink="">
          <xdr:nvSpPr>
            <xdr:cNvPr id="30402" name="Button 6850" hidden="1">
              <a:extLst>
                <a:ext uri="{63B3BB69-23CF-44E3-9099-C40C66FF867C}">
                  <a14:compatExt spid="_x0000_s30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3046</xdr:row>
          <xdr:rowOff>0</xdr:rowOff>
        </xdr:to>
        <xdr:sp macro="" textlink="">
          <xdr:nvSpPr>
            <xdr:cNvPr id="30422" name="Button 6870" hidden="1">
              <a:extLst>
                <a:ext uri="{63B3BB69-23CF-44E3-9099-C40C66FF867C}">
                  <a14:compatExt spid="_x0000_s304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3047</xdr:row>
          <xdr:rowOff>0</xdr:rowOff>
        </xdr:to>
        <xdr:sp macro="" textlink="">
          <xdr:nvSpPr>
            <xdr:cNvPr id="30423" name="Button 6871" hidden="1">
              <a:extLst>
                <a:ext uri="{63B3BB69-23CF-44E3-9099-C40C66FF867C}">
                  <a14:compatExt spid="_x0000_s30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3039</xdr:row>
          <xdr:rowOff>0</xdr:rowOff>
        </xdr:to>
        <xdr:sp macro="" textlink="">
          <xdr:nvSpPr>
            <xdr:cNvPr id="30424" name="Button 6872" hidden="1">
              <a:extLst>
                <a:ext uri="{63B3BB69-23CF-44E3-9099-C40C66FF867C}">
                  <a14:compatExt spid="_x0000_s304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3057</xdr:row>
          <xdr:rowOff>0</xdr:rowOff>
        </xdr:to>
        <xdr:sp macro="" textlink="">
          <xdr:nvSpPr>
            <xdr:cNvPr id="30528" name="Button 6976" hidden="1">
              <a:extLst>
                <a:ext uri="{63B3BB69-23CF-44E3-9099-C40C66FF867C}">
                  <a14:compatExt spid="_x0000_s305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3058</xdr:row>
          <xdr:rowOff>0</xdr:rowOff>
        </xdr:to>
        <xdr:sp macro="" textlink="">
          <xdr:nvSpPr>
            <xdr:cNvPr id="30529" name="Button 6977" hidden="1">
              <a:extLst>
                <a:ext uri="{63B3BB69-23CF-44E3-9099-C40C66FF867C}">
                  <a14:compatExt spid="_x0000_s30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3050</xdr:row>
          <xdr:rowOff>0</xdr:rowOff>
        </xdr:to>
        <xdr:sp macro="" textlink="">
          <xdr:nvSpPr>
            <xdr:cNvPr id="30530" name="Button 6978" hidden="1">
              <a:extLst>
                <a:ext uri="{63B3BB69-23CF-44E3-9099-C40C66FF867C}">
                  <a14:compatExt spid="_x0000_s305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3073</xdr:row>
          <xdr:rowOff>0</xdr:rowOff>
        </xdr:to>
        <xdr:sp macro="" textlink="">
          <xdr:nvSpPr>
            <xdr:cNvPr id="30549" name="Button 6997" hidden="1">
              <a:extLst>
                <a:ext uri="{63B3BB69-23CF-44E3-9099-C40C66FF867C}">
                  <a14:compatExt spid="_x0000_s305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3074</xdr:row>
          <xdr:rowOff>0</xdr:rowOff>
        </xdr:to>
        <xdr:sp macro="" textlink="">
          <xdr:nvSpPr>
            <xdr:cNvPr id="30550" name="Button 6998" hidden="1">
              <a:extLst>
                <a:ext uri="{63B3BB69-23CF-44E3-9099-C40C66FF867C}">
                  <a14:compatExt spid="_x0000_s30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7</xdr:col>
          <xdr:colOff>0</xdr:colOff>
          <xdr:row>3066</xdr:row>
          <xdr:rowOff>0</xdr:rowOff>
        </xdr:to>
        <xdr:sp macro="" textlink="">
          <xdr:nvSpPr>
            <xdr:cNvPr id="30551" name="Button 6999" hidden="1">
              <a:extLst>
                <a:ext uri="{63B3BB69-23CF-44E3-9099-C40C66FF867C}">
                  <a14:compatExt spid="_x0000_s305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3059</xdr:row>
          <xdr:rowOff>0</xdr:rowOff>
        </xdr:to>
        <xdr:sp macro="" textlink="">
          <xdr:nvSpPr>
            <xdr:cNvPr id="30646" name="Button 7094" hidden="1">
              <a:extLst>
                <a:ext uri="{63B3BB69-23CF-44E3-9099-C40C66FF867C}">
                  <a14:compatExt spid="_x0000_s30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3060</xdr:row>
          <xdr:rowOff>0</xdr:rowOff>
        </xdr:to>
        <xdr:sp macro="" textlink="">
          <xdr:nvSpPr>
            <xdr:cNvPr id="30647" name="Button 7095" hidden="1">
              <a:extLst>
                <a:ext uri="{63B3BB69-23CF-44E3-9099-C40C66FF867C}">
                  <a14:compatExt spid="_x0000_s30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30678" name="Button 7126" hidden="1">
              <a:extLst>
                <a:ext uri="{63B3BB69-23CF-44E3-9099-C40C66FF867C}">
                  <a14:compatExt spid="_x0000_s306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3087</xdr:row>
          <xdr:rowOff>0</xdr:rowOff>
        </xdr:to>
        <xdr:sp macro="" textlink="">
          <xdr:nvSpPr>
            <xdr:cNvPr id="30679" name="Button 7127" hidden="1">
              <a:extLst>
                <a:ext uri="{63B3BB69-23CF-44E3-9099-C40C66FF867C}">
                  <a14:compatExt spid="_x0000_s30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3079</xdr:row>
          <xdr:rowOff>0</xdr:rowOff>
        </xdr:to>
        <xdr:sp macro="" textlink="">
          <xdr:nvSpPr>
            <xdr:cNvPr id="30680" name="Button 7128" hidden="1">
              <a:extLst>
                <a:ext uri="{63B3BB69-23CF-44E3-9099-C40C66FF867C}">
                  <a14:compatExt spid="_x0000_s306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3101</xdr:row>
          <xdr:rowOff>0</xdr:rowOff>
        </xdr:to>
        <xdr:sp macro="" textlink="">
          <xdr:nvSpPr>
            <xdr:cNvPr id="30699" name="Button 7147" hidden="1">
              <a:extLst>
                <a:ext uri="{63B3BB69-23CF-44E3-9099-C40C66FF867C}">
                  <a14:compatExt spid="_x0000_s306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3102</xdr:row>
          <xdr:rowOff>0</xdr:rowOff>
        </xdr:to>
        <xdr:sp macro="" textlink="">
          <xdr:nvSpPr>
            <xdr:cNvPr id="30700" name="Button 7148" hidden="1">
              <a:extLst>
                <a:ext uri="{63B3BB69-23CF-44E3-9099-C40C66FF867C}">
                  <a14:compatExt spid="_x0000_s30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3094</xdr:row>
          <xdr:rowOff>0</xdr:rowOff>
        </xdr:to>
        <xdr:sp macro="" textlink="">
          <xdr:nvSpPr>
            <xdr:cNvPr id="30701" name="Button 7149" hidden="1">
              <a:extLst>
                <a:ext uri="{63B3BB69-23CF-44E3-9099-C40C66FF867C}">
                  <a14:compatExt spid="_x0000_s307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3117</xdr:row>
          <xdr:rowOff>0</xdr:rowOff>
        </xdr:to>
        <xdr:sp macro="" textlink="">
          <xdr:nvSpPr>
            <xdr:cNvPr id="34816" name="Button 7168" hidden="1">
              <a:extLst>
                <a:ext uri="{63B3BB69-23CF-44E3-9099-C40C66FF867C}">
                  <a14:compatExt spid="_x0000_s348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3118</xdr:row>
          <xdr:rowOff>0</xdr:rowOff>
        </xdr:to>
        <xdr:sp macro="" textlink="">
          <xdr:nvSpPr>
            <xdr:cNvPr id="34817" name="Button 7169" hidden="1">
              <a:extLst>
                <a:ext uri="{63B3BB69-23CF-44E3-9099-C40C66FF867C}">
                  <a14:compatExt spid="_x0000_s34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3110</xdr:row>
          <xdr:rowOff>0</xdr:rowOff>
        </xdr:to>
        <xdr:sp macro="" textlink="">
          <xdr:nvSpPr>
            <xdr:cNvPr id="34818" name="Button 7170" hidden="1">
              <a:extLst>
                <a:ext uri="{63B3BB69-23CF-44E3-9099-C40C66FF867C}">
                  <a14:compatExt spid="_x0000_s348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3088</xdr:row>
          <xdr:rowOff>0</xdr:rowOff>
        </xdr:to>
        <xdr:sp macro="" textlink="">
          <xdr:nvSpPr>
            <xdr:cNvPr id="34831" name="Button 7183" hidden="1">
              <a:extLst>
                <a:ext uri="{63B3BB69-23CF-44E3-9099-C40C66FF867C}">
                  <a14:compatExt spid="_x0000_s34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3089</xdr:row>
          <xdr:rowOff>0</xdr:rowOff>
        </xdr:to>
        <xdr:sp macro="" textlink="">
          <xdr:nvSpPr>
            <xdr:cNvPr id="34832" name="Button 7184" hidden="1">
              <a:extLst>
                <a:ext uri="{63B3BB69-23CF-44E3-9099-C40C66FF867C}">
                  <a14:compatExt spid="_x0000_s34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3103</xdr:row>
          <xdr:rowOff>0</xdr:rowOff>
        </xdr:to>
        <xdr:sp macro="" textlink="">
          <xdr:nvSpPr>
            <xdr:cNvPr id="34834" name="Button 7186" hidden="1">
              <a:extLst>
                <a:ext uri="{63B3BB69-23CF-44E3-9099-C40C66FF867C}">
                  <a14:compatExt spid="_x0000_s34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3104</xdr:row>
          <xdr:rowOff>0</xdr:rowOff>
        </xdr:to>
        <xdr:sp macro="" textlink="">
          <xdr:nvSpPr>
            <xdr:cNvPr id="34835" name="Button 7187" hidden="1">
              <a:extLst>
                <a:ext uri="{63B3BB69-23CF-44E3-9099-C40C66FF867C}">
                  <a14:compatExt spid="_x0000_s34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3105</xdr:row>
          <xdr:rowOff>0</xdr:rowOff>
        </xdr:to>
        <xdr:sp macro="" textlink="">
          <xdr:nvSpPr>
            <xdr:cNvPr id="34836" name="Button 7188" hidden="1">
              <a:extLst>
                <a:ext uri="{63B3BB69-23CF-44E3-9099-C40C66FF867C}">
                  <a14:compatExt spid="_x0000_s34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3106</xdr:row>
          <xdr:rowOff>0</xdr:rowOff>
        </xdr:to>
        <xdr:sp macro="" textlink="">
          <xdr:nvSpPr>
            <xdr:cNvPr id="34838" name="Button 7190" hidden="1">
              <a:extLst>
                <a:ext uri="{63B3BB69-23CF-44E3-9099-C40C66FF867C}">
                  <a14:compatExt spid="_x0000_s34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3119</xdr:row>
          <xdr:rowOff>0</xdr:rowOff>
        </xdr:to>
        <xdr:sp macro="" textlink="">
          <xdr:nvSpPr>
            <xdr:cNvPr id="34839" name="Button 7191" hidden="1">
              <a:extLst>
                <a:ext uri="{63B3BB69-23CF-44E3-9099-C40C66FF867C}">
                  <a14:compatExt spid="_x0000_s34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3132</xdr:row>
          <xdr:rowOff>0</xdr:rowOff>
        </xdr:to>
        <xdr:sp macro="" textlink="">
          <xdr:nvSpPr>
            <xdr:cNvPr id="34894" name="Button 7246" hidden="1">
              <a:extLst>
                <a:ext uri="{63B3BB69-23CF-44E3-9099-C40C66FF867C}">
                  <a14:compatExt spid="_x0000_s348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3133</xdr:row>
          <xdr:rowOff>0</xdr:rowOff>
        </xdr:to>
        <xdr:sp macro="" textlink="">
          <xdr:nvSpPr>
            <xdr:cNvPr id="34895" name="Button 7247" hidden="1">
              <a:extLst>
                <a:ext uri="{63B3BB69-23CF-44E3-9099-C40C66FF867C}">
                  <a14:compatExt spid="_x0000_s34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171450</xdr:rowOff>
        </xdr:from>
        <xdr:to>
          <xdr:col>7</xdr:col>
          <xdr:colOff>0</xdr:colOff>
          <xdr:row>3125</xdr:row>
          <xdr:rowOff>0</xdr:rowOff>
        </xdr:to>
        <xdr:sp macro="" textlink="">
          <xdr:nvSpPr>
            <xdr:cNvPr id="34896" name="Button 7248" hidden="1">
              <a:extLst>
                <a:ext uri="{63B3BB69-23CF-44E3-9099-C40C66FF867C}">
                  <a14:compatExt spid="_x0000_s348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3143</xdr:row>
          <xdr:rowOff>0</xdr:rowOff>
        </xdr:to>
        <xdr:sp macro="" textlink="">
          <xdr:nvSpPr>
            <xdr:cNvPr id="34915" name="Button 7267" hidden="1">
              <a:extLst>
                <a:ext uri="{63B3BB69-23CF-44E3-9099-C40C66FF867C}">
                  <a14:compatExt spid="_x0000_s349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3144</xdr:row>
          <xdr:rowOff>0</xdr:rowOff>
        </xdr:to>
        <xdr:sp macro="" textlink="">
          <xdr:nvSpPr>
            <xdr:cNvPr id="34916" name="Button 7268" hidden="1">
              <a:extLst>
                <a:ext uri="{63B3BB69-23CF-44E3-9099-C40C66FF867C}">
                  <a14:compatExt spid="_x0000_s34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7</xdr:col>
          <xdr:colOff>0</xdr:colOff>
          <xdr:row>3136</xdr:row>
          <xdr:rowOff>0</xdr:rowOff>
        </xdr:to>
        <xdr:sp macro="" textlink="">
          <xdr:nvSpPr>
            <xdr:cNvPr id="34917" name="Button 7269" hidden="1">
              <a:extLst>
                <a:ext uri="{63B3BB69-23CF-44E3-9099-C40C66FF867C}">
                  <a14:compatExt spid="_x0000_s349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3154</xdr:row>
          <xdr:rowOff>0</xdr:rowOff>
        </xdr:to>
        <xdr:sp macro="" textlink="">
          <xdr:nvSpPr>
            <xdr:cNvPr id="34936" name="Button 7288" hidden="1">
              <a:extLst>
                <a:ext uri="{63B3BB69-23CF-44E3-9099-C40C66FF867C}">
                  <a14:compatExt spid="_x0000_s349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3155</xdr:row>
          <xdr:rowOff>0</xdr:rowOff>
        </xdr:to>
        <xdr:sp macro="" textlink="">
          <xdr:nvSpPr>
            <xdr:cNvPr id="34937" name="Button 7289" hidden="1">
              <a:extLst>
                <a:ext uri="{63B3BB69-23CF-44E3-9099-C40C66FF867C}">
                  <a14:compatExt spid="_x0000_s34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3147</xdr:row>
          <xdr:rowOff>0</xdr:rowOff>
        </xdr:to>
        <xdr:sp macro="" textlink="">
          <xdr:nvSpPr>
            <xdr:cNvPr id="34938" name="Button 7290" hidden="1">
              <a:extLst>
                <a:ext uri="{63B3BB69-23CF-44E3-9099-C40C66FF867C}">
                  <a14:compatExt spid="_x0000_s349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3165</xdr:row>
          <xdr:rowOff>0</xdr:rowOff>
        </xdr:to>
        <xdr:sp macro="" textlink="">
          <xdr:nvSpPr>
            <xdr:cNvPr id="35023" name="Button 7375" hidden="1">
              <a:extLst>
                <a:ext uri="{63B3BB69-23CF-44E3-9099-C40C66FF867C}">
                  <a14:compatExt spid="_x0000_s350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3166</xdr:row>
          <xdr:rowOff>0</xdr:rowOff>
        </xdr:to>
        <xdr:sp macro="" textlink="">
          <xdr:nvSpPr>
            <xdr:cNvPr id="35024" name="Button 7376" hidden="1">
              <a:extLst>
                <a:ext uri="{63B3BB69-23CF-44E3-9099-C40C66FF867C}">
                  <a14:compatExt spid="_x0000_s35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3158</xdr:row>
          <xdr:rowOff>0</xdr:rowOff>
        </xdr:to>
        <xdr:sp macro="" textlink="">
          <xdr:nvSpPr>
            <xdr:cNvPr id="35025" name="Button 7377" hidden="1">
              <a:extLst>
                <a:ext uri="{63B3BB69-23CF-44E3-9099-C40C66FF867C}">
                  <a14:compatExt spid="_x0000_s350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3181</xdr:row>
          <xdr:rowOff>0</xdr:rowOff>
        </xdr:to>
        <xdr:sp macro="" textlink="">
          <xdr:nvSpPr>
            <xdr:cNvPr id="35055" name="Button 7407" hidden="1">
              <a:extLst>
                <a:ext uri="{63B3BB69-23CF-44E3-9099-C40C66FF867C}">
                  <a14:compatExt spid="_x0000_s350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3182</xdr:row>
          <xdr:rowOff>0</xdr:rowOff>
        </xdr:to>
        <xdr:sp macro="" textlink="">
          <xdr:nvSpPr>
            <xdr:cNvPr id="35056" name="Button 7408" hidden="1">
              <a:extLst>
                <a:ext uri="{63B3BB69-23CF-44E3-9099-C40C66FF867C}">
                  <a14:compatExt spid="_x0000_s35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3174</xdr:row>
          <xdr:rowOff>0</xdr:rowOff>
        </xdr:to>
        <xdr:sp macro="" textlink="">
          <xdr:nvSpPr>
            <xdr:cNvPr id="35057" name="Button 7409" hidden="1">
              <a:extLst>
                <a:ext uri="{63B3BB69-23CF-44E3-9099-C40C66FF867C}">
                  <a14:compatExt spid="_x0000_s350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3193</xdr:row>
          <xdr:rowOff>0</xdr:rowOff>
        </xdr:to>
        <xdr:sp macro="" textlink="">
          <xdr:nvSpPr>
            <xdr:cNvPr id="35076" name="Button 7428" hidden="1">
              <a:extLst>
                <a:ext uri="{63B3BB69-23CF-44E3-9099-C40C66FF867C}">
                  <a14:compatExt spid="_x0000_s350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3194</xdr:row>
          <xdr:rowOff>0</xdr:rowOff>
        </xdr:to>
        <xdr:sp macro="" textlink="">
          <xdr:nvSpPr>
            <xdr:cNvPr id="35077" name="Button 7429" hidden="1">
              <a:extLst>
                <a:ext uri="{63B3BB69-23CF-44E3-9099-C40C66FF867C}">
                  <a14:compatExt spid="_x0000_s35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3186</xdr:row>
          <xdr:rowOff>0</xdr:rowOff>
        </xdr:to>
        <xdr:sp macro="" textlink="">
          <xdr:nvSpPr>
            <xdr:cNvPr id="35078" name="Button 7430" hidden="1">
              <a:extLst>
                <a:ext uri="{63B3BB69-23CF-44E3-9099-C40C66FF867C}">
                  <a14:compatExt spid="_x0000_s350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3205</xdr:row>
          <xdr:rowOff>0</xdr:rowOff>
        </xdr:to>
        <xdr:sp macro="" textlink="">
          <xdr:nvSpPr>
            <xdr:cNvPr id="35097" name="Button 7449" hidden="1">
              <a:extLst>
                <a:ext uri="{63B3BB69-23CF-44E3-9099-C40C66FF867C}">
                  <a14:compatExt spid="_x0000_s350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3206</xdr:row>
          <xdr:rowOff>0</xdr:rowOff>
        </xdr:to>
        <xdr:sp macro="" textlink="">
          <xdr:nvSpPr>
            <xdr:cNvPr id="35098" name="Button 7450" hidden="1">
              <a:extLst>
                <a:ext uri="{63B3BB69-23CF-44E3-9099-C40C66FF867C}">
                  <a14:compatExt spid="_x0000_s35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3198</xdr:row>
          <xdr:rowOff>0</xdr:rowOff>
        </xdr:to>
        <xdr:sp macro="" textlink="">
          <xdr:nvSpPr>
            <xdr:cNvPr id="35099" name="Button 7451" hidden="1">
              <a:extLst>
                <a:ext uri="{63B3BB69-23CF-44E3-9099-C40C66FF867C}">
                  <a14:compatExt spid="_x0000_s350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3217</xdr:row>
          <xdr:rowOff>0</xdr:rowOff>
        </xdr:to>
        <xdr:sp macro="" textlink="">
          <xdr:nvSpPr>
            <xdr:cNvPr id="35118" name="Button 7470" hidden="1">
              <a:extLst>
                <a:ext uri="{63B3BB69-23CF-44E3-9099-C40C66FF867C}">
                  <a14:compatExt spid="_x0000_s351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3218</xdr:row>
          <xdr:rowOff>0</xdr:rowOff>
        </xdr:to>
        <xdr:sp macro="" textlink="">
          <xdr:nvSpPr>
            <xdr:cNvPr id="35119" name="Button 7471" hidden="1">
              <a:extLst>
                <a:ext uri="{63B3BB69-23CF-44E3-9099-C40C66FF867C}">
                  <a14:compatExt spid="_x0000_s35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428625</xdr:rowOff>
        </xdr:to>
        <xdr:sp macro="" textlink="">
          <xdr:nvSpPr>
            <xdr:cNvPr id="35120" name="Button 7472" hidden="1">
              <a:extLst>
                <a:ext uri="{63B3BB69-23CF-44E3-9099-C40C66FF867C}">
                  <a14:compatExt spid="_x0000_s351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3219</xdr:row>
          <xdr:rowOff>0</xdr:rowOff>
        </xdr:to>
        <xdr:sp macro="" textlink="">
          <xdr:nvSpPr>
            <xdr:cNvPr id="35145" name="Button 7497" hidden="1">
              <a:extLst>
                <a:ext uri="{63B3BB69-23CF-44E3-9099-C40C66FF867C}">
                  <a14:compatExt spid="_x0000_s35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3195</xdr:row>
          <xdr:rowOff>0</xdr:rowOff>
        </xdr:to>
        <xdr:sp macro="" textlink="">
          <xdr:nvSpPr>
            <xdr:cNvPr id="35147" name="Button 7499" hidden="1">
              <a:extLst>
                <a:ext uri="{63B3BB69-23CF-44E3-9099-C40C66FF867C}">
                  <a14:compatExt spid="_x0000_s35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3183</xdr:row>
          <xdr:rowOff>0</xdr:rowOff>
        </xdr:to>
        <xdr:sp macro="" textlink="">
          <xdr:nvSpPr>
            <xdr:cNvPr id="35148" name="Button 7500" hidden="1">
              <a:extLst>
                <a:ext uri="{63B3BB69-23CF-44E3-9099-C40C66FF867C}">
                  <a14:compatExt spid="_x0000_s35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3060</xdr:row>
          <xdr:rowOff>171450</xdr:rowOff>
        </xdr:to>
        <xdr:sp macro="" textlink="">
          <xdr:nvSpPr>
            <xdr:cNvPr id="35167" name="Button 7519" hidden="1">
              <a:extLst>
                <a:ext uri="{63B3BB69-23CF-44E3-9099-C40C66FF867C}">
                  <a14:compatExt spid="_x0000_s35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171450</xdr:rowOff>
        </xdr:from>
        <xdr:to>
          <xdr:col>7</xdr:col>
          <xdr:colOff>0</xdr:colOff>
          <xdr:row>3062</xdr:row>
          <xdr:rowOff>0</xdr:rowOff>
        </xdr:to>
        <xdr:sp macro="" textlink="">
          <xdr:nvSpPr>
            <xdr:cNvPr id="35168" name="Button 7520" hidden="1">
              <a:extLst>
                <a:ext uri="{63B3BB69-23CF-44E3-9099-C40C66FF867C}">
                  <a14:compatExt spid="_x0000_s35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35176" name="Button 7528" hidden="1">
              <a:extLst>
                <a:ext uri="{63B3BB69-23CF-44E3-9099-C40C66FF867C}">
                  <a14:compatExt spid="_x0000_s35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35177" name="Button 7529" hidden="1">
              <a:extLst>
                <a:ext uri="{63B3BB69-23CF-44E3-9099-C40C66FF867C}">
                  <a14:compatExt spid="_x0000_s35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35178" name="Button 7530" hidden="1">
              <a:extLst>
                <a:ext uri="{63B3BB69-23CF-44E3-9099-C40C66FF867C}">
                  <a14:compatExt spid="_x0000_s35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35179" name="Button 7531" hidden="1">
              <a:extLst>
                <a:ext uri="{63B3BB69-23CF-44E3-9099-C40C66FF867C}">
                  <a14:compatExt spid="_x0000_s35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35180" name="Button 7532" hidden="1">
              <a:extLst>
                <a:ext uri="{63B3BB69-23CF-44E3-9099-C40C66FF867C}">
                  <a14:compatExt spid="_x0000_s35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3075</xdr:row>
          <xdr:rowOff>0</xdr:rowOff>
        </xdr:to>
        <xdr:sp macro="" textlink="">
          <xdr:nvSpPr>
            <xdr:cNvPr id="35184" name="Button 7536" hidden="1">
              <a:extLst>
                <a:ext uri="{63B3BB69-23CF-44E3-9099-C40C66FF867C}">
                  <a14:compatExt spid="_x0000_s35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3229</xdr:row>
          <xdr:rowOff>0</xdr:rowOff>
        </xdr:to>
        <xdr:sp macro="" textlink="">
          <xdr:nvSpPr>
            <xdr:cNvPr id="35235" name="Button 7587" hidden="1">
              <a:extLst>
                <a:ext uri="{63B3BB69-23CF-44E3-9099-C40C66FF867C}">
                  <a14:compatExt spid="_x0000_s352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3230</xdr:row>
          <xdr:rowOff>0</xdr:rowOff>
        </xdr:to>
        <xdr:sp macro="" textlink="">
          <xdr:nvSpPr>
            <xdr:cNvPr id="35236" name="Button 7588" hidden="1">
              <a:extLst>
                <a:ext uri="{63B3BB69-23CF-44E3-9099-C40C66FF867C}">
                  <a14:compatExt spid="_x0000_s35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3221</xdr:row>
          <xdr:rowOff>0</xdr:rowOff>
        </xdr:from>
        <xdr:to>
          <xdr:col>7</xdr:col>
          <xdr:colOff>0</xdr:colOff>
          <xdr:row>3222</xdr:row>
          <xdr:rowOff>0</xdr:rowOff>
        </xdr:to>
        <xdr:sp macro="" textlink="">
          <xdr:nvSpPr>
            <xdr:cNvPr id="35237" name="Button 7589" hidden="1">
              <a:extLst>
                <a:ext uri="{63B3BB69-23CF-44E3-9099-C40C66FF867C}">
                  <a14:compatExt spid="_x0000_s352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3240</xdr:row>
          <xdr:rowOff>0</xdr:rowOff>
        </xdr:to>
        <xdr:sp macro="" textlink="">
          <xdr:nvSpPr>
            <xdr:cNvPr id="35257" name="Button 7609" hidden="1">
              <a:extLst>
                <a:ext uri="{63B3BB69-23CF-44E3-9099-C40C66FF867C}">
                  <a14:compatExt spid="_x0000_s352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3241</xdr:row>
          <xdr:rowOff>0</xdr:rowOff>
        </xdr:to>
        <xdr:sp macro="" textlink="">
          <xdr:nvSpPr>
            <xdr:cNvPr id="35258" name="Button 7610" hidden="1">
              <a:extLst>
                <a:ext uri="{63B3BB69-23CF-44E3-9099-C40C66FF867C}">
                  <a14:compatExt spid="_x0000_s35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171450</xdr:rowOff>
        </xdr:from>
        <xdr:to>
          <xdr:col>7</xdr:col>
          <xdr:colOff>0</xdr:colOff>
          <xdr:row>3233</xdr:row>
          <xdr:rowOff>0</xdr:rowOff>
        </xdr:to>
        <xdr:sp macro="" textlink="">
          <xdr:nvSpPr>
            <xdr:cNvPr id="35259" name="Button 7611" hidden="1">
              <a:extLst>
                <a:ext uri="{63B3BB69-23CF-44E3-9099-C40C66FF867C}">
                  <a14:compatExt spid="_x0000_s352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3251</xdr:row>
          <xdr:rowOff>0</xdr:rowOff>
        </xdr:to>
        <xdr:sp macro="" textlink="">
          <xdr:nvSpPr>
            <xdr:cNvPr id="35288" name="Button 7640" hidden="1">
              <a:extLst>
                <a:ext uri="{63B3BB69-23CF-44E3-9099-C40C66FF867C}">
                  <a14:compatExt spid="_x0000_s352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3252</xdr:row>
          <xdr:rowOff>0</xdr:rowOff>
        </xdr:to>
        <xdr:sp macro="" textlink="">
          <xdr:nvSpPr>
            <xdr:cNvPr id="35289" name="Button 7641" hidden="1">
              <a:extLst>
                <a:ext uri="{63B3BB69-23CF-44E3-9099-C40C66FF867C}">
                  <a14:compatExt spid="_x0000_s35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3244</xdr:row>
          <xdr:rowOff>0</xdr:rowOff>
        </xdr:to>
        <xdr:sp macro="" textlink="">
          <xdr:nvSpPr>
            <xdr:cNvPr id="35290" name="Button 7642" hidden="1">
              <a:extLst>
                <a:ext uri="{63B3BB69-23CF-44E3-9099-C40C66FF867C}">
                  <a14:compatExt spid="_x0000_s352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3262</xdr:row>
          <xdr:rowOff>0</xdr:rowOff>
        </xdr:to>
        <xdr:sp macro="" textlink="">
          <xdr:nvSpPr>
            <xdr:cNvPr id="35309" name="Button 7661" hidden="1">
              <a:extLst>
                <a:ext uri="{63B3BB69-23CF-44E3-9099-C40C66FF867C}">
                  <a14:compatExt spid="_x0000_s353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3263</xdr:row>
          <xdr:rowOff>0</xdr:rowOff>
        </xdr:to>
        <xdr:sp macro="" textlink="">
          <xdr:nvSpPr>
            <xdr:cNvPr id="35310" name="Button 7662" hidden="1">
              <a:extLst>
                <a:ext uri="{63B3BB69-23CF-44E3-9099-C40C66FF867C}">
                  <a14:compatExt spid="_x0000_s35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3255</xdr:row>
          <xdr:rowOff>0</xdr:rowOff>
        </xdr:to>
        <xdr:sp macro="" textlink="">
          <xdr:nvSpPr>
            <xdr:cNvPr id="35311" name="Button 7663" hidden="1">
              <a:extLst>
                <a:ext uri="{63B3BB69-23CF-44E3-9099-C40C66FF867C}">
                  <a14:compatExt spid="_x0000_s353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35335" name="Button 7687" hidden="1">
              <a:extLst>
                <a:ext uri="{63B3BB69-23CF-44E3-9099-C40C66FF867C}">
                  <a14:compatExt spid="_x0000_s35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35336" name="Button 7688" hidden="1">
              <a:extLst>
                <a:ext uri="{63B3BB69-23CF-44E3-9099-C40C66FF867C}">
                  <a14:compatExt spid="_x0000_s35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35338" name="Button 7690" hidden="1">
              <a:extLst>
                <a:ext uri="{63B3BB69-23CF-44E3-9099-C40C66FF867C}">
                  <a14:compatExt spid="_x0000_s35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35339" name="Button 7691" hidden="1">
              <a:extLst>
                <a:ext uri="{63B3BB69-23CF-44E3-9099-C40C66FF867C}">
                  <a14:compatExt spid="_x0000_s35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35340" name="Button 7692" hidden="1">
              <a:extLst>
                <a:ext uri="{63B3BB69-23CF-44E3-9099-C40C66FF867C}">
                  <a14:compatExt spid="_x0000_s35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35341" name="Button 7693" hidden="1">
              <a:extLst>
                <a:ext uri="{63B3BB69-23CF-44E3-9099-C40C66FF867C}">
                  <a14:compatExt spid="_x0000_s35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35342" name="Button 7694" hidden="1">
              <a:extLst>
                <a:ext uri="{63B3BB69-23CF-44E3-9099-C40C66FF867C}">
                  <a14:compatExt spid="_x0000_s35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35343" name="Button 7695" hidden="1">
              <a:extLst>
                <a:ext uri="{63B3BB69-23CF-44E3-9099-C40C66FF867C}">
                  <a14:compatExt spid="_x0000_s35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35344" name="Button 7696" hidden="1">
              <a:extLst>
                <a:ext uri="{63B3BB69-23CF-44E3-9099-C40C66FF867C}">
                  <a14:compatExt spid="_x0000_s35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35345" name="Button 7697" hidden="1">
              <a:extLst>
                <a:ext uri="{63B3BB69-23CF-44E3-9099-C40C66FF867C}">
                  <a14:compatExt spid="_x0000_s35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35346" name="Button 7698" hidden="1">
              <a:extLst>
                <a:ext uri="{63B3BB69-23CF-44E3-9099-C40C66FF867C}">
                  <a14:compatExt spid="_x0000_s35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35347" name="Button 7699" hidden="1">
              <a:extLst>
                <a:ext uri="{63B3BB69-23CF-44E3-9099-C40C66FF867C}">
                  <a14:compatExt spid="_x0000_s35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35348" name="Button 7700" hidden="1">
              <a:extLst>
                <a:ext uri="{63B3BB69-23CF-44E3-9099-C40C66FF867C}">
                  <a14:compatExt spid="_x0000_s35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35349" name="Button 7701" hidden="1">
              <a:extLst>
                <a:ext uri="{63B3BB69-23CF-44E3-9099-C40C66FF867C}">
                  <a14:compatExt spid="_x0000_s35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35350" name="Button 7702" hidden="1">
              <a:extLst>
                <a:ext uri="{63B3BB69-23CF-44E3-9099-C40C66FF867C}">
                  <a14:compatExt spid="_x0000_s35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35352" name="Button 7704" hidden="1">
              <a:extLst>
                <a:ext uri="{63B3BB69-23CF-44E3-9099-C40C66FF867C}">
                  <a14:compatExt spid="_x0000_s35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35353" name="Button 7705" hidden="1">
              <a:extLst>
                <a:ext uri="{63B3BB69-23CF-44E3-9099-C40C66FF867C}">
                  <a14:compatExt spid="_x0000_s35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3273</xdr:row>
          <xdr:rowOff>0</xdr:rowOff>
        </xdr:to>
        <xdr:sp macro="" textlink="">
          <xdr:nvSpPr>
            <xdr:cNvPr id="35379" name="Button 7731" hidden="1">
              <a:extLst>
                <a:ext uri="{63B3BB69-23CF-44E3-9099-C40C66FF867C}">
                  <a14:compatExt spid="_x0000_s353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3274</xdr:row>
          <xdr:rowOff>0</xdr:rowOff>
        </xdr:to>
        <xdr:sp macro="" textlink="">
          <xdr:nvSpPr>
            <xdr:cNvPr id="35380" name="Button 7732" hidden="1">
              <a:extLst>
                <a:ext uri="{63B3BB69-23CF-44E3-9099-C40C66FF867C}">
                  <a14:compatExt spid="_x0000_s35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7</xdr:col>
          <xdr:colOff>0</xdr:colOff>
          <xdr:row>3266</xdr:row>
          <xdr:rowOff>0</xdr:rowOff>
        </xdr:to>
        <xdr:sp macro="" textlink="">
          <xdr:nvSpPr>
            <xdr:cNvPr id="35381" name="Button 7733" hidden="1">
              <a:extLst>
                <a:ext uri="{63B3BB69-23CF-44E3-9099-C40C66FF867C}">
                  <a14:compatExt spid="_x0000_s353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3284</xdr:row>
          <xdr:rowOff>0</xdr:rowOff>
        </xdr:to>
        <xdr:sp macro="" textlink="">
          <xdr:nvSpPr>
            <xdr:cNvPr id="35400" name="Button 7752" hidden="1">
              <a:extLst>
                <a:ext uri="{63B3BB69-23CF-44E3-9099-C40C66FF867C}">
                  <a14:compatExt spid="_x0000_s354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3285</xdr:row>
          <xdr:rowOff>0</xdr:rowOff>
        </xdr:to>
        <xdr:sp macro="" textlink="">
          <xdr:nvSpPr>
            <xdr:cNvPr id="35401" name="Button 7753" hidden="1">
              <a:extLst>
                <a:ext uri="{63B3BB69-23CF-44E3-9099-C40C66FF867C}">
                  <a14:compatExt spid="_x0000_s35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3277</xdr:row>
          <xdr:rowOff>0</xdr:rowOff>
        </xdr:to>
        <xdr:sp macro="" textlink="">
          <xdr:nvSpPr>
            <xdr:cNvPr id="35402" name="Button 7754" hidden="1">
              <a:extLst>
                <a:ext uri="{63B3BB69-23CF-44E3-9099-C40C66FF867C}">
                  <a14:compatExt spid="_x0000_s354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3295</xdr:row>
          <xdr:rowOff>0</xdr:rowOff>
        </xdr:to>
        <xdr:sp macro="" textlink="">
          <xdr:nvSpPr>
            <xdr:cNvPr id="35421" name="Button 7773" hidden="1">
              <a:extLst>
                <a:ext uri="{63B3BB69-23CF-44E3-9099-C40C66FF867C}">
                  <a14:compatExt spid="_x0000_s354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3296</xdr:row>
          <xdr:rowOff>0</xdr:rowOff>
        </xdr:to>
        <xdr:sp macro="" textlink="">
          <xdr:nvSpPr>
            <xdr:cNvPr id="35422" name="Button 7774" hidden="1">
              <a:extLst>
                <a:ext uri="{63B3BB69-23CF-44E3-9099-C40C66FF867C}">
                  <a14:compatExt spid="_x0000_s35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3288</xdr:row>
          <xdr:rowOff>0</xdr:rowOff>
        </xdr:to>
        <xdr:sp macro="" textlink="">
          <xdr:nvSpPr>
            <xdr:cNvPr id="35423" name="Button 7775" hidden="1">
              <a:extLst>
                <a:ext uri="{63B3BB69-23CF-44E3-9099-C40C66FF867C}">
                  <a14:compatExt spid="_x0000_s354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3306</xdr:row>
          <xdr:rowOff>0</xdr:rowOff>
        </xdr:to>
        <xdr:sp macro="" textlink="">
          <xdr:nvSpPr>
            <xdr:cNvPr id="35442" name="Button 7794" hidden="1">
              <a:extLst>
                <a:ext uri="{63B3BB69-23CF-44E3-9099-C40C66FF867C}">
                  <a14:compatExt spid="_x0000_s354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3307</xdr:row>
          <xdr:rowOff>0</xdr:rowOff>
        </xdr:to>
        <xdr:sp macro="" textlink="">
          <xdr:nvSpPr>
            <xdr:cNvPr id="35443" name="Button 7795" hidden="1">
              <a:extLst>
                <a:ext uri="{63B3BB69-23CF-44E3-9099-C40C66FF867C}">
                  <a14:compatExt spid="_x0000_s35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3299</xdr:row>
          <xdr:rowOff>0</xdr:rowOff>
        </xdr:to>
        <xdr:sp macro="" textlink="">
          <xdr:nvSpPr>
            <xdr:cNvPr id="35444" name="Button 7796" hidden="1">
              <a:extLst>
                <a:ext uri="{63B3BB69-23CF-44E3-9099-C40C66FF867C}">
                  <a14:compatExt spid="_x0000_s354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2878</xdr:row>
          <xdr:rowOff>0</xdr:rowOff>
        </xdr:to>
        <xdr:sp macro="" textlink="">
          <xdr:nvSpPr>
            <xdr:cNvPr id="35477" name="Button 7829" hidden="1">
              <a:extLst>
                <a:ext uri="{63B3BB69-23CF-44E3-9099-C40C66FF867C}">
                  <a14:compatExt spid="_x0000_s35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2922</xdr:row>
          <xdr:rowOff>0</xdr:rowOff>
        </xdr:to>
        <xdr:sp macro="" textlink="">
          <xdr:nvSpPr>
            <xdr:cNvPr id="35479" name="Button 7831" hidden="1">
              <a:extLst>
                <a:ext uri="{63B3BB69-23CF-44E3-9099-C40C66FF867C}">
                  <a14:compatExt spid="_x0000_s35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3009</xdr:row>
          <xdr:rowOff>0</xdr:rowOff>
        </xdr:to>
        <xdr:sp macro="" textlink="">
          <xdr:nvSpPr>
            <xdr:cNvPr id="35481" name="Button 7833" hidden="1">
              <a:extLst>
                <a:ext uri="{63B3BB69-23CF-44E3-9099-C40C66FF867C}">
                  <a14:compatExt spid="_x0000_s35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35483" name="Button 7835" hidden="1">
              <a:extLst>
                <a:ext uri="{63B3BB69-23CF-44E3-9099-C40C66FF867C}">
                  <a14:compatExt spid="_x0000_s35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3021</xdr:row>
          <xdr:rowOff>0</xdr:rowOff>
        </xdr:to>
        <xdr:sp macro="" textlink="">
          <xdr:nvSpPr>
            <xdr:cNvPr id="35485" name="Button 7837" hidden="1">
              <a:extLst>
                <a:ext uri="{63B3BB69-23CF-44E3-9099-C40C66FF867C}">
                  <a14:compatExt spid="_x0000_s35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3036</xdr:row>
          <xdr:rowOff>0</xdr:rowOff>
        </xdr:to>
        <xdr:sp macro="" textlink="">
          <xdr:nvSpPr>
            <xdr:cNvPr id="35487" name="Button 7839" hidden="1">
              <a:extLst>
                <a:ext uri="{63B3BB69-23CF-44E3-9099-C40C66FF867C}">
                  <a14:compatExt spid="_x0000_s35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3022</xdr:row>
          <xdr:rowOff>0</xdr:rowOff>
        </xdr:to>
        <xdr:sp macro="" textlink="">
          <xdr:nvSpPr>
            <xdr:cNvPr id="35488" name="Button 7840" hidden="1">
              <a:extLst>
                <a:ext uri="{63B3BB69-23CF-44E3-9099-C40C66FF867C}">
                  <a14:compatExt spid="_x0000_s35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3023</xdr:row>
          <xdr:rowOff>0</xdr:rowOff>
        </xdr:to>
        <xdr:sp macro="" textlink="">
          <xdr:nvSpPr>
            <xdr:cNvPr id="35489" name="Button 7841" hidden="1">
              <a:extLst>
                <a:ext uri="{63B3BB69-23CF-44E3-9099-C40C66FF867C}">
                  <a14:compatExt spid="_x0000_s35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3090</xdr:row>
          <xdr:rowOff>0</xdr:rowOff>
        </xdr:to>
        <xdr:sp macro="" textlink="">
          <xdr:nvSpPr>
            <xdr:cNvPr id="35491" name="Button 7843" hidden="1">
              <a:extLst>
                <a:ext uri="{63B3BB69-23CF-44E3-9099-C40C66FF867C}">
                  <a14:compatExt spid="_x0000_s35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3091</xdr:row>
          <xdr:rowOff>0</xdr:rowOff>
        </xdr:to>
        <xdr:sp macro="" textlink="">
          <xdr:nvSpPr>
            <xdr:cNvPr id="35492" name="Button 7844" hidden="1">
              <a:extLst>
                <a:ext uri="{63B3BB69-23CF-44E3-9099-C40C66FF867C}">
                  <a14:compatExt spid="_x0000_s35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3120</xdr:row>
          <xdr:rowOff>0</xdr:rowOff>
        </xdr:to>
        <xdr:sp macro="" textlink="">
          <xdr:nvSpPr>
            <xdr:cNvPr id="35493" name="Button 7845" hidden="1">
              <a:extLst>
                <a:ext uri="{63B3BB69-23CF-44E3-9099-C40C66FF867C}">
                  <a14:compatExt spid="_x0000_s35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3121</xdr:row>
          <xdr:rowOff>0</xdr:rowOff>
        </xdr:to>
        <xdr:sp macro="" textlink="">
          <xdr:nvSpPr>
            <xdr:cNvPr id="35494" name="Button 7846" hidden="1">
              <a:extLst>
                <a:ext uri="{63B3BB69-23CF-44E3-9099-C40C66FF867C}">
                  <a14:compatExt spid="_x0000_s35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3122</xdr:row>
          <xdr:rowOff>0</xdr:rowOff>
        </xdr:to>
        <xdr:sp macro="" textlink="">
          <xdr:nvSpPr>
            <xdr:cNvPr id="35496" name="Button 7848" hidden="1">
              <a:extLst>
                <a:ext uri="{63B3BB69-23CF-44E3-9099-C40C66FF867C}">
                  <a14:compatExt spid="_x0000_s35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342900</xdr:rowOff>
        </xdr:to>
        <xdr:sp macro="" textlink="">
          <xdr:nvSpPr>
            <xdr:cNvPr id="35498" name="Button 7850" hidden="1">
              <a:extLst>
                <a:ext uri="{63B3BB69-23CF-44E3-9099-C40C66FF867C}">
                  <a14:compatExt spid="_x0000_s35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3167</xdr:row>
          <xdr:rowOff>0</xdr:rowOff>
        </xdr:to>
        <xdr:sp macro="" textlink="">
          <xdr:nvSpPr>
            <xdr:cNvPr id="35500" name="Button 7852" hidden="1">
              <a:extLst>
                <a:ext uri="{63B3BB69-23CF-44E3-9099-C40C66FF867C}">
                  <a14:compatExt spid="_x0000_s35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3168</xdr:row>
          <xdr:rowOff>0</xdr:rowOff>
        </xdr:to>
        <xdr:sp macro="" textlink="">
          <xdr:nvSpPr>
            <xdr:cNvPr id="35504" name="Button 7856" hidden="1">
              <a:extLst>
                <a:ext uri="{63B3BB69-23CF-44E3-9099-C40C66FF867C}">
                  <a14:compatExt spid="_x0000_s35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3169</xdr:row>
          <xdr:rowOff>0</xdr:rowOff>
        </xdr:to>
        <xdr:sp macro="" textlink="">
          <xdr:nvSpPr>
            <xdr:cNvPr id="35505" name="Button 7857" hidden="1">
              <a:extLst>
                <a:ext uri="{63B3BB69-23CF-44E3-9099-C40C66FF867C}">
                  <a14:compatExt spid="_x0000_s35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3170</xdr:row>
          <xdr:rowOff>0</xdr:rowOff>
        </xdr:to>
        <xdr:sp macro="" textlink="">
          <xdr:nvSpPr>
            <xdr:cNvPr id="35506" name="Button 7858" hidden="1">
              <a:extLst>
                <a:ext uri="{63B3BB69-23CF-44E3-9099-C40C66FF867C}">
                  <a14:compatExt spid="_x0000_s35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3171</xdr:row>
          <xdr:rowOff>0</xdr:rowOff>
        </xdr:to>
        <xdr:sp macro="" textlink="">
          <xdr:nvSpPr>
            <xdr:cNvPr id="35507" name="Button 7859" hidden="1">
              <a:extLst>
                <a:ext uri="{63B3BB69-23CF-44E3-9099-C40C66FF867C}">
                  <a14:compatExt spid="_x0000_s35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3207</xdr:row>
          <xdr:rowOff>0</xdr:rowOff>
        </xdr:to>
        <xdr:sp macro="" textlink="">
          <xdr:nvSpPr>
            <xdr:cNvPr id="35509" name="Button 7861" hidden="1">
              <a:extLst>
                <a:ext uri="{63B3BB69-23CF-44E3-9099-C40C66FF867C}">
                  <a14:compatExt spid="_x0000_s35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3063</xdr:row>
          <xdr:rowOff>0</xdr:rowOff>
        </xdr:to>
        <xdr:sp macro="" textlink="">
          <xdr:nvSpPr>
            <xdr:cNvPr id="35511" name="Button 7863" hidden="1">
              <a:extLst>
                <a:ext uri="{63B3BB69-23CF-44E3-9099-C40C66FF867C}">
                  <a14:compatExt spid="_x0000_s35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3075</xdr:row>
          <xdr:rowOff>514350</xdr:rowOff>
        </xdr:to>
        <xdr:sp macro="" textlink="">
          <xdr:nvSpPr>
            <xdr:cNvPr id="35512" name="Button 7864" hidden="1">
              <a:extLst>
                <a:ext uri="{63B3BB69-23CF-44E3-9099-C40C66FF867C}">
                  <a14:compatExt spid="_x0000_s35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3317</xdr:row>
          <xdr:rowOff>0</xdr:rowOff>
        </xdr:to>
        <xdr:sp macro="" textlink="">
          <xdr:nvSpPr>
            <xdr:cNvPr id="35531" name="Button 7883" hidden="1">
              <a:extLst>
                <a:ext uri="{63B3BB69-23CF-44E3-9099-C40C66FF867C}">
                  <a14:compatExt spid="_x0000_s355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3318</xdr:row>
          <xdr:rowOff>0</xdr:rowOff>
        </xdr:to>
        <xdr:sp macro="" textlink="">
          <xdr:nvSpPr>
            <xdr:cNvPr id="35532" name="Button 7884" hidden="1">
              <a:extLst>
                <a:ext uri="{63B3BB69-23CF-44E3-9099-C40C66FF867C}">
                  <a14:compatExt spid="_x0000_s35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3310</xdr:row>
          <xdr:rowOff>0</xdr:rowOff>
        </xdr:to>
        <xdr:sp macro="" textlink="">
          <xdr:nvSpPr>
            <xdr:cNvPr id="35533" name="Button 7885" hidden="1">
              <a:extLst>
                <a:ext uri="{63B3BB69-23CF-44E3-9099-C40C66FF867C}">
                  <a14:compatExt spid="_x0000_s355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3328</xdr:row>
          <xdr:rowOff>0</xdr:rowOff>
        </xdr:to>
        <xdr:sp macro="" textlink="">
          <xdr:nvSpPr>
            <xdr:cNvPr id="35552" name="Button 7904" hidden="1">
              <a:extLst>
                <a:ext uri="{63B3BB69-23CF-44E3-9099-C40C66FF867C}">
                  <a14:compatExt spid="_x0000_s355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3329</xdr:row>
          <xdr:rowOff>0</xdr:rowOff>
        </xdr:to>
        <xdr:sp macro="" textlink="">
          <xdr:nvSpPr>
            <xdr:cNvPr id="35553" name="Button 7905" hidden="1">
              <a:extLst>
                <a:ext uri="{63B3BB69-23CF-44E3-9099-C40C66FF867C}">
                  <a14:compatExt spid="_x0000_s35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171450</xdr:rowOff>
        </xdr:from>
        <xdr:to>
          <xdr:col>7</xdr:col>
          <xdr:colOff>0</xdr:colOff>
          <xdr:row>3321</xdr:row>
          <xdr:rowOff>0</xdr:rowOff>
        </xdr:to>
        <xdr:sp macro="" textlink="">
          <xdr:nvSpPr>
            <xdr:cNvPr id="35554" name="Button 7906" hidden="1">
              <a:extLst>
                <a:ext uri="{63B3BB69-23CF-44E3-9099-C40C66FF867C}">
                  <a14:compatExt spid="_x0000_s355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3339</xdr:row>
          <xdr:rowOff>0</xdr:rowOff>
        </xdr:to>
        <xdr:sp macro="" textlink="">
          <xdr:nvSpPr>
            <xdr:cNvPr id="35573" name="Button 7925" hidden="1">
              <a:extLst>
                <a:ext uri="{63B3BB69-23CF-44E3-9099-C40C66FF867C}">
                  <a14:compatExt spid="_x0000_s355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3340</xdr:row>
          <xdr:rowOff>0</xdr:rowOff>
        </xdr:to>
        <xdr:sp macro="" textlink="">
          <xdr:nvSpPr>
            <xdr:cNvPr id="35574" name="Button 7926" hidden="1">
              <a:extLst>
                <a:ext uri="{63B3BB69-23CF-44E3-9099-C40C66FF867C}">
                  <a14:compatExt spid="_x0000_s35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3332</xdr:row>
          <xdr:rowOff>0</xdr:rowOff>
        </xdr:to>
        <xdr:sp macro="" textlink="">
          <xdr:nvSpPr>
            <xdr:cNvPr id="35575" name="Button 7927" hidden="1">
              <a:extLst>
                <a:ext uri="{63B3BB69-23CF-44E3-9099-C40C66FF867C}">
                  <a14:compatExt spid="_x0000_s355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3350</xdr:row>
          <xdr:rowOff>0</xdr:rowOff>
        </xdr:to>
        <xdr:sp macro="" textlink="">
          <xdr:nvSpPr>
            <xdr:cNvPr id="35594" name="Button 7946" hidden="1">
              <a:extLst>
                <a:ext uri="{63B3BB69-23CF-44E3-9099-C40C66FF867C}">
                  <a14:compatExt spid="_x0000_s355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3351</xdr:row>
          <xdr:rowOff>0</xdr:rowOff>
        </xdr:to>
        <xdr:sp macro="" textlink="">
          <xdr:nvSpPr>
            <xdr:cNvPr id="35595" name="Button 7947" hidden="1">
              <a:extLst>
                <a:ext uri="{63B3BB69-23CF-44E3-9099-C40C66FF867C}">
                  <a14:compatExt spid="_x0000_s35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3343</xdr:row>
          <xdr:rowOff>0</xdr:rowOff>
        </xdr:to>
        <xdr:sp macro="" textlink="">
          <xdr:nvSpPr>
            <xdr:cNvPr id="35596" name="Button 7948" hidden="1">
              <a:extLst>
                <a:ext uri="{63B3BB69-23CF-44E3-9099-C40C66FF867C}">
                  <a14:compatExt spid="_x0000_s355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3361</xdr:row>
          <xdr:rowOff>0</xdr:rowOff>
        </xdr:to>
        <xdr:sp macro="" textlink="">
          <xdr:nvSpPr>
            <xdr:cNvPr id="35669" name="Button 8021" hidden="1">
              <a:extLst>
                <a:ext uri="{63B3BB69-23CF-44E3-9099-C40C66FF867C}">
                  <a14:compatExt spid="_x0000_s356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3362</xdr:row>
          <xdr:rowOff>0</xdr:rowOff>
        </xdr:to>
        <xdr:sp macro="" textlink="">
          <xdr:nvSpPr>
            <xdr:cNvPr id="35670" name="Button 8022" hidden="1">
              <a:extLst>
                <a:ext uri="{63B3BB69-23CF-44E3-9099-C40C66FF867C}">
                  <a14:compatExt spid="_x0000_s35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3354</xdr:row>
          <xdr:rowOff>0</xdr:rowOff>
        </xdr:to>
        <xdr:sp macro="" textlink="">
          <xdr:nvSpPr>
            <xdr:cNvPr id="35671" name="Button 8023" hidden="1">
              <a:extLst>
                <a:ext uri="{63B3BB69-23CF-44E3-9099-C40C66FF867C}">
                  <a14:compatExt spid="_x0000_s356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3373</xdr:row>
          <xdr:rowOff>0</xdr:rowOff>
        </xdr:to>
        <xdr:sp macro="" textlink="">
          <xdr:nvSpPr>
            <xdr:cNvPr id="35690" name="Button 8042" hidden="1">
              <a:extLst>
                <a:ext uri="{63B3BB69-23CF-44E3-9099-C40C66FF867C}">
                  <a14:compatExt spid="_x0000_s356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3374</xdr:row>
          <xdr:rowOff>0</xdr:rowOff>
        </xdr:to>
        <xdr:sp macro="" textlink="">
          <xdr:nvSpPr>
            <xdr:cNvPr id="35691" name="Button 8043" hidden="1">
              <a:extLst>
                <a:ext uri="{63B3BB69-23CF-44E3-9099-C40C66FF867C}">
                  <a14:compatExt spid="_x0000_s35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3366</xdr:row>
          <xdr:rowOff>0</xdr:rowOff>
        </xdr:to>
        <xdr:sp macro="" textlink="">
          <xdr:nvSpPr>
            <xdr:cNvPr id="35692" name="Button 8044" hidden="1">
              <a:extLst>
                <a:ext uri="{63B3BB69-23CF-44E3-9099-C40C66FF867C}">
                  <a14:compatExt spid="_x0000_s356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3385</xdr:row>
          <xdr:rowOff>0</xdr:rowOff>
        </xdr:to>
        <xdr:sp macro="" textlink="">
          <xdr:nvSpPr>
            <xdr:cNvPr id="35711" name="Button 8063" hidden="1">
              <a:extLst>
                <a:ext uri="{63B3BB69-23CF-44E3-9099-C40C66FF867C}">
                  <a14:compatExt spid="_x0000_s357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3386</xdr:row>
          <xdr:rowOff>0</xdr:rowOff>
        </xdr:to>
        <xdr:sp macro="" textlink="">
          <xdr:nvSpPr>
            <xdr:cNvPr id="35712" name="Button 8064" hidden="1">
              <a:extLst>
                <a:ext uri="{63B3BB69-23CF-44E3-9099-C40C66FF867C}">
                  <a14:compatExt spid="_x0000_s35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3378</xdr:row>
          <xdr:rowOff>0</xdr:rowOff>
        </xdr:to>
        <xdr:sp macro="" textlink="">
          <xdr:nvSpPr>
            <xdr:cNvPr id="35713" name="Button 8065" hidden="1">
              <a:extLst>
                <a:ext uri="{63B3BB69-23CF-44E3-9099-C40C66FF867C}">
                  <a14:compatExt spid="_x0000_s357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3397</xdr:row>
          <xdr:rowOff>0</xdr:rowOff>
        </xdr:to>
        <xdr:sp macro="" textlink="">
          <xdr:nvSpPr>
            <xdr:cNvPr id="35774" name="Button 8126" hidden="1">
              <a:extLst>
                <a:ext uri="{63B3BB69-23CF-44E3-9099-C40C66FF867C}">
                  <a14:compatExt spid="_x0000_s357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3398</xdr:row>
          <xdr:rowOff>0</xdr:rowOff>
        </xdr:to>
        <xdr:sp macro="" textlink="">
          <xdr:nvSpPr>
            <xdr:cNvPr id="35775" name="Button 8127" hidden="1">
              <a:extLst>
                <a:ext uri="{63B3BB69-23CF-44E3-9099-C40C66FF867C}">
                  <a14:compatExt spid="_x0000_s35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3389</xdr:row>
          <xdr:rowOff>428625</xdr:rowOff>
        </xdr:to>
        <xdr:sp macro="" textlink="">
          <xdr:nvSpPr>
            <xdr:cNvPr id="35776" name="Button 8128" hidden="1">
              <a:extLst>
                <a:ext uri="{63B3BB69-23CF-44E3-9099-C40C66FF867C}">
                  <a14:compatExt spid="_x0000_s357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3363</xdr:row>
          <xdr:rowOff>0</xdr:rowOff>
        </xdr:to>
        <xdr:sp macro="" textlink="">
          <xdr:nvSpPr>
            <xdr:cNvPr id="35779" name="Button 8131" hidden="1">
              <a:extLst>
                <a:ext uri="{63B3BB69-23CF-44E3-9099-C40C66FF867C}">
                  <a14:compatExt spid="_x0000_s35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3375</xdr:row>
          <xdr:rowOff>0</xdr:rowOff>
        </xdr:to>
        <xdr:sp macro="" textlink="">
          <xdr:nvSpPr>
            <xdr:cNvPr id="35780" name="Button 8132" hidden="1">
              <a:extLst>
                <a:ext uri="{63B3BB69-23CF-44E3-9099-C40C66FF867C}">
                  <a14:compatExt spid="_x0000_s35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3387</xdr:row>
          <xdr:rowOff>0</xdr:rowOff>
        </xdr:to>
        <xdr:sp macro="" textlink="">
          <xdr:nvSpPr>
            <xdr:cNvPr id="35781" name="Button 8133" hidden="1">
              <a:extLst>
                <a:ext uri="{63B3BB69-23CF-44E3-9099-C40C66FF867C}">
                  <a14:compatExt spid="_x0000_s35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3399</xdr:row>
          <xdr:rowOff>0</xdr:rowOff>
        </xdr:to>
        <xdr:sp macro="" textlink="">
          <xdr:nvSpPr>
            <xdr:cNvPr id="35782" name="Button 8134" hidden="1">
              <a:extLst>
                <a:ext uri="{63B3BB69-23CF-44E3-9099-C40C66FF867C}">
                  <a14:compatExt spid="_x0000_s35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 name="Table32" displayName="Table32" ref="A22:F23" totalsRowShown="0">
  <autoFilter ref="A22:F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2" name="Table313" displayName="Table313" ref="A127:F130" totalsRowShown="0">
  <autoFilter ref="A127:F1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15" name="Table3116" displayName="Table3116" ref="A2778:F2793" totalsRowShown="0">
  <autoFilter ref="A2778:F2793"/>
  <tableColumns count="6">
    <tableColumn id="1" name="CÓDIGO CATÁLOGO"/>
    <tableColumn id="2" name="ARTÍCULO">
      <calculatedColumnFormula>IFERROR(INDEX(UNSPSCDes,MATCH(INDIRECT(ADDRESS(ROW(),COLUMN()-1,4)),UNSPSCCode,0)),"")</calculatedColumnFormula>
    </tableColumn>
    <tableColumn id="3" name="UNIDAD DE MEDIDA" dataDxfId="1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116" name="Table3117" displayName="Table3117" ref="A2803:F2807" totalsRowShown="0">
  <autoFilter ref="A2803:F2807"/>
  <tableColumns count="6">
    <tableColumn id="1" name="CÓDIGO CATÁLOGO"/>
    <tableColumn id="2" name="ARTÍCULO">
      <calculatedColumnFormula>IFERROR(INDEX(UNSPSCDes,MATCH(INDIRECT(ADDRESS(ROW(),COLUMN()-1,4)),UNSPSCCode,0)),"")</calculatedColumnFormula>
    </tableColumn>
    <tableColumn id="3" name="UNIDAD DE MEDIDA" dataDxfId="1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id="118" name="Table3119" displayName="Table3119" ref="A2817:F2819" totalsRowShown="0">
  <autoFilter ref="A2817:F28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id="120" name="Table3121" displayName="Table3121" ref="A2829:F2841" totalsRowShown="0">
  <autoFilter ref="A2829:F28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id="121" name="Table3122" displayName="Table3122" ref="A2851:F2860" totalsRowShown="0">
  <autoFilter ref="A2851:F28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id="122" name="Table3123" displayName="Table3123" ref="A2870:F2878" totalsRowShown="0">
  <autoFilter ref="A2870:F2878"/>
  <tableColumns count="6">
    <tableColumn id="1" name="CÓDIGO CATÁLOGO"/>
    <tableColumn id="2" name="ARTÍCULO">
      <calculatedColumnFormula>IFERROR(INDEX(UNSPSCDes,MATCH(INDIRECT(ADDRESS(ROW(),COLUMN()-1,4)),UNSPSCCode,0)),"")</calculatedColumnFormula>
    </tableColumn>
    <tableColumn id="3" name="UNIDAD DE MEDIDA" dataDxfId="1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id="123" name="Table3124" displayName="Table3124" ref="A2888:F2894" totalsRowShown="0">
  <autoFilter ref="A2888:F28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id="124" name="Table3125" displayName="Table3125" ref="A2904:F2909" totalsRowShown="0">
  <autoFilter ref="A2904:F2909"/>
  <tableColumns count="6">
    <tableColumn id="1" name="CÓDIGO CATÁLOGO"/>
    <tableColumn id="2" name="ARTÍCULO">
      <calculatedColumnFormula>IFERROR(INDEX(UNSPSCDes,MATCH(INDIRECT(ADDRESS(ROW(),COLUMN()-1,4)),UNSPSCCode,0)),"")</calculatedColumnFormula>
    </tableColumn>
    <tableColumn id="3" name="UNIDAD DE MEDIDA" dataDxfId="1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id="125" name="Table3126" displayName="Table3126" ref="A2919:F2922" totalsRowShown="0">
  <autoFilter ref="A2919:F29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id="126" name="Table3127" displayName="Table3127" ref="A2932:F2934" totalsRowShown="0">
  <autoFilter ref="A2932:F2934"/>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3" name="Table314" displayName="Table314" ref="A140:F143" totalsRowShown="0">
  <autoFilter ref="A140:F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id="127" name="Table3128" displayName="Table3128" ref="A2944:F2945" totalsRowShown="0">
  <autoFilter ref="A2944:F29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id="128" name="Table3129" displayName="Table3129" ref="A2955:F2956" totalsRowShown="0">
  <autoFilter ref="A2955:F29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id="129" name="Table3130" displayName="Table3130" ref="A2966:F2967" totalsRowShown="0">
  <autoFilter ref="A2966:F29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id="130" name="Table3131" displayName="Table3131" ref="A2977:F2978" totalsRowShown="0">
  <autoFilter ref="A2977:F29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id="131" name="Table3132" displayName="Table3132" ref="A2988:F2994" totalsRowShown="0">
  <autoFilter ref="A2988:F2994"/>
  <tableColumns count="6">
    <tableColumn id="1" name="CÓDIGO CATÁLOGO" dataDxfId="14" dataCellStyle="ArticleBody"/>
    <tableColumn id="2" name="ARTÍCULO">
      <calculatedColumnFormula>IFERROR(INDEX(UNSPSCDes,MATCH(INDIRECT(ADDRESS(ROW(),COLUMN()-1,4)),UNSPSCCode,0)),"")</calculatedColumnFormula>
    </tableColumn>
    <tableColumn id="3" name="UNIDAD DE MEDIDA"/>
    <tableColumn id="4" name="CANTIDAD TOTAL ESTIMADA" dataDxfId="13"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id="132" name="Table3133" displayName="Table3133" ref="A3004:F3009" totalsRowShown="0">
  <autoFilter ref="A3004:F3009"/>
  <tableColumns count="6">
    <tableColumn id="1" name="CÓDIGO CATÁLOGO" dataDxfId="1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id="133" name="Table3134" displayName="Table3134" ref="A3019:F3023" totalsRowShown="0">
  <autoFilter ref="A3019:F3023"/>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id="134" name="Table3135" displayName="Table3135" ref="A3033:F3036" totalsRowShown="0">
  <autoFilter ref="A3033:F30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id="135" name="Table3136" displayName="Table3136" ref="A3046:F3047" totalsRowShown="0">
  <autoFilter ref="A3046:F3047"/>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id="138" name="Table3139" displayName="Table3139" ref="A3057:F3063" totalsRowShown="0">
  <autoFilter ref="A3057:F3063"/>
  <tableColumns count="6">
    <tableColumn id="1" name="CÓDIGO CATÁLOGO"/>
    <tableColumn id="2" name="ARTÍCULO">
      <calculatedColumnFormula>IFERROR(INDEX(UNSPSCDes,MATCH(INDIRECT(ADDRESS(ROW(),COLUMN()-1,4)),UNSPSCCode,0)),"")</calculatedColumnFormula>
    </tableColumn>
    <tableColumn id="3" name="UNIDAD DE MEDIDA" dataDxfId="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4" name="Table315" displayName="Table315" ref="A153:F156" totalsRowShown="0">
  <autoFilter ref="A153:F156"/>
  <tableColumns count="6">
    <tableColumn id="1" name="CÓDIGO CATÁLOGO"/>
    <tableColumn id="2" name="ARTÍCULO">
      <calculatedColumnFormula>IFERROR(INDEX(UNSPSCDes,MATCH(INDIRECT(ADDRESS(ROW(),COLUMN()-1,4)),UNSPSCCode,0)),"")</calculatedColumnFormula>
    </tableColumn>
    <tableColumn id="3" name="UNIDAD DE MEDIDA" dataDxfId="9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id="139" name="Table3140" displayName="Table3140" ref="A3073:F3076" totalsRowShown="0">
  <autoFilter ref="A3073:F30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id="141" name="Table3142" displayName="Table3142" ref="A3086:F3091" totalsRowShown="0">
  <autoFilter ref="A3086:F30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id="142" name="Table3143" displayName="Table3143" ref="A3101:F3107" totalsRowShown="0">
  <autoFilter ref="A3101:F31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id="143" name="Table3144" displayName="Table3144" ref="A3117:F3122" totalsRowShown="0">
  <autoFilter ref="A3117:F31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id="144" name="Table3145" displayName="Table3145" ref="A3132:F3133" totalsRowShown="0">
  <autoFilter ref="A3132:F3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id="145" name="Table3146" displayName="Table3146" ref="A3143:F3144" totalsRowShown="0">
  <autoFilter ref="A3143:F3144"/>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id="146" name="Table3147" displayName="Table3147" ref="A3154:F3155" totalsRowShown="0">
  <autoFilter ref="A3154:F3155"/>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id="148" name="Table3149" displayName="Table3149" ref="A3165:F3171" totalsRowShown="0">
  <autoFilter ref="A3165:F3171"/>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id="149" name="Table3150" displayName="Table3150" ref="A3181:F3183" totalsRowShown="0">
  <autoFilter ref="A3181:F31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id="150" name="Table3151" displayName="Table3151" ref="A3193:F3195" totalsRowShown="0">
  <autoFilter ref="A3193:F31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5" name="Table316" displayName="Table316" ref="A166:F167" totalsRowShown="0">
  <autoFilter ref="A166:F1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id="151" name="Table3152" displayName="Table3152" ref="A3205:F3207" totalsRowShown="0">
  <autoFilter ref="A3205:F32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id="152" name="Table3153" displayName="Table3153" ref="A3217:F3219" totalsRowShown="0">
  <autoFilter ref="A3217:F32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id="88" name="Table389" displayName="Table389" ref="A3229:F3230" totalsRowShown="0">
  <autoFilter ref="A3229:F32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id="89" name="Table390" displayName="Table390" ref="A3240:F3241" totalsRowShown="0">
  <autoFilter ref="A3240:F32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id="90" name="Table391" displayName="Table391" ref="A3251:F3252" totalsRowShown="0">
  <autoFilter ref="A3251:F3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id="91" name="Table392" displayName="Table392" ref="A3262:F3263" totalsRowShown="0">
  <autoFilter ref="A3262:F32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id="4" name="Table35" displayName="Table35" ref="A3273:F3274" totalsRowShown="0">
  <autoFilter ref="A3273:F3274"/>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id="52" name="Table353" displayName="Table353" ref="A3284:F3285" totalsRowShown="0">
  <autoFilter ref="A3284:F3285"/>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id="56" name="Table357" displayName="Table357" ref="A3295:F3296" totalsRowShown="0">
  <autoFilter ref="A3295:F3296"/>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id="72" name="Table373" displayName="Table373" ref="A3306:F3307" totalsRowShown="0">
  <autoFilter ref="A3306:F3307"/>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6" name="Table317" displayName="Table317" ref="A177:F178" totalsRowShown="0">
  <autoFilter ref="A177:F1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id="48" name="Table349" displayName="Table349" ref="A3317:F3318" totalsRowShown="0">
  <autoFilter ref="A3317:F33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id="51" name="Table352" displayName="Table352" ref="A3328:F3329" totalsRowShown="0">
  <autoFilter ref="A3328:F33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id="73" name="Table374" displayName="Table374" ref="A3339:F3340" totalsRowShown="0">
  <autoFilter ref="A3339:F33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id="74" name="Table375" displayName="Table375" ref="A3350:F3351" totalsRowShown="0">
  <autoFilter ref="A3350:F33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id="92" name="Table393" displayName="Table393" ref="A3361:F3363" totalsRowShown="0">
  <autoFilter ref="A3361:F3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id="117" name="Table3118" displayName="Table3118" ref="A3373:F3375" totalsRowShown="0">
  <autoFilter ref="A3373:F33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id="119" name="Table3120" displayName="Table3120" ref="A3385:F3387" totalsRowShown="0">
  <autoFilter ref="A3385:F3387"/>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id="136" name="Table3137" displayName="Table3137" ref="A3397:F3399" totalsRowShown="0">
  <autoFilter ref="A3397:F3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7" name="Table318" displayName="Table318" ref="A188:F189" totalsRowShown="0">
  <autoFilter ref="A188:F1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8" name="Table319" displayName="Table319" ref="A199:F200" totalsRowShown="0">
  <autoFilter ref="A199:F2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9" name="Table320" displayName="Table320" ref="A210:F211" totalsRowShown="0">
  <autoFilter ref="A210:F2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20" name="Table321" displayName="Table321" ref="A221:F222" totalsRowShown="0">
  <autoFilter ref="A221:F2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1" name="Table322" displayName="Table322" ref="A232:F233" totalsRowShown="0">
  <autoFilter ref="A232:F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33" displayName="Table33"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2" name="Table323" displayName="Table323" ref="A243:F244" totalsRowShown="0">
  <autoFilter ref="A243:F2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3" name="Table324" displayName="Table324" ref="A254:F298" totalsRowShown="0">
  <autoFilter ref="A254:F2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4" name="Table325" displayName="Table325" ref="A308:F353" totalsRowShown="0">
  <autoFilter ref="A308:F3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5" name="Table326" displayName="Table326" ref="A363:F408" totalsRowShown="0">
  <autoFilter ref="A363:F4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6" name="Table327" displayName="Table327" ref="A418:F460" totalsRowShown="0">
  <autoFilter ref="A418:F4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7" name="Table328" displayName="Table328" ref="A470:F473" totalsRowShown="0">
  <autoFilter ref="A470:F4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8" name="Table329" displayName="Table329" ref="A483:F486" totalsRowShown="0">
  <autoFilter ref="A483:F4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9" name="Table330" displayName="Table330" ref="A496:F497" totalsRowShown="0">
  <autoFilter ref="A496:F4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0" name="Table331" displayName="Table331" ref="A507:F520" totalsRowShown="0">
  <autoFilter ref="A507:F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1" name="Table332" displayName="Table332" ref="A530:F542" totalsRowShown="0">
  <autoFilter ref="A530:F5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5" name="Table36" displayName="Table36"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2" name="Table333" displayName="Table333" ref="A552:F566" totalsRowShown="0">
  <autoFilter ref="A552:F5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3" name="Table334" displayName="Table334" ref="A576:F585" totalsRowShown="0">
  <autoFilter ref="A576:F5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4" name="Table335" displayName="Table335" ref="A595:F601" totalsRowShown="0">
  <autoFilter ref="A595:F601"/>
  <tableColumns count="6">
    <tableColumn id="1" name="CÓDIGO CATÁLOGO" dataDxfId="9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9"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5" name="Table336" displayName="Table336" ref="A611:F617" totalsRowShown="0">
  <autoFilter ref="A611:F617"/>
  <tableColumns count="6">
    <tableColumn id="1" name="CÓDIGO CATÁLOGO" dataDxfId="88" dataCellStyle="ArticleBody"/>
    <tableColumn id="2" name="ARTÍCULO">
      <calculatedColumnFormula>IFERROR(INDEX(UNSPSCDes,MATCH(INDIRECT(ADDRESS(ROW(),COLUMN()-1,4)),UNSPSCCode,0)),"")</calculatedColumnFormula>
    </tableColumn>
    <tableColumn id="3" name="UNIDAD DE MEDIDA" dataDxfId="87" dataCellStyle="ArticleBody"/>
    <tableColumn id="4" name="CANTIDAD TOTAL ESTIMADA"/>
    <tableColumn id="5" name="PRECIO UNITARIO ESTIMADO" dataDxfId="8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6" name="Table337" displayName="Table337" ref="A627:F633" totalsRowShown="0">
  <autoFilter ref="A627:F633"/>
  <tableColumns count="6">
    <tableColumn id="1" name="CÓDIGO CATÁLOGO" dataDxfId="85" dataCellStyle="ArticleBody"/>
    <tableColumn id="2" name="ARTÍCULO">
      <calculatedColumnFormula>IFERROR(INDEX(UNSPSCDes,MATCH(INDIRECT(ADDRESS(ROW(),COLUMN()-1,4)),UNSPSCCode,0)),"")</calculatedColumnFormula>
    </tableColumn>
    <tableColumn id="3" name="UNIDAD DE MEDIDA" dataDxfId="84" dataCellStyle="ArticleBody"/>
    <tableColumn id="4" name="CANTIDAD TOTAL ESTIMADA"/>
    <tableColumn id="5" name="PRECIO UNITARIO ESTIMADO" dataDxfId="8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7" name="Table338" displayName="Table338" ref="A643:F649" totalsRowShown="0">
  <autoFilter ref="A643:F6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8" name="Table339" displayName="Table339" ref="A659:F788" totalsRowShown="0">
  <autoFilter ref="A659:F7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9" name="Table340" displayName="Table340" ref="A798:F927" totalsRowShown="0">
  <autoFilter ref="A798:F927"/>
  <tableColumns count="6">
    <tableColumn id="1" name="CÓDIGO CATÁLOGO"/>
    <tableColumn id="2" name="ARTÍCULO">
      <calculatedColumnFormula>IFERROR(INDEX(UNSPSCDes,MATCH(INDIRECT(ADDRESS(ROW(),COLUMN()-1,4)),UNSPSCCode,0)),"")</calculatedColumnFormula>
    </tableColumn>
    <tableColumn id="3" name="UNIDAD DE MEDIDA" dataDxfId="82" dataCellStyle="ArticleBody"/>
    <tableColumn id="4" name="CANTIDAD TOTAL ESTIMADA" dataDxfId="81" dataCellStyle="ArticleBody"/>
    <tableColumn id="5" name="PRECIO UNITARIO ESTIMADO" dataDxfId="8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0" name="Table341" displayName="Table341" ref="A937:F1067" totalsRowShown="0">
  <autoFilter ref="A937:F10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1" name="Table342" displayName="Table342" ref="A1077:F1207" totalsRowShown="0">
  <autoFilter ref="A1077:F12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9"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6" name="Table37" displayName="Table37"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2" name="Table343" displayName="Table343" ref="A1217:F1220" totalsRowShown="0">
  <autoFilter ref="A1217:F12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3" name="Table344" displayName="Table344" ref="A1230:F1233" totalsRowShown="0">
  <autoFilter ref="A1230:F1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4" name="Table345" displayName="Table345" ref="A1243:F1245" totalsRowShown="0">
  <autoFilter ref="A1243:F12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5" name="Table346" displayName="Table346" ref="A1255:F1257" totalsRowShown="0">
  <autoFilter ref="A1255:F1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6" name="Table347" displayName="Table347" ref="A1267:F1269" totalsRowShown="0">
  <autoFilter ref="A1267:F12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7" name="Table348" displayName="Table348" ref="A1279:F1280" totalsRowShown="0">
  <autoFilter ref="A1279:F1280"/>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50" name="Table351" displayName="Table351" ref="A1290:F1291" totalsRowShown="0">
  <autoFilter ref="A1290:F12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53" name="Table354" displayName="Table354" ref="A1301:F1306" totalsRowShown="0">
  <autoFilter ref="A1301:F13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4" name="Table355" displayName="Table355" ref="A1316:F1319" totalsRowShown="0">
  <autoFilter ref="A1316:F13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5" name="Table356" displayName="Table356" ref="A1329:F1333" totalsRowShown="0">
  <autoFilter ref="A1329:F1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7" name="Table38" displayName="Table38" ref="A66:F68" totalsRowShown="0">
  <autoFilter ref="A66:F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7" name="Table358" displayName="Table358" ref="A1343:F1344" totalsRowShown="0">
  <autoFilter ref="A1343:F13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8" name="Table359" displayName="Table359" ref="A1354:F1355" totalsRowShown="0">
  <autoFilter ref="A1354:F13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9" name="Table360" displayName="Table360" ref="A1365:F1366" totalsRowShown="0">
  <autoFilter ref="A1365:F13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60" name="Table361" displayName="Table361" ref="A1376:F1377" totalsRowShown="0">
  <autoFilter ref="A1376:F13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61" name="Table362" displayName="Table362" ref="A1387:F1388" totalsRowShown="0">
  <autoFilter ref="A1387:F13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62" name="Table363" displayName="Table363" ref="A1398:F1399" totalsRowShown="0">
  <autoFilter ref="A1398:F1399"/>
  <tableColumns count="6">
    <tableColumn id="1" name="CÓDIGO CATÁLOGO"/>
    <tableColumn id="2" name="ARTÍCULO">
      <calculatedColumnFormula>IFERROR(INDEX(UNSPSCDes,MATCH(INDIRECT(ADDRESS(ROW(),COLUMN()-1,4)),UNSPSCCode,0)),"")</calculatedColumnFormula>
    </tableColumn>
    <tableColumn id="3" name="UNIDAD DE MEDIDA" dataDxfId="77" dataCellStyle="ArticleBody"/>
    <tableColumn id="4" name="CANTIDAD TOTAL ESTIMADA" dataDxfId="76" dataCellStyle="ArticleBody"/>
    <tableColumn id="5" name="PRECIO UNITARIO ESTIMADO" dataDxfId="7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63" name="Table364" displayName="Table364" ref="A1409:F1410" totalsRowShown="0">
  <autoFilter ref="A1409:F1410"/>
  <tableColumns count="6">
    <tableColumn id="1" name="CÓDIGO CATÁLOGO"/>
    <tableColumn id="2" name="ARTÍCULO">
      <calculatedColumnFormula>IFERROR(INDEX(UNSPSCDes,MATCH(INDIRECT(ADDRESS(ROW(),COLUMN()-1,4)),UNSPSCCode,0)),"")</calculatedColumnFormula>
    </tableColumn>
    <tableColumn id="3" name="UNIDAD DE MEDIDA" dataDxfId="74" dataCellStyle="ArticleBody"/>
    <tableColumn id="4" name="CANTIDAD TOTAL ESTIMADA" dataDxfId="73" dataCellStyle="ArticleBody"/>
    <tableColumn id="5" name="PRECIO UNITARIO ESTIMADO" dataDxfId="7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64" name="Table365" displayName="Table365" ref="A1420:F1421" totalsRowShown="0">
  <autoFilter ref="A1420:F1421"/>
  <tableColumns count="6">
    <tableColumn id="1" name="CÓDIGO CATÁLOGO" dataDxfId="71" dataCellStyle="ArticleBody"/>
    <tableColumn id="2" name="ARTÍCULO">
      <calculatedColumnFormula>IFERROR(INDEX(UNSPSCDes,MATCH(INDIRECT(ADDRESS(ROW(),COLUMN()-1,4)),UNSPSCCode,0)),"")</calculatedColumnFormula>
    </tableColumn>
    <tableColumn id="3" name="UNIDAD DE MEDIDA" dataDxfId="70" dataCellStyle="ArticleBody"/>
    <tableColumn id="4" name="CANTIDAD TOTAL ESTIMADA" dataDxfId="69" dataCellStyle="ArticleBody"/>
    <tableColumn id="5" name="PRECIO UNITARIO ESTIMADO" dataDxfId="6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65" name="Table366" displayName="Table366" ref="A1431:F1432" totalsRowShown="0">
  <autoFilter ref="A1431:F14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49" name="Table350" displayName="Table350" ref="A1442:F1443" totalsRowShown="0">
  <autoFilter ref="A1442:F1443"/>
  <tableColumns count="6">
    <tableColumn id="1" name="CÓDIGO CATÁLOGO" dataDxfId="67" dataCellStyle="ArticleBody"/>
    <tableColumn id="2" name="ARTÍCULO">
      <calculatedColumnFormula>IFERROR(INDEX(UNSPSCDes,MATCH(INDIRECT(ADDRESS(ROW(),COLUMN()-1,4)),UNSPSCCode,0)),"")</calculatedColumnFormula>
    </tableColumn>
    <tableColumn id="3" name="UNIDAD DE MEDIDA" dataDxfId="6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8" name="Table39" displayName="Table39" ref="A78:F79" totalsRowShown="0">
  <autoFilter ref="A78:F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6" name="Table367" displayName="Table367" ref="A1453:F1454" totalsRowShown="0">
  <autoFilter ref="A1453:F1454"/>
  <tableColumns count="6">
    <tableColumn id="1" name="CÓDIGO CATÁLOGO" dataDxfId="65" dataCellStyle="ArticleBody"/>
    <tableColumn id="2" name="ARTÍCULO">
      <calculatedColumnFormula>IFERROR(INDEX(UNSPSCDes,MATCH(INDIRECT(ADDRESS(ROW(),COLUMN()-1,4)),UNSPSCCode,0)),"")</calculatedColumnFormula>
    </tableColumn>
    <tableColumn id="3" name="UNIDAD DE MEDIDA" dataDxfId="6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7" name="Table368" displayName="Table368" ref="A1464:F1465" totalsRowShown="0">
  <autoFilter ref="A1464:F1465"/>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dataDxfId="6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8" name="Table369" displayName="Table369" ref="A1475:F1476" totalsRowShown="0">
  <autoFilter ref="A1475:F1476"/>
  <tableColumns count="6">
    <tableColumn id="1" name="CÓDIGO CATÁLOGO"/>
    <tableColumn id="2" name="ARTÍCULO">
      <calculatedColumnFormula>IFERROR(INDEX(UNSPSCDes,MATCH(INDIRECT(ADDRESS(ROW(),COLUMN()-1,4)),UNSPSCCode,0)),"")</calculatedColumnFormula>
    </tableColumn>
    <tableColumn id="3" name="UNIDAD DE MEDIDA" dataDxfId="6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9" name="Table370" displayName="Table370" ref="A1486:F1487" totalsRowShown="0">
  <autoFilter ref="A1486:F1487"/>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dataDxfId="5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70" name="Table371" displayName="Table371" ref="A1497:F1498" totalsRowShown="0">
  <autoFilter ref="A1497:F1498"/>
  <tableColumns count="6">
    <tableColumn id="1" name="CÓDIGO CATÁLOGO" dataDxfId="58" dataCellStyle="ArticleBody"/>
    <tableColumn id="2" name="ARTÍCULO">
      <calculatedColumnFormula>IFERROR(INDEX(UNSPSCDes,MATCH(INDIRECT(ADDRESS(ROW(),COLUMN()-1,4)),UNSPSCCode,0)),"")</calculatedColumnFormula>
    </tableColumn>
    <tableColumn id="3" name="UNIDAD DE MEDIDA" dataDxfId="5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71" name="Table372" displayName="Table372" ref="A1508:F1509" totalsRowShown="0">
  <autoFilter ref="A1508:F1509"/>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dataDxfId="5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76" name="Table377" displayName="Table377" ref="A1519:F1521" totalsRowShown="0">
  <autoFilter ref="A1519:F1521"/>
  <tableColumns count="6">
    <tableColumn id="1" name="CÓDIGO CATÁLOGO" dataDxfId="54" dataCellStyle="ArticleBody"/>
    <tableColumn id="2" name="ARTÍCULO">
      <calculatedColumnFormula>IFERROR(INDEX(UNSPSCDes,MATCH(INDIRECT(ADDRESS(ROW(),COLUMN()-1,4)),UNSPSCCode,0)),"")</calculatedColumnFormula>
    </tableColumn>
    <tableColumn id="3" name="UNIDAD DE MEDIDA"/>
    <tableColumn id="4" name="CANTIDAD TOTAL ESTIMADA" dataDxfId="53" dataCellStyle="ArticleBody"/>
    <tableColumn id="5" name="PRECIO UNITARIO ESTIMADO" dataDxfId="5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77" name="Table378" displayName="Table378" ref="A1531:F1533" totalsRowShown="0">
  <autoFilter ref="A1531:F1533"/>
  <tableColumns count="6">
    <tableColumn id="1" name="CÓDIGO CATÁLOGO" dataDxfId="51" dataCellStyle="ArticleBody"/>
    <tableColumn id="2" name="ARTÍCULO">
      <calculatedColumnFormula>IFERROR(INDEX(UNSPSCDes,MATCH(INDIRECT(ADDRESS(ROW(),COLUMN()-1,4)),UNSPSCCode,0)),"")</calculatedColumnFormula>
    </tableColumn>
    <tableColumn id="3" name="UNIDAD DE MEDIDA" dataDxfId="50" dataCellStyle="ArticleBody"/>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78" name="Table379" displayName="Table379" ref="A1543:F1545" totalsRowShown="0">
  <autoFilter ref="A1543:F1545"/>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dataDxfId="46" dataCellStyle="ArticleBody"/>
    <tableColumn id="4" name="CANTIDAD TOTAL ESTIMADA" dataDxfId="45"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9" name="Table380" displayName="Table380" ref="A1555:F1557" totalsRowShown="0">
  <autoFilter ref="A1555:F1557"/>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dataDxfId="4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9" name="Table310" displayName="Table310" ref="A89:F91" totalsRowShown="0">
  <autoFilter ref="A89:F91"/>
  <tableColumns count="6">
    <tableColumn id="1" name="CÓDIGO CATÁLOGO" dataDxfId="9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80" name="Table381" displayName="Table381" ref="A1567:F1574" totalsRowShown="0">
  <autoFilter ref="A1567:F15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81" name="Table382" displayName="Table382" ref="A1584:F1591" totalsRowShown="0">
  <autoFilter ref="A1584:F15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82" name="Table383" displayName="Table383" ref="A1601:F1608" totalsRowShown="0">
  <autoFilter ref="A1601:F16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83" name="Table384" displayName="Table384" ref="A1618:F1624" totalsRowShown="0">
  <autoFilter ref="A1618:F16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84" name="Table385" displayName="Table385" ref="A1634:F1635" totalsRowShown="0">
  <autoFilter ref="A1634:F1635"/>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85" name="Table386" displayName="Table386" ref="A1645:F1646" totalsRowShown="0">
  <autoFilter ref="A1645:F1646"/>
  <tableColumns count="6">
    <tableColumn id="1" name="CÓDIGO CATÁLOGO" dataDxfId="4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86" name="Table387" displayName="Table387" ref="A1656:F1657" totalsRowShown="0">
  <autoFilter ref="A1656:F1657"/>
  <tableColumns count="6">
    <tableColumn id="1" name="CÓDIGO CATÁLOGO" dataDxfId="4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87" name="Table388" displayName="Table388" ref="A1667:F1673" totalsRowShown="0">
  <autoFilter ref="A1667:F1673"/>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dataDxfId="38" dataCellStyle="ArticleBody"/>
    <tableColumn id="4" name="CANTIDAD TOTAL ESTIMADA" dataDxfId="37"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93" name="Table394" displayName="Table394" ref="A1683:F1689" totalsRowShown="0">
  <autoFilter ref="A1683:F1689"/>
  <tableColumns count="6">
    <tableColumn id="1" name="CÓDIGO CATÁLOGO" dataDxfId="36" dataCellStyle="ArticleBody"/>
    <tableColumn id="2" name="ARTÍCULO">
      <calculatedColumnFormula>IFERROR(INDEX(UNSPSCDes,MATCH(INDIRECT(ADDRESS(ROW(),COLUMN()-1,4)),UNSPSCCode,0)),"")</calculatedColumnFormula>
    </tableColumn>
    <tableColumn id="3" name="UNIDAD DE MEDIDA" dataDxfId="35" dataCellStyle="ArticleBody"/>
    <tableColumn id="4" name="CANTIDAD TOTAL ESTIMADA" dataDxfId="34"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94" name="Table395" displayName="Table395" ref="A1699:F1705" totalsRowShown="0">
  <autoFilter ref="A1699:F1705"/>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dataDxfId="32" dataCellStyle="ArticleBody"/>
    <tableColumn id="4" name="CANTIDAD TOTAL ESTIMADA" dataDxfId="31"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10" name="Table311" displayName="Table311" ref="A101:F102" totalsRowShown="0">
  <autoFilter ref="A101:F1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95" name="Table396" displayName="Table396" ref="A1715:F1721" totalsRowShown="0">
  <autoFilter ref="A1715:F1721"/>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dataDxfId="29" dataCellStyle="ArticleBody"/>
    <tableColumn id="4" name="CANTIDAD TOTAL ESTIMADA" dataDxfId="28"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96" name="Table397" displayName="Table397" ref="A1731:F1780" totalsRowShown="0">
  <autoFilter ref="A1731:F17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97" name="Table398" displayName="Table398" ref="A1790:F1838" totalsRowShown="0">
  <autoFilter ref="A1790:F18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98" name="Table399" displayName="Table399" ref="A1848:F1896" totalsRowShown="0">
  <autoFilter ref="A1848:F18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99" name="Table3100" displayName="Table3100" ref="A1906:F1954" totalsRowShown="0">
  <autoFilter ref="A1906:F19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100" name="Table3101" displayName="Table3101" ref="A1964:F2021" totalsRowShown="0">
  <autoFilter ref="A1964:F2021"/>
  <tableColumns count="6">
    <tableColumn id="1" name="CÓDIGO CATÁLOGO"/>
    <tableColumn id="2" name="ARTÍCULO">
      <calculatedColumnFormula>IFERROR(INDEX(UNSPSCDes,MATCH(INDIRECT(ADDRESS(ROW(),COLUMN()-1,4)),UNSPSCCode,0)),"")</calculatedColumnFormula>
    </tableColumn>
    <tableColumn id="3" name="UNIDAD DE MEDIDA" dataDxfId="2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101" name="Table3102" displayName="Table3102" ref="A2031:F2077" totalsRowShown="0">
  <autoFilter ref="A2031:F20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102" name="Table3103" displayName="Table3103" ref="A2087:F2137" totalsRowShown="0">
  <autoFilter ref="A2087:F2137"/>
  <tableColumns count="6">
    <tableColumn id="1" name="CÓDIGO CATÁLOGO" dataDxfId="26" dataCellStyle="ArticleBody"/>
    <tableColumn id="2" name="ARTÍCULO">
      <calculatedColumnFormula>IFERROR(INDEX(UNSPSCDes,MATCH(INDIRECT(ADDRESS(ROW(),COLUMN()-1,4)),UNSPSCCode,0)),"")</calculatedColumnFormula>
    </tableColumn>
    <tableColumn id="3" name="UNIDAD DE MEDIDA" dataDxfId="2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103" name="Table3104" displayName="Table3104" ref="A2147:F2191" totalsRowShown="0">
  <autoFilter ref="A2147:F2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104" name="Table3105" displayName="Table3105" ref="A2201:F2295" totalsRowShown="0">
  <autoFilter ref="A2201:F22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1" name="Table312" displayName="Table312" ref="A112:F117" totalsRowShown="0">
  <autoFilter ref="A112:F1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105" name="Table3106" displayName="Table3106" ref="A2305:F2400" totalsRowShown="0">
  <autoFilter ref="A2305:F24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106" name="Table3107" displayName="Table3107" ref="A2410:F2505" totalsRowShown="0">
  <autoFilter ref="A2410:F25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107" name="Table3108" displayName="Table3108" ref="A2515:F2609" totalsRowShown="0">
  <autoFilter ref="A2515:F26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4" dataCellStyle="ArticleBody"/>
    <tableColumn id="5" name="PRECIO UNITARIO ESTIMADO" dataDxfId="2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108" name="Table3109" displayName="Table3109" ref="A2619:F2629" totalsRowShown="0">
  <autoFilter ref="A2619:F2629"/>
  <tableColumns count="6">
    <tableColumn id="1" name="CÓDIGO CATÁLOGO"/>
    <tableColumn id="2" name="ARTÍCULO">
      <calculatedColumnFormula>IFERROR(INDEX(UNSPSCDes,MATCH(INDIRECT(ADDRESS(ROW(),COLUMN()-1,4)),UNSPSCCode,0)),"")</calculatedColumnFormula>
    </tableColumn>
    <tableColumn id="3" name="UNIDAD DE MEDIDA" dataDxfId="2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109" name="Table3110" displayName="Table3110" ref="A2639:F2642" totalsRowShown="0">
  <autoFilter ref="A2639:F26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110" name="Table3111" displayName="Table3111" ref="A2652:F2660" totalsRowShown="0">
  <autoFilter ref="A2652:F26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111" name="Table3112" displayName="Table3112" ref="A2670:F2673" totalsRowShown="0">
  <autoFilter ref="A2670:F26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112" name="Table3113" displayName="Table3113" ref="A2683:F2710" totalsRowShown="0">
  <autoFilter ref="A2683:F2710"/>
  <tableColumns count="6">
    <tableColumn id="1" name="CÓDIGO CATÁLOGO"/>
    <tableColumn id="2" name="ARTÍCULO">
      <calculatedColumnFormula>IFERROR(INDEX(UNSPSCDes,MATCH(INDIRECT(ADDRESS(ROW(),COLUMN()-1,4)),UNSPSCCode,0)),"")</calculatedColumnFormula>
    </tableColumn>
    <tableColumn id="3" name="UNIDAD DE MEDIDA" dataDxfId="2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113" name="Table3114" displayName="Table3114" ref="A2720:F2736" totalsRowShown="0">
  <autoFilter ref="A2720:F27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114" name="Table3115" displayName="Table3115" ref="A2746:F2768" totalsRowShown="0">
  <autoFilter ref="A2746:F2768"/>
  <tableColumns count="6">
    <tableColumn id="1" name="CÓDIGO CATÁLOGO"/>
    <tableColumn id="2" name="ARTÍCULO">
      <calculatedColumnFormula>IFERROR(INDEX(UNSPSCDes,MATCH(INDIRECT(ADDRESS(ROW(),COLUMN()-1,4)),UNSPSCCode,0)),"")</calculatedColumnFormula>
    </tableColumn>
    <tableColumn id="3" name="UNIDAD DE MEDIDA" dataDxfId="2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2089" Type="http://schemas.openxmlformats.org/officeDocument/2006/relationships/ctrlProp" Target="../ctrlProps/ctrlProp2086.xml"/><Relationship Id="rId170" Type="http://schemas.openxmlformats.org/officeDocument/2006/relationships/ctrlProp" Target="../ctrlProps/ctrlProp167.xml"/><Relationship Id="rId2296" Type="http://schemas.openxmlformats.org/officeDocument/2006/relationships/table" Target="../tables/table81.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omments" Target="../comments1.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table" Target="../tables/table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2080" Type="http://schemas.openxmlformats.org/officeDocument/2006/relationships/ctrlProp" Target="../ctrlProps/ctrlProp2077.xml"/><Relationship Id="rId2178" Type="http://schemas.openxmlformats.org/officeDocument/2006/relationships/ctrlProp" Target="../ctrlProps/ctrlProp2175.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2245" Type="http://schemas.openxmlformats.org/officeDocument/2006/relationships/table" Target="../tables/table3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105" Type="http://schemas.openxmlformats.org/officeDocument/2006/relationships/ctrlProp" Target="../ctrlProps/ctrlProp2102.xml"/><Relationship Id="rId2312" Type="http://schemas.openxmlformats.org/officeDocument/2006/relationships/table" Target="../tables/table9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table" Target="../tables/table52.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table" Target="../tables/table11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289" Type="http://schemas.openxmlformats.org/officeDocument/2006/relationships/table" Target="../tables/table7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table" Target="../tables/table141.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table" Target="../tables/table1.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073" Type="http://schemas.openxmlformats.org/officeDocument/2006/relationships/ctrlProp" Target="../ctrlProps/ctrlProp2070.xml"/><Relationship Id="rId2280" Type="http://schemas.openxmlformats.org/officeDocument/2006/relationships/table" Target="../tables/table65.xml"/><Relationship Id="rId252" Type="http://schemas.openxmlformats.org/officeDocument/2006/relationships/ctrlProp" Target="../ctrlProps/ctrlProp249.xml"/><Relationship Id="rId1187" Type="http://schemas.openxmlformats.org/officeDocument/2006/relationships/ctrlProp" Target="../ctrlProps/ctrlProp1184.xml"/><Relationship Id="rId2140" Type="http://schemas.openxmlformats.org/officeDocument/2006/relationships/ctrlProp" Target="../ctrlProps/ctrlProp2137.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2238" Type="http://schemas.openxmlformats.org/officeDocument/2006/relationships/table" Target="../tables/table2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90.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327" Type="http://schemas.openxmlformats.org/officeDocument/2006/relationships/table" Target="../tables/table112.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ctrlProp" Target="../ctrlProps/ctrlProp218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table" Target="../tables/table3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2349" Type="http://schemas.openxmlformats.org/officeDocument/2006/relationships/table" Target="../tables/table134.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table" Target="../tables/table58.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table" Target="../tables/table125.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ctrlProp" Target="../ctrlProps/ctrlProp2197.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80.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2362" Type="http://schemas.openxmlformats.org/officeDocument/2006/relationships/table" Target="../tables/table147.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table" Target="../tables/table7.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table" Target="../tables/table29.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311" Type="http://schemas.openxmlformats.org/officeDocument/2006/relationships/table" Target="../tables/table96.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table" Target="../tables/table5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table" Target="../tables/table11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2288" Type="http://schemas.openxmlformats.org/officeDocument/2006/relationships/table" Target="../tables/table73.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table" Target="../tables/table140.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table" Target="../tables/table22.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table" Target="../tables/table89.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table" Target="../tables/table44.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111.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table" Target="../tables/table3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table" Target="../tables/table133.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table" Target="../tables/table57.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79.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table" Target="../tables/table146.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table" Target="../tables/table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104.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table" Target="../tables/table28.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table" Target="../tables/table95.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table" Target="../tables/table5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table" Target="../tables/table117.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1818" Type="http://schemas.openxmlformats.org/officeDocument/2006/relationships/ctrlProp" Target="../ctrlProps/ctrlProp1815.xml"/><Relationship Id="rId2203" Type="http://schemas.openxmlformats.org/officeDocument/2006/relationships/ctrlProp" Target="../ctrlProps/ctrlProp2200.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287" Type="http://schemas.openxmlformats.org/officeDocument/2006/relationships/table" Target="../tables/table7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147" Type="http://schemas.openxmlformats.org/officeDocument/2006/relationships/ctrlProp" Target="../ctrlProps/ctrlProp2144.xml"/><Relationship Id="rId2354" Type="http://schemas.openxmlformats.org/officeDocument/2006/relationships/table" Target="../tables/table13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1829" Type="http://schemas.openxmlformats.org/officeDocument/2006/relationships/ctrlProp" Target="../ctrlProps/ctrlProp1826.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298" Type="http://schemas.openxmlformats.org/officeDocument/2006/relationships/table" Target="../tables/table8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2060" Type="http://schemas.openxmlformats.org/officeDocument/2006/relationships/ctrlProp" Target="../ctrlProps/ctrlProp2057.xml"/><Relationship Id="rId2158" Type="http://schemas.openxmlformats.org/officeDocument/2006/relationships/ctrlProp" Target="../ctrlProps/ctrlProp215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ctrlProp" Target="../ctrlProps/ctrlProp1739.xml"/><Relationship Id="rId2018" Type="http://schemas.openxmlformats.org/officeDocument/2006/relationships/ctrlProp" Target="../ctrlProps/ctrlProp201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ctrlProp" Target="../ctrlProps/ctrlProp1683.xml"/><Relationship Id="rId2225" Type="http://schemas.openxmlformats.org/officeDocument/2006/relationships/table" Target="../tables/table1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169" Type="http://schemas.openxmlformats.org/officeDocument/2006/relationships/ctrlProp" Target="../ctrlProps/ctrlProp216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2029" Type="http://schemas.openxmlformats.org/officeDocument/2006/relationships/ctrlProp" Target="../ctrlProps/ctrlProp2026.xml"/><Relationship Id="rId2236" Type="http://schemas.openxmlformats.org/officeDocument/2006/relationships/table" Target="../tables/table2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1918" Type="http://schemas.openxmlformats.org/officeDocument/2006/relationships/ctrlProp" Target="../ctrlProps/ctrlProp1915.xml"/><Relationship Id="rId2082" Type="http://schemas.openxmlformats.org/officeDocument/2006/relationships/ctrlProp" Target="../ctrlProps/ctrlProp2079.xml"/><Relationship Id="rId2303" Type="http://schemas.openxmlformats.org/officeDocument/2006/relationships/table" Target="../tables/table88.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247" Type="http://schemas.openxmlformats.org/officeDocument/2006/relationships/table" Target="../tables/table3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1929" Type="http://schemas.openxmlformats.org/officeDocument/2006/relationships/ctrlProp" Target="../ctrlProps/ctrlProp1926.xml"/><Relationship Id="rId2093" Type="http://schemas.openxmlformats.org/officeDocument/2006/relationships/ctrlProp" Target="../ctrlProps/ctrlProp2090.xml"/><Relationship Id="rId2107" Type="http://schemas.openxmlformats.org/officeDocument/2006/relationships/ctrlProp" Target="../ctrlProps/ctrlProp2104.xml"/><Relationship Id="rId2314" Type="http://schemas.openxmlformats.org/officeDocument/2006/relationships/table" Target="../tables/table99.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2160" Type="http://schemas.openxmlformats.org/officeDocument/2006/relationships/ctrlProp" Target="../ctrlProps/ctrlProp2157.xml"/><Relationship Id="rId2258" Type="http://schemas.openxmlformats.org/officeDocument/2006/relationships/table" Target="../tables/table4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1842" Type="http://schemas.openxmlformats.org/officeDocument/2006/relationships/ctrlProp" Target="../ctrlProps/ctrlProp1839.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ctrlProp" Target="../ctrlProps/ctrlProp1699.xml"/><Relationship Id="rId2118" Type="http://schemas.openxmlformats.org/officeDocument/2006/relationships/ctrlProp" Target="../ctrlProps/ctrlProp2115.xml"/><Relationship Id="rId2325" Type="http://schemas.openxmlformats.org/officeDocument/2006/relationships/table" Target="../tables/table11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2171" Type="http://schemas.openxmlformats.org/officeDocument/2006/relationships/ctrlProp" Target="../ctrlProps/ctrlProp216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031" Type="http://schemas.openxmlformats.org/officeDocument/2006/relationships/ctrlProp" Target="../ctrlProps/ctrlProp2028.xml"/><Relationship Id="rId2269" Type="http://schemas.openxmlformats.org/officeDocument/2006/relationships/table" Target="../tables/table5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129" Type="http://schemas.openxmlformats.org/officeDocument/2006/relationships/ctrlProp" Target="../ctrlProps/ctrlProp2126.xml"/><Relationship Id="rId2336" Type="http://schemas.openxmlformats.org/officeDocument/2006/relationships/table" Target="../tables/table12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182" Type="http://schemas.openxmlformats.org/officeDocument/2006/relationships/ctrlProp" Target="../ctrlProps/ctrlProp217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ctrlProp" Target="../ctrlProps/ctrlProp1721.xml"/><Relationship Id="rId2347" Type="http://schemas.openxmlformats.org/officeDocument/2006/relationships/table" Target="../tables/table13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193" Type="http://schemas.openxmlformats.org/officeDocument/2006/relationships/ctrlProp" Target="../ctrlProps/ctrlProp219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053" Type="http://schemas.openxmlformats.org/officeDocument/2006/relationships/ctrlProp" Target="../ctrlProps/ctrlProp2050.xml"/><Relationship Id="rId2260" Type="http://schemas.openxmlformats.org/officeDocument/2006/relationships/table" Target="../tables/table45.xml"/><Relationship Id="rId2358" Type="http://schemas.openxmlformats.org/officeDocument/2006/relationships/table" Target="../tables/table143.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120" Type="http://schemas.openxmlformats.org/officeDocument/2006/relationships/ctrlProp" Target="../ctrlProps/ctrlProp211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2218" Type="http://schemas.openxmlformats.org/officeDocument/2006/relationships/table" Target="../tables/table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064" Type="http://schemas.openxmlformats.org/officeDocument/2006/relationships/ctrlProp" Target="../ctrlProps/ctrlProp2061.xml"/><Relationship Id="rId2271" Type="http://schemas.openxmlformats.org/officeDocument/2006/relationships/table" Target="../tables/table5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2131" Type="http://schemas.openxmlformats.org/officeDocument/2006/relationships/ctrlProp" Target="../ctrlProps/ctrlProp212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2229" Type="http://schemas.openxmlformats.org/officeDocument/2006/relationships/table" Target="../tables/table1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075" Type="http://schemas.openxmlformats.org/officeDocument/2006/relationships/ctrlProp" Target="../ctrlProps/ctrlProp2072.xml"/><Relationship Id="rId2282" Type="http://schemas.openxmlformats.org/officeDocument/2006/relationships/table" Target="../tables/table6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2142" Type="http://schemas.openxmlformats.org/officeDocument/2006/relationships/ctrlProp" Target="../ctrlProps/ctrlProp213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086" Type="http://schemas.openxmlformats.org/officeDocument/2006/relationships/ctrlProp" Target="../ctrlProps/ctrlProp2083.xml"/><Relationship Id="rId2307" Type="http://schemas.openxmlformats.org/officeDocument/2006/relationships/table" Target="../tables/table92.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293" Type="http://schemas.openxmlformats.org/officeDocument/2006/relationships/table" Target="../tables/table78.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2153" Type="http://schemas.openxmlformats.org/officeDocument/2006/relationships/ctrlProp" Target="../ctrlProps/ctrlProp2150.xml"/><Relationship Id="rId2360" Type="http://schemas.openxmlformats.org/officeDocument/2006/relationships/table" Target="../tables/table14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2013" Type="http://schemas.openxmlformats.org/officeDocument/2006/relationships/ctrlProp" Target="../ctrlProps/ctrlProp2010.xml"/><Relationship Id="rId2220" Type="http://schemas.openxmlformats.org/officeDocument/2006/relationships/table" Target="../tables/table5.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097" Type="http://schemas.openxmlformats.org/officeDocument/2006/relationships/ctrlProp" Target="../ctrlProps/ctrlProp2094.xml"/><Relationship Id="rId2318" Type="http://schemas.openxmlformats.org/officeDocument/2006/relationships/table" Target="../tables/table10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2164" Type="http://schemas.openxmlformats.org/officeDocument/2006/relationships/ctrlProp" Target="../ctrlProps/ctrlProp216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24" Type="http://schemas.openxmlformats.org/officeDocument/2006/relationships/ctrlProp" Target="../ctrlProps/ctrlProp2021.xml"/><Relationship Id="rId2231" Type="http://schemas.openxmlformats.org/officeDocument/2006/relationships/table" Target="../tables/table1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329" Type="http://schemas.openxmlformats.org/officeDocument/2006/relationships/table" Target="../tables/table11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175" Type="http://schemas.openxmlformats.org/officeDocument/2006/relationships/ctrlProp" Target="../ctrlProps/ctrlProp217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2035" Type="http://schemas.openxmlformats.org/officeDocument/2006/relationships/ctrlProp" Target="../ctrlProps/ctrlProp20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242" Type="http://schemas.openxmlformats.org/officeDocument/2006/relationships/table" Target="../tables/table27.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186" Type="http://schemas.openxmlformats.org/officeDocument/2006/relationships/ctrlProp" Target="../ctrlProps/ctrlProp218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046" Type="http://schemas.openxmlformats.org/officeDocument/2006/relationships/ctrlProp" Target="../ctrlProps/ctrlProp2043.xml"/><Relationship Id="rId2253" Type="http://schemas.openxmlformats.org/officeDocument/2006/relationships/table" Target="../tables/table3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2113" Type="http://schemas.openxmlformats.org/officeDocument/2006/relationships/ctrlProp" Target="../ctrlProps/ctrlProp2110.xml"/><Relationship Id="rId2320" Type="http://schemas.openxmlformats.org/officeDocument/2006/relationships/table" Target="../tables/table105.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197" Type="http://schemas.openxmlformats.org/officeDocument/2006/relationships/ctrlProp" Target="../ctrlProps/ctrlProp219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2057" Type="http://schemas.openxmlformats.org/officeDocument/2006/relationships/ctrlProp" Target="../ctrlProps/ctrlProp2054.xml"/><Relationship Id="rId2264" Type="http://schemas.openxmlformats.org/officeDocument/2006/relationships/table" Target="../tables/table4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2124" Type="http://schemas.openxmlformats.org/officeDocument/2006/relationships/ctrlProp" Target="../ctrlProps/ctrlProp2121.xml"/><Relationship Id="rId2331" Type="http://schemas.openxmlformats.org/officeDocument/2006/relationships/table" Target="../tables/table116.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068" Type="http://schemas.openxmlformats.org/officeDocument/2006/relationships/ctrlProp" Target="../ctrlProps/ctrlProp2065.xml"/><Relationship Id="rId2275" Type="http://schemas.openxmlformats.org/officeDocument/2006/relationships/table" Target="../tables/table60.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2135" Type="http://schemas.openxmlformats.org/officeDocument/2006/relationships/ctrlProp" Target="../ctrlProps/ctrlProp2132.xml"/><Relationship Id="rId2342" Type="http://schemas.openxmlformats.org/officeDocument/2006/relationships/table" Target="../tables/table12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079" Type="http://schemas.openxmlformats.org/officeDocument/2006/relationships/ctrlProp" Target="../ctrlProps/ctrlProp2076.xml"/><Relationship Id="rId2202" Type="http://schemas.openxmlformats.org/officeDocument/2006/relationships/ctrlProp" Target="../ctrlProps/ctrlProp219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286" Type="http://schemas.openxmlformats.org/officeDocument/2006/relationships/table" Target="../tables/table7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146" Type="http://schemas.openxmlformats.org/officeDocument/2006/relationships/ctrlProp" Target="../ctrlProps/ctrlProp2143.xml"/><Relationship Id="rId2353" Type="http://schemas.openxmlformats.org/officeDocument/2006/relationships/table" Target="../tables/table13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2213" Type="http://schemas.openxmlformats.org/officeDocument/2006/relationships/ctrlProp" Target="../ctrlProps/ctrlProp2210.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297" Type="http://schemas.openxmlformats.org/officeDocument/2006/relationships/table" Target="../tables/table8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2157" Type="http://schemas.openxmlformats.org/officeDocument/2006/relationships/ctrlProp" Target="../ctrlProps/ctrlProp215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2017" Type="http://schemas.openxmlformats.org/officeDocument/2006/relationships/ctrlProp" Target="../ctrlProps/ctrlProp2014.xml"/><Relationship Id="rId2224" Type="http://schemas.openxmlformats.org/officeDocument/2006/relationships/table" Target="../tables/table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070" Type="http://schemas.openxmlformats.org/officeDocument/2006/relationships/ctrlProp" Target="../ctrlProps/ctrlProp2067.xml"/><Relationship Id="rId2168" Type="http://schemas.openxmlformats.org/officeDocument/2006/relationships/ctrlProp" Target="../ctrlProps/ctrlProp216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2028" Type="http://schemas.openxmlformats.org/officeDocument/2006/relationships/ctrlProp" Target="../ctrlProps/ctrlProp202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2235" Type="http://schemas.openxmlformats.org/officeDocument/2006/relationships/table" Target="../tables/table2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081" Type="http://schemas.openxmlformats.org/officeDocument/2006/relationships/ctrlProp" Target="../ctrlProps/ctrlProp2078.xml"/><Relationship Id="rId2179" Type="http://schemas.openxmlformats.org/officeDocument/2006/relationships/ctrlProp" Target="../ctrlProps/ctrlProp2176.xml"/><Relationship Id="rId2302" Type="http://schemas.openxmlformats.org/officeDocument/2006/relationships/table" Target="../tables/table87.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039" Type="http://schemas.openxmlformats.org/officeDocument/2006/relationships/ctrlProp" Target="../ctrlProps/ctrlProp2036.xml"/><Relationship Id="rId2246" Type="http://schemas.openxmlformats.org/officeDocument/2006/relationships/table" Target="../tables/table3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092" Type="http://schemas.openxmlformats.org/officeDocument/2006/relationships/ctrlProp" Target="../ctrlProps/ctrlProp2089.xml"/><Relationship Id="rId2106" Type="http://schemas.openxmlformats.org/officeDocument/2006/relationships/ctrlProp" Target="../ctrlProps/ctrlProp2103.xml"/><Relationship Id="rId2313" Type="http://schemas.openxmlformats.org/officeDocument/2006/relationships/table" Target="../tables/table98.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57" Type="http://schemas.openxmlformats.org/officeDocument/2006/relationships/table" Target="../tables/table4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2117" Type="http://schemas.openxmlformats.org/officeDocument/2006/relationships/ctrlProp" Target="../ctrlProps/ctrlProp2114.xml"/><Relationship Id="rId2324" Type="http://schemas.openxmlformats.org/officeDocument/2006/relationships/table" Target="../tables/table109.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2170" Type="http://schemas.openxmlformats.org/officeDocument/2006/relationships/ctrlProp" Target="../ctrlProps/ctrlProp2167.xml"/><Relationship Id="rId2268" Type="http://schemas.openxmlformats.org/officeDocument/2006/relationships/table" Target="../tables/table5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2030" Type="http://schemas.openxmlformats.org/officeDocument/2006/relationships/ctrlProp" Target="../ctrlProps/ctrlProp2027.xml"/><Relationship Id="rId2128" Type="http://schemas.openxmlformats.org/officeDocument/2006/relationships/ctrlProp" Target="../ctrlProps/ctrlProp2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335" Type="http://schemas.openxmlformats.org/officeDocument/2006/relationships/table" Target="../tables/table12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181" Type="http://schemas.openxmlformats.org/officeDocument/2006/relationships/ctrlProp" Target="../ctrlProps/ctrlProp217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041" Type="http://schemas.openxmlformats.org/officeDocument/2006/relationships/ctrlProp" Target="../ctrlProps/ctrlProp2038.xml"/><Relationship Id="rId2279" Type="http://schemas.openxmlformats.org/officeDocument/2006/relationships/table" Target="../tables/table6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2139" Type="http://schemas.openxmlformats.org/officeDocument/2006/relationships/ctrlProp" Target="../ctrlProps/ctrlProp2136.xml"/><Relationship Id="rId2346" Type="http://schemas.openxmlformats.org/officeDocument/2006/relationships/table" Target="../tables/table13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192" Type="http://schemas.openxmlformats.org/officeDocument/2006/relationships/ctrlProp" Target="../ctrlProps/ctrlProp2189.xml"/><Relationship Id="rId2206" Type="http://schemas.openxmlformats.org/officeDocument/2006/relationships/ctrlProp" Target="../ctrlProps/ctrlProp2203.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357" Type="http://schemas.openxmlformats.org/officeDocument/2006/relationships/table" Target="../tables/table14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2.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063" Type="http://schemas.openxmlformats.org/officeDocument/2006/relationships/ctrlProp" Target="../ctrlProps/ctrlProp2060.xml"/><Relationship Id="rId2270" Type="http://schemas.openxmlformats.org/officeDocument/2006/relationships/table" Target="../tables/table5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2130" Type="http://schemas.openxmlformats.org/officeDocument/2006/relationships/ctrlProp" Target="../ctrlProps/ctrlProp2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2228" Type="http://schemas.openxmlformats.org/officeDocument/2006/relationships/table" Target="../tables/table1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074" Type="http://schemas.openxmlformats.org/officeDocument/2006/relationships/ctrlProp" Target="../ctrlProps/ctrlProp2071.xml"/><Relationship Id="rId2281" Type="http://schemas.openxmlformats.org/officeDocument/2006/relationships/table" Target="../tables/table6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141" Type="http://schemas.openxmlformats.org/officeDocument/2006/relationships/ctrlProp" Target="../ctrlProps/ctrlProp213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2239" Type="http://schemas.openxmlformats.org/officeDocument/2006/relationships/table" Target="../tables/table2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085" Type="http://schemas.openxmlformats.org/officeDocument/2006/relationships/ctrlProp" Target="../ctrlProps/ctrlProp2082.xml"/><Relationship Id="rId2292" Type="http://schemas.openxmlformats.org/officeDocument/2006/relationships/table" Target="../tables/table77.xml"/><Relationship Id="rId2306" Type="http://schemas.openxmlformats.org/officeDocument/2006/relationships/table" Target="../tables/table91.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152" Type="http://schemas.openxmlformats.org/officeDocument/2006/relationships/ctrlProp" Target="../ctrlProps/ctrlProp214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096" Type="http://schemas.openxmlformats.org/officeDocument/2006/relationships/ctrlProp" Target="../ctrlProps/ctrlProp2093.xml"/><Relationship Id="rId2317" Type="http://schemas.openxmlformats.org/officeDocument/2006/relationships/table" Target="../tables/table102.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2163" Type="http://schemas.openxmlformats.org/officeDocument/2006/relationships/ctrlProp" Target="../ctrlProps/ctrlProp216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230" Type="http://schemas.openxmlformats.org/officeDocument/2006/relationships/table" Target="../tables/table1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328" Type="http://schemas.openxmlformats.org/officeDocument/2006/relationships/table" Target="../tables/table113.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174" Type="http://schemas.openxmlformats.org/officeDocument/2006/relationships/ctrlProp" Target="../ctrlProps/ctrlProp217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241" Type="http://schemas.openxmlformats.org/officeDocument/2006/relationships/table" Target="../tables/table2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101" Type="http://schemas.openxmlformats.org/officeDocument/2006/relationships/ctrlProp" Target="../ctrlProps/ctrlProp2098.xml"/><Relationship Id="rId2339" Type="http://schemas.openxmlformats.org/officeDocument/2006/relationships/table" Target="../tables/table124.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185" Type="http://schemas.openxmlformats.org/officeDocument/2006/relationships/ctrlProp" Target="../ctrlProps/ctrlProp218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2252" Type="http://schemas.openxmlformats.org/officeDocument/2006/relationships/table" Target="../tables/table37.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196" Type="http://schemas.openxmlformats.org/officeDocument/2006/relationships/ctrlProp" Target="../ctrlProps/ctrlProp219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2056" Type="http://schemas.openxmlformats.org/officeDocument/2006/relationships/ctrlProp" Target="../ctrlProps/ctrlProp2053.xml"/><Relationship Id="rId2263" Type="http://schemas.openxmlformats.org/officeDocument/2006/relationships/table" Target="../tables/table4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2123" Type="http://schemas.openxmlformats.org/officeDocument/2006/relationships/ctrlProp" Target="../ctrlProps/ctrlProp2120.xml"/><Relationship Id="rId2330" Type="http://schemas.openxmlformats.org/officeDocument/2006/relationships/table" Target="../tables/table115.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067" Type="http://schemas.openxmlformats.org/officeDocument/2006/relationships/ctrlProp" Target="../ctrlProps/ctrlProp2064.xml"/><Relationship Id="rId2274" Type="http://schemas.openxmlformats.org/officeDocument/2006/relationships/table" Target="../tables/table5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2134" Type="http://schemas.openxmlformats.org/officeDocument/2006/relationships/ctrlProp" Target="../ctrlProps/ctrlProp2131.xml"/><Relationship Id="rId2341" Type="http://schemas.openxmlformats.org/officeDocument/2006/relationships/table" Target="../tables/table12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078" Type="http://schemas.openxmlformats.org/officeDocument/2006/relationships/ctrlProp" Target="../ctrlProps/ctrlProp2075.xml"/><Relationship Id="rId2201" Type="http://schemas.openxmlformats.org/officeDocument/2006/relationships/ctrlProp" Target="../ctrlProps/ctrlProp2198.xml"/><Relationship Id="rId2285" Type="http://schemas.openxmlformats.org/officeDocument/2006/relationships/table" Target="../tables/table70.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137.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table" Target="../tables/table1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86.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table" Target="../tables/table4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10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table" Target="../tables/table63.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130.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table" Target="../tables/table1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76.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table" Target="../tables/table3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101.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table" Target="../tables/table2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12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table" Target="../tables/table47.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table" Target="../tables/table69.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table" Target="../tables/table13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94.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table" Target="../tables/table1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85.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table" Target="../tables/table40.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10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table" Target="../tables/table62.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table" Target="../tables/table129.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84.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table" Target="../tables/table11.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75.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table" Target="../tables/table3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100.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122.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table" Target="../tables/table4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table" Target="../tables/table144.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4.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68.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table" Target="../tables/table13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93.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table" Target="../tables/table17.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table" Target="../tables/table3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106.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table" Target="../tables/table6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table" Target="../tables/table12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213.xml"/><Relationship Id="rId7" Type="http://schemas.openxmlformats.org/officeDocument/2006/relationships/table" Target="../tables/table14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216.xml"/><Relationship Id="rId5" Type="http://schemas.openxmlformats.org/officeDocument/2006/relationships/ctrlProp" Target="../ctrlProps/ctrlProp2215.xml"/><Relationship Id="rId4" Type="http://schemas.openxmlformats.org/officeDocument/2006/relationships/ctrlProp" Target="../ctrlProps/ctrlProp22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3" t="s">
        <v>15167</v>
      </c>
      <c r="C6" s="93"/>
    </row>
    <row r="7" spans="2:7" ht="18" x14ac:dyDescent="0.25">
      <c r="B7" s="52" t="s">
        <v>5217</v>
      </c>
      <c r="C7" s="53">
        <f ca="1">PACC!B10</f>
        <v>273989158.93999994</v>
      </c>
      <c r="G7" s="28"/>
    </row>
    <row r="8" spans="2:7" ht="18" x14ac:dyDescent="0.25">
      <c r="B8" s="54" t="s">
        <v>3642</v>
      </c>
      <c r="C8" s="55">
        <f ca="1">PACC!B9</f>
        <v>147</v>
      </c>
      <c r="G8" s="28"/>
    </row>
    <row r="9" spans="2:7" ht="18" x14ac:dyDescent="0.25">
      <c r="B9" s="54" t="s">
        <v>5772</v>
      </c>
      <c r="C9" s="56" t="str">
        <f>IF(PACC!E6="","",PACC!E6)</f>
        <v>0207</v>
      </c>
      <c r="G9" s="28"/>
    </row>
    <row r="10" spans="2:7" ht="18" x14ac:dyDescent="0.25">
      <c r="B10" s="54" t="s">
        <v>873</v>
      </c>
      <c r="C10" s="56" t="str">
        <f>IF(PACC!E7="","",PACC!E7)</f>
        <v>01</v>
      </c>
      <c r="G10" s="28"/>
    </row>
    <row r="11" spans="2:7" ht="18" x14ac:dyDescent="0.25">
      <c r="B11" s="54" t="s">
        <v>3363</v>
      </c>
      <c r="C11" s="56" t="str">
        <f>IF(PACC!E8="","",PACC!E8)</f>
        <v>0024</v>
      </c>
      <c r="G11" s="28"/>
    </row>
    <row r="12" spans="2:7" ht="16.5" customHeight="1" x14ac:dyDescent="0.25">
      <c r="B12" s="54" t="s">
        <v>17724</v>
      </c>
      <c r="C12" s="56" t="str">
        <f>IF(PACC!E9="","",PACC!E9)</f>
        <v>Hospital Materno Dr. Reynaldo Almanzar</v>
      </c>
      <c r="G12" s="28"/>
    </row>
    <row r="13" spans="2:7" ht="16.5" customHeight="1" x14ac:dyDescent="0.25">
      <c r="B13" s="54" t="s">
        <v>18227</v>
      </c>
      <c r="C13" s="57">
        <f>IF(PACC!E11="","",PACC!E11)</f>
        <v>2023</v>
      </c>
      <c r="G13" s="29"/>
    </row>
    <row r="14" spans="2:7" ht="16.5" customHeight="1" x14ac:dyDescent="0.25">
      <c r="B14" s="54" t="s">
        <v>4037</v>
      </c>
      <c r="C14" s="75" t="str">
        <f>IF(PACC!E12="","",PACC!E12)</f>
        <v/>
      </c>
      <c r="G14" s="29"/>
    </row>
    <row r="15" spans="2:7" x14ac:dyDescent="0.25">
      <c r="B15" s="94" t="s">
        <v>3407</v>
      </c>
      <c r="C15" s="94"/>
    </row>
    <row r="16" spans="2:7" x14ac:dyDescent="0.25">
      <c r="B16" s="58" t="s">
        <v>10693</v>
      </c>
      <c r="C16" s="53">
        <f ca="1">SUMIF(ObjetoContratacionOculto,"="&amp;Bienes,TotalEstColumnValue)</f>
        <v>257842965.31999993</v>
      </c>
    </row>
    <row r="17" spans="2:3" x14ac:dyDescent="0.25">
      <c r="B17" s="58" t="s">
        <v>528</v>
      </c>
      <c r="C17" s="53">
        <f>SUMIF(ObjetoContratacionOculto,"="&amp;Obras,TotalEstColumnValue)</f>
        <v>0</v>
      </c>
    </row>
    <row r="18" spans="2:3" x14ac:dyDescent="0.25">
      <c r="B18" s="58" t="s">
        <v>91</v>
      </c>
      <c r="C18" s="53">
        <f ca="1">SUMIF(ObjetoContratacionOculto,"="&amp;Servicios,TotalEstColumnValue)</f>
        <v>16146193.620000001</v>
      </c>
    </row>
    <row r="19" spans="2:3" x14ac:dyDescent="0.25">
      <c r="B19" s="58" t="s">
        <v>6784</v>
      </c>
      <c r="C19" s="53">
        <f>SUMIF(ObjetoContratacionOculto,"="&amp;ServiciosConsultoria,TotalEstColumnValue)</f>
        <v>0</v>
      </c>
    </row>
    <row r="20" spans="2:3" x14ac:dyDescent="0.25">
      <c r="B20" s="58" t="s">
        <v>5130</v>
      </c>
      <c r="C20" s="53">
        <f>SUMIF(ObjetoContratacionOculto,"="&amp;ConsultoriaServicios,TotalEstColumnValue)</f>
        <v>0</v>
      </c>
    </row>
    <row r="21" spans="2:3" x14ac:dyDescent="0.25">
      <c r="B21" s="94" t="s">
        <v>16803</v>
      </c>
      <c r="C21" s="94"/>
    </row>
    <row r="22" spans="2:3" x14ac:dyDescent="0.25">
      <c r="B22" s="58" t="s">
        <v>11797</v>
      </c>
      <c r="C22" s="53">
        <f ca="1">SUMIF(MIPYMEOculto,"="&amp;MIPYMESí,TotalEstColumnValue)</f>
        <v>25853468.409999996</v>
      </c>
    </row>
    <row r="23" spans="2:3" x14ac:dyDescent="0.25">
      <c r="B23" s="58" t="s">
        <v>17857</v>
      </c>
      <c r="C23" s="53">
        <f ca="1">SUMIF(MIPYMEOculto,"="&amp;MIPYMEMujer,TotalEstColumnValue)</f>
        <v>13548231.969999999</v>
      </c>
    </row>
    <row r="24" spans="2:3" x14ac:dyDescent="0.25">
      <c r="B24" s="58" t="s">
        <v>3563</v>
      </c>
      <c r="C24" s="53">
        <f ca="1">SUMIF(MIPYMEOculto,"="&amp;MIPYMENo,TotalEstColumnValue)</f>
        <v>234587458.55999997</v>
      </c>
    </row>
    <row r="25" spans="2:3" x14ac:dyDescent="0.25">
      <c r="B25" s="93" t="s">
        <v>14392</v>
      </c>
      <c r="C25" s="93"/>
    </row>
    <row r="26" spans="2:3" x14ac:dyDescent="0.25">
      <c r="B26" s="58" t="s">
        <v>10104</v>
      </c>
      <c r="C26" s="53">
        <f ca="1">SUMIF(ProcedimientoOculto,"="&amp;ModCU,TotalEstColumnValue)</f>
        <v>3467104.97</v>
      </c>
    </row>
    <row r="27" spans="2:3" x14ac:dyDescent="0.25">
      <c r="B27" s="58" t="s">
        <v>9175</v>
      </c>
      <c r="C27" s="53">
        <f ca="1">SUMIF(ProcedimientoOculto,"="&amp;ModCM,TotalEstColumnValue)</f>
        <v>68525228.210000008</v>
      </c>
    </row>
    <row r="28" spans="2:3" x14ac:dyDescent="0.25">
      <c r="B28" s="58" t="s">
        <v>11065</v>
      </c>
      <c r="C28" s="53">
        <f ca="1">SUMIF(ProcedimientoOculto,"="&amp;ModCP,TotalEstColumnValue)</f>
        <v>197220770.75999999</v>
      </c>
    </row>
    <row r="29" spans="2:3" x14ac:dyDescent="0.25">
      <c r="B29" s="58" t="s">
        <v>7891</v>
      </c>
      <c r="C29" s="53">
        <f>SUMIF(ProcedimientoOculto,"="&amp;ModLP,TotalEstColumnValue)</f>
        <v>0</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5125</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7834</v>
      </c>
      <c r="C39" s="53">
        <f ca="1">SUMIF(ProcedimientoOculto,"="&amp;ModE1508,TotalEstColumnValue)</f>
        <v>4776055</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3400"/>
  <sheetViews>
    <sheetView tabSelected="1" topLeftCell="A2828" zoomScale="106" zoomScaleNormal="106" zoomScaleSheetLayoutView="100" workbookViewId="0">
      <selection activeCell="A113" sqref="A113"/>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5"/>
      <c r="B1" s="42"/>
      <c r="C1" s="30"/>
      <c r="D1" s="30"/>
      <c r="E1" s="1"/>
      <c r="F1" s="42"/>
      <c r="G1" s="42"/>
      <c r="H1" s="2"/>
      <c r="I1" s="31"/>
      <c r="J1" s="31"/>
      <c r="K1" s="10"/>
      <c r="L1" s="10"/>
      <c r="M1" s="10"/>
    </row>
    <row r="2" spans="1:13" s="3" customFormat="1" ht="18" x14ac:dyDescent="0.25">
      <c r="A2" s="105"/>
      <c r="B2" s="99" t="s">
        <v>1389</v>
      </c>
      <c r="C2" s="99"/>
      <c r="D2" s="99"/>
      <c r="E2" s="99"/>
      <c r="F2" s="60"/>
      <c r="G2" s="42"/>
      <c r="H2" s="10"/>
    </row>
    <row r="3" spans="1:13" s="3" customFormat="1" ht="18" x14ac:dyDescent="0.25">
      <c r="A3" s="105"/>
      <c r="B3" s="100" t="str">
        <f>"AÑO "&amp;E11</f>
        <v>AÑO 2023</v>
      </c>
      <c r="C3" s="100"/>
      <c r="D3" s="100"/>
      <c r="E3" s="100"/>
      <c r="F3" s="61"/>
      <c r="G3" s="42"/>
      <c r="H3" s="10"/>
    </row>
    <row r="4" spans="1:13" s="3" customFormat="1" ht="18" x14ac:dyDescent="0.25">
      <c r="A4" s="105"/>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5263</v>
      </c>
      <c r="E6" s="97" t="s">
        <v>2376</v>
      </c>
      <c r="F6" s="98"/>
    </row>
    <row r="7" spans="1:13" s="43" customFormat="1" ht="13.5" x14ac:dyDescent="0.25">
      <c r="A7" s="36" t="s">
        <v>16009</v>
      </c>
      <c r="B7" s="44"/>
      <c r="C7" s="44"/>
      <c r="D7" s="46" t="s">
        <v>10082</v>
      </c>
      <c r="E7" s="97" t="s">
        <v>15153</v>
      </c>
      <c r="F7" s="98"/>
    </row>
    <row r="8" spans="1:13" s="43" customFormat="1" ht="13.5" x14ac:dyDescent="0.25">
      <c r="A8" s="44"/>
      <c r="B8" s="44"/>
      <c r="C8" s="44"/>
      <c r="D8" s="46" t="s">
        <v>11675</v>
      </c>
      <c r="E8" s="97" t="s">
        <v>4468</v>
      </c>
      <c r="F8" s="98"/>
    </row>
    <row r="9" spans="1:13" s="43" customFormat="1" ht="13.5" x14ac:dyDescent="0.25">
      <c r="A9" s="38" t="s">
        <v>3828</v>
      </c>
      <c r="B9" s="48">
        <f ca="1">COUNTIFS(TotalEstColumnName,"="&amp;TotalEstLabel,TotalEstColumnValue,"&gt;0")</f>
        <v>147</v>
      </c>
      <c r="C9" s="44"/>
      <c r="D9" s="46" t="s">
        <v>6840</v>
      </c>
      <c r="E9" s="97" t="s">
        <v>16723</v>
      </c>
      <c r="F9" s="98"/>
    </row>
    <row r="10" spans="1:13" s="43" customFormat="1" ht="13.5" x14ac:dyDescent="0.25">
      <c r="A10" s="40" t="s">
        <v>17061</v>
      </c>
      <c r="B10" s="47">
        <f ca="1">SUMIF(TotalEstColumnName,"="&amp;TotalEstLabel,TotalEstColumnValue)</f>
        <v>273989158.93999994</v>
      </c>
      <c r="C10" s="44"/>
      <c r="D10" s="46" t="s">
        <v>14706</v>
      </c>
      <c r="E10" s="97" t="s">
        <v>2234</v>
      </c>
      <c r="F10" s="98"/>
    </row>
    <row r="11" spans="1:13" s="43" customFormat="1" ht="13.5" x14ac:dyDescent="0.25">
      <c r="A11" s="39"/>
      <c r="B11" s="39"/>
      <c r="C11" s="44"/>
      <c r="D11" s="46" t="s">
        <v>3424</v>
      </c>
      <c r="E11" s="101">
        <v>2023</v>
      </c>
      <c r="F11" s="102"/>
    </row>
    <row r="12" spans="1:13" s="43" customFormat="1" ht="13.5" x14ac:dyDescent="0.25">
      <c r="A12" s="37"/>
      <c r="B12" s="37"/>
      <c r="C12" s="37"/>
      <c r="D12" s="46" t="s">
        <v>3495</v>
      </c>
      <c r="E12" s="103" t="s">
        <v>6782</v>
      </c>
      <c r="F12" s="104"/>
    </row>
    <row r="14" spans="1:13" ht="14.1" customHeight="1" thickBot="1" x14ac:dyDescent="0.3"/>
    <row r="15" spans="1:13" ht="33.75" customHeight="1" thickBot="1" x14ac:dyDescent="0.25">
      <c r="A15" s="64" t="s">
        <v>16382</v>
      </c>
      <c r="B15" s="64" t="s">
        <v>161</v>
      </c>
      <c r="C15" s="64" t="s">
        <v>11725</v>
      </c>
      <c r="D15" s="64" t="s">
        <v>14378</v>
      </c>
      <c r="E15" s="64" t="s">
        <v>10963</v>
      </c>
      <c r="F15" s="64" t="s">
        <v>11096</v>
      </c>
      <c r="G15" s="45"/>
      <c r="H15" s="45"/>
      <c r="I15" s="45"/>
      <c r="J15" s="45"/>
    </row>
    <row r="16" spans="1:13" ht="13.5" customHeight="1" thickBot="1" x14ac:dyDescent="0.25">
      <c r="A16" s="81" t="s">
        <v>18832</v>
      </c>
      <c r="B16" s="81" t="s">
        <v>18833</v>
      </c>
      <c r="C16" s="66" t="s">
        <v>6800</v>
      </c>
      <c r="D16" s="66" t="s">
        <v>17483</v>
      </c>
      <c r="E16" s="66" t="s">
        <v>17854</v>
      </c>
      <c r="F16" s="81" t="s">
        <v>18834</v>
      </c>
      <c r="G16" s="45"/>
      <c r="H16" s="45"/>
      <c r="I16" s="45"/>
      <c r="J16" s="45"/>
    </row>
    <row r="17" spans="1:10" ht="14.1" customHeight="1" thickBot="1" x14ac:dyDescent="0.25">
      <c r="A17" s="95" t="s">
        <v>14828</v>
      </c>
      <c r="B17" s="67" t="s">
        <v>8530</v>
      </c>
      <c r="C17" s="76">
        <v>44928</v>
      </c>
      <c r="D17" s="95" t="s">
        <v>9387</v>
      </c>
      <c r="E17" s="67" t="s">
        <v>13094</v>
      </c>
      <c r="F17" s="77" t="s">
        <v>3082</v>
      </c>
      <c r="G17" s="45"/>
      <c r="H17" s="45"/>
      <c r="I17" s="45"/>
      <c r="J17" s="45"/>
    </row>
    <row r="18" spans="1:10" ht="14.1" customHeight="1" thickBot="1" x14ac:dyDescent="0.25">
      <c r="A18" s="96"/>
      <c r="B18" s="67" t="s">
        <v>1786</v>
      </c>
      <c r="C18" s="79">
        <f>IF(C17="","",IF(AND(MONTH(C17)&gt;=1,MONTH(C17)&lt;=3),1,IF(AND(MONTH(C17)&gt;=4,MONTH(C17)&lt;=6),2,IF(AND(MONTH(C17)&gt;=7,MONTH(C17)&lt;=9),3,4))))</f>
        <v>1</v>
      </c>
      <c r="D18" s="96"/>
      <c r="E18" s="67" t="s">
        <v>2419</v>
      </c>
      <c r="F18" s="77" t="s">
        <v>14449</v>
      </c>
      <c r="G18" s="45"/>
      <c r="H18" s="45"/>
      <c r="I18" s="45"/>
      <c r="J18" s="45"/>
    </row>
    <row r="19" spans="1:10" ht="14.1" customHeight="1" thickBot="1" x14ac:dyDescent="0.25">
      <c r="A19" s="96"/>
      <c r="B19" s="67" t="s">
        <v>12943</v>
      </c>
      <c r="C19" s="76">
        <v>45016</v>
      </c>
      <c r="D19" s="96"/>
      <c r="E19" s="67" t="s">
        <v>3075</v>
      </c>
      <c r="F19" s="77" t="s">
        <v>6001</v>
      </c>
      <c r="G19" s="45"/>
      <c r="H19" s="45"/>
      <c r="I19" s="45"/>
      <c r="J19" s="45"/>
    </row>
    <row r="20" spans="1:10" ht="14.1" customHeight="1" thickBot="1" x14ac:dyDescent="0.25">
      <c r="A20" s="96"/>
      <c r="B20" s="67" t="s">
        <v>1786</v>
      </c>
      <c r="C20" s="79">
        <f>IF(C19="","",IF(AND(MONTH(C19)&gt;=1,MONTH(C19)&lt;=3),1,IF(AND(MONTH(C19)&gt;=4,MONTH(C19)&lt;=6),2,IF(AND(MONTH(C19)&gt;=7,MONTH(C19)&lt;=9),3,4))))</f>
        <v>1</v>
      </c>
      <c r="D20" s="96"/>
      <c r="E20" s="67" t="s">
        <v>13193</v>
      </c>
      <c r="F20" s="77" t="s">
        <v>6001</v>
      </c>
      <c r="G20" s="45"/>
      <c r="H20" s="45"/>
      <c r="I20" s="45"/>
      <c r="J20" s="45"/>
    </row>
    <row r="21" spans="1:10" ht="14.1" customHeight="1" thickBot="1" x14ac:dyDescent="0.25">
      <c r="A21" s="45"/>
      <c r="B21" s="45"/>
      <c r="C21" s="45"/>
      <c r="D21" s="45"/>
      <c r="E21" s="45"/>
      <c r="F21" s="45"/>
      <c r="G21" s="45"/>
      <c r="H21" s="45"/>
      <c r="I21" s="45"/>
      <c r="J21" s="45"/>
    </row>
    <row r="22" spans="1:10" ht="14.1" customHeight="1" thickBot="1" x14ac:dyDescent="0.25">
      <c r="A22" s="72" t="s">
        <v>15735</v>
      </c>
      <c r="B22" s="72" t="s">
        <v>16146</v>
      </c>
      <c r="C22" s="72" t="s">
        <v>15641</v>
      </c>
      <c r="D22" s="72" t="s">
        <v>15251</v>
      </c>
      <c r="E22" s="72" t="s">
        <v>6934</v>
      </c>
      <c r="F22" s="72" t="s">
        <v>15280</v>
      </c>
      <c r="G22" s="45"/>
      <c r="H22" s="45"/>
      <c r="I22" s="45"/>
      <c r="J22" s="45"/>
    </row>
    <row r="23" spans="1:10" ht="13.5" customHeight="1" x14ac:dyDescent="0.2">
      <c r="A23" s="78">
        <v>73152101</v>
      </c>
      <c r="B23" s="69" t="str">
        <f ca="1">IFERROR(INDEX(UNSPSCDes,MATCH(INDIRECT(ADDRESS(ROW(),COLUMN()-1,4)),UNSPSCCode,0)),"")</f>
        <v>Servicio de mantenimiento de equipo industrial</v>
      </c>
      <c r="C23" s="78" t="s">
        <v>1449</v>
      </c>
      <c r="D23" s="78">
        <v>10</v>
      </c>
      <c r="E23" s="71">
        <v>96154</v>
      </c>
      <c r="F23" s="70">
        <f ca="1">INDIRECT(ADDRESS(ROW(),COLUMN()-2,4))*INDIRECT(ADDRESS(ROW(),COLUMN()-1,4))</f>
        <v>961540</v>
      </c>
      <c r="G23" s="45"/>
      <c r="H23" s="45"/>
      <c r="I23" s="45"/>
      <c r="J23" s="45"/>
    </row>
    <row r="24" spans="1:10" ht="14.1" customHeight="1" x14ac:dyDescent="0.2">
      <c r="A24" s="45"/>
      <c r="B24" s="45"/>
      <c r="C24" s="45"/>
      <c r="D24" s="45"/>
      <c r="E24" s="73" t="s">
        <v>12551</v>
      </c>
      <c r="F24" s="74">
        <f ca="1">SUM(Table32[MONTO TOTAL ESTIMADO])</f>
        <v>961540</v>
      </c>
      <c r="G24" s="45"/>
      <c r="H24" s="45" t="str">
        <f>C16</f>
        <v>Servicios</v>
      </c>
      <c r="I24" s="45" t="str">
        <f>E16</f>
        <v>No</v>
      </c>
      <c r="J24" s="45" t="str">
        <f>D16</f>
        <v>Compras Menores</v>
      </c>
    </row>
    <row r="25" spans="1:10" ht="14.1" customHeight="1" thickBot="1" x14ac:dyDescent="0.3"/>
    <row r="26" spans="1:10" ht="33.75" customHeight="1" thickBot="1" x14ac:dyDescent="0.25">
      <c r="A26" s="64" t="s">
        <v>16382</v>
      </c>
      <c r="B26" s="64" t="s">
        <v>161</v>
      </c>
      <c r="C26" s="64" t="s">
        <v>11725</v>
      </c>
      <c r="D26" s="64" t="s">
        <v>14378</v>
      </c>
      <c r="E26" s="64" t="s">
        <v>10963</v>
      </c>
      <c r="F26" s="64" t="s">
        <v>11096</v>
      </c>
      <c r="G26" s="45"/>
      <c r="H26" s="45"/>
      <c r="I26" s="45"/>
      <c r="J26" s="45"/>
    </row>
    <row r="27" spans="1:10" ht="14.1" customHeight="1" thickBot="1" x14ac:dyDescent="0.25">
      <c r="A27" s="66" t="s">
        <v>18832</v>
      </c>
      <c r="B27" s="66" t="s">
        <v>18833</v>
      </c>
      <c r="C27" s="66" t="s">
        <v>6800</v>
      </c>
      <c r="D27" s="66" t="s">
        <v>17483</v>
      </c>
      <c r="E27" s="66" t="s">
        <v>17854</v>
      </c>
      <c r="F27" s="81" t="s">
        <v>18834</v>
      </c>
      <c r="G27" s="45"/>
      <c r="H27" s="45"/>
      <c r="I27" s="45"/>
      <c r="J27" s="45"/>
    </row>
    <row r="28" spans="1:10" ht="14.1" customHeight="1" thickBot="1" x14ac:dyDescent="0.25">
      <c r="A28" s="95" t="s">
        <v>14828</v>
      </c>
      <c r="B28" s="67" t="s">
        <v>8530</v>
      </c>
      <c r="C28" s="76">
        <v>45017</v>
      </c>
      <c r="D28" s="95" t="s">
        <v>9387</v>
      </c>
      <c r="E28" s="67" t="s">
        <v>13094</v>
      </c>
      <c r="F28" s="77" t="s">
        <v>3082</v>
      </c>
      <c r="G28" s="45"/>
      <c r="H28" s="45"/>
      <c r="I28" s="45"/>
      <c r="J28" s="45"/>
    </row>
    <row r="29" spans="1:10" ht="14.1" customHeight="1" thickBot="1" x14ac:dyDescent="0.25">
      <c r="A29" s="96"/>
      <c r="B29" s="67" t="s">
        <v>1786</v>
      </c>
      <c r="C29" s="79">
        <f>IF(C28="","",IF(AND(MONTH(C28)&gt;=1,MONTH(C28)&lt;=3),1,IF(AND(MONTH(C28)&gt;=4,MONTH(C28)&lt;=6),2,IF(AND(MONTH(C28)&gt;=7,MONTH(C28)&lt;=9),3,4))))</f>
        <v>2</v>
      </c>
      <c r="D29" s="96"/>
      <c r="E29" s="67" t="s">
        <v>2419</v>
      </c>
      <c r="F29" s="77" t="s">
        <v>14449</v>
      </c>
      <c r="G29" s="45"/>
      <c r="H29" s="45"/>
      <c r="I29" s="45"/>
      <c r="J29" s="45"/>
    </row>
    <row r="30" spans="1:10" ht="14.1" customHeight="1" thickBot="1" x14ac:dyDescent="0.25">
      <c r="A30" s="96"/>
      <c r="B30" s="67" t="s">
        <v>12943</v>
      </c>
      <c r="C30" s="76">
        <v>45107</v>
      </c>
      <c r="D30" s="96"/>
      <c r="E30" s="67" t="s">
        <v>3075</v>
      </c>
      <c r="F30" s="77" t="s">
        <v>6001</v>
      </c>
      <c r="G30" s="45"/>
      <c r="H30" s="45"/>
      <c r="I30" s="45"/>
      <c r="J30" s="45"/>
    </row>
    <row r="31" spans="1:10" ht="14.1" customHeight="1" thickBot="1" x14ac:dyDescent="0.25">
      <c r="A31" s="96"/>
      <c r="B31" s="67" t="s">
        <v>1786</v>
      </c>
      <c r="C31" s="79">
        <f>IF(C30="","",IF(AND(MONTH(C30)&gt;=1,MONTH(C30)&lt;=3),1,IF(AND(MONTH(C30)&gt;=4,MONTH(C30)&lt;=6),2,IF(AND(MONTH(C30)&gt;=7,MONTH(C30)&lt;=9),3,4))))</f>
        <v>2</v>
      </c>
      <c r="D31" s="96"/>
      <c r="E31" s="67" t="s">
        <v>13193</v>
      </c>
      <c r="F31" s="77" t="s">
        <v>6001</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15735</v>
      </c>
      <c r="B33" s="72" t="s">
        <v>16146</v>
      </c>
      <c r="C33" s="72" t="s">
        <v>15641</v>
      </c>
      <c r="D33" s="72" t="s">
        <v>15251</v>
      </c>
      <c r="E33" s="72" t="s">
        <v>6934</v>
      </c>
      <c r="F33" s="72" t="s">
        <v>15280</v>
      </c>
      <c r="G33" s="45"/>
      <c r="H33" s="45"/>
      <c r="I33" s="45"/>
      <c r="J33" s="45"/>
    </row>
    <row r="34" spans="1:10" ht="13.5" customHeight="1" x14ac:dyDescent="0.2">
      <c r="A34" s="78">
        <v>73152101</v>
      </c>
      <c r="B34" s="69" t="str">
        <f ca="1">IFERROR(INDEX(UNSPSCDes,MATCH(INDIRECT(ADDRESS(ROW(),COLUMN()-1,4)),UNSPSCCode,0)),"")</f>
        <v>Servicio de mantenimiento de equipo industrial</v>
      </c>
      <c r="C34" s="78" t="s">
        <v>1449</v>
      </c>
      <c r="D34" s="78">
        <v>10</v>
      </c>
      <c r="E34" s="71">
        <v>96154</v>
      </c>
      <c r="F34" s="70">
        <f ca="1">INDIRECT(ADDRESS(ROW(),COLUMN()-2,4))*INDIRECT(ADDRESS(ROW(),COLUMN()-1,4))</f>
        <v>961540</v>
      </c>
      <c r="G34" s="45"/>
      <c r="H34" s="45"/>
      <c r="I34" s="45"/>
      <c r="J34" s="45"/>
    </row>
    <row r="35" spans="1:10" ht="14.1" customHeight="1" x14ac:dyDescent="0.2">
      <c r="A35" s="45"/>
      <c r="B35" s="45"/>
      <c r="C35" s="45"/>
      <c r="D35" s="45"/>
      <c r="E35" s="73" t="s">
        <v>12551</v>
      </c>
      <c r="F35" s="74">
        <f ca="1">SUM(Table33[MONTO TOTAL ESTIMADO])</f>
        <v>961540</v>
      </c>
      <c r="G35" s="45"/>
      <c r="H35" s="45" t="str">
        <f>C27</f>
        <v>Servicios</v>
      </c>
      <c r="I35" s="45" t="str">
        <f>E27</f>
        <v>No</v>
      </c>
      <c r="J35" s="45" t="str">
        <f>D27</f>
        <v>Compras Menores</v>
      </c>
    </row>
    <row r="36" spans="1:10" ht="14.1" customHeight="1" thickBot="1" x14ac:dyDescent="0.3"/>
    <row r="37" spans="1:10" ht="33.75" customHeight="1" thickBot="1" x14ac:dyDescent="0.25">
      <c r="A37" s="64" t="s">
        <v>16382</v>
      </c>
      <c r="B37" s="64" t="s">
        <v>161</v>
      </c>
      <c r="C37" s="64" t="s">
        <v>11725</v>
      </c>
      <c r="D37" s="64" t="s">
        <v>14378</v>
      </c>
      <c r="E37" s="64" t="s">
        <v>10963</v>
      </c>
      <c r="F37" s="64" t="s">
        <v>11096</v>
      </c>
      <c r="G37" s="45"/>
      <c r="H37" s="45"/>
      <c r="I37" s="45"/>
      <c r="J37" s="45"/>
    </row>
    <row r="38" spans="1:10" ht="14.1" customHeight="1" thickBot="1" x14ac:dyDescent="0.25">
      <c r="A38" s="66" t="s">
        <v>18832</v>
      </c>
      <c r="B38" s="66" t="s">
        <v>18833</v>
      </c>
      <c r="C38" s="66" t="s">
        <v>6800</v>
      </c>
      <c r="D38" s="66" t="s">
        <v>17483</v>
      </c>
      <c r="E38" s="66" t="s">
        <v>17854</v>
      </c>
      <c r="F38" s="81" t="s">
        <v>18834</v>
      </c>
      <c r="G38" s="45"/>
      <c r="H38" s="45"/>
      <c r="I38" s="45"/>
      <c r="J38" s="45"/>
    </row>
    <row r="39" spans="1:10" ht="14.1" customHeight="1" thickBot="1" x14ac:dyDescent="0.25">
      <c r="A39" s="95" t="s">
        <v>14828</v>
      </c>
      <c r="B39" s="67" t="s">
        <v>8530</v>
      </c>
      <c r="C39" s="76">
        <v>45108</v>
      </c>
      <c r="D39" s="95" t="s">
        <v>9387</v>
      </c>
      <c r="E39" s="67" t="s">
        <v>13094</v>
      </c>
      <c r="F39" s="77" t="s">
        <v>3082</v>
      </c>
      <c r="G39" s="45"/>
      <c r="H39" s="45"/>
      <c r="I39" s="45"/>
      <c r="J39" s="45"/>
    </row>
    <row r="40" spans="1:10" ht="14.1" customHeight="1" thickBot="1" x14ac:dyDescent="0.25">
      <c r="A40" s="96"/>
      <c r="B40" s="67" t="s">
        <v>1786</v>
      </c>
      <c r="C40" s="79">
        <f>IF(C39="","",IF(AND(MONTH(C39)&gt;=1,MONTH(C39)&lt;=3),1,IF(AND(MONTH(C39)&gt;=4,MONTH(C39)&lt;=6),2,IF(AND(MONTH(C39)&gt;=7,MONTH(C39)&lt;=9),3,4))))</f>
        <v>3</v>
      </c>
      <c r="D40" s="96"/>
      <c r="E40" s="67" t="s">
        <v>2419</v>
      </c>
      <c r="F40" s="77" t="s">
        <v>14449</v>
      </c>
      <c r="G40" s="45"/>
      <c r="H40" s="45"/>
      <c r="I40" s="45"/>
      <c r="J40" s="45"/>
    </row>
    <row r="41" spans="1:10" ht="14.1" customHeight="1" thickBot="1" x14ac:dyDescent="0.25">
      <c r="A41" s="96"/>
      <c r="B41" s="67" t="s">
        <v>12943</v>
      </c>
      <c r="C41" s="76">
        <v>45199</v>
      </c>
      <c r="D41" s="96"/>
      <c r="E41" s="67" t="s">
        <v>3075</v>
      </c>
      <c r="F41" s="77" t="s">
        <v>6001</v>
      </c>
      <c r="G41" s="45"/>
      <c r="H41" s="45"/>
      <c r="I41" s="45"/>
      <c r="J41" s="45"/>
    </row>
    <row r="42" spans="1:10" ht="14.1" customHeight="1" thickBot="1" x14ac:dyDescent="0.25">
      <c r="A42" s="96"/>
      <c r="B42" s="67" t="s">
        <v>1786</v>
      </c>
      <c r="C42" s="79">
        <f>IF(C41="","",IF(AND(MONTH(C41)&gt;=1,MONTH(C41)&lt;=3),1,IF(AND(MONTH(C41)&gt;=4,MONTH(C41)&lt;=6),2,IF(AND(MONTH(C41)&gt;=7,MONTH(C41)&lt;=9),3,4))))</f>
        <v>3</v>
      </c>
      <c r="D42" s="96"/>
      <c r="E42" s="67" t="s">
        <v>13193</v>
      </c>
      <c r="F42" s="77" t="s">
        <v>6001</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15735</v>
      </c>
      <c r="B44" s="72" t="s">
        <v>16146</v>
      </c>
      <c r="C44" s="72" t="s">
        <v>15641</v>
      </c>
      <c r="D44" s="72" t="s">
        <v>15251</v>
      </c>
      <c r="E44" s="72" t="s">
        <v>6934</v>
      </c>
      <c r="F44" s="72" t="s">
        <v>15280</v>
      </c>
      <c r="G44" s="45"/>
      <c r="H44" s="45"/>
      <c r="I44" s="45"/>
      <c r="J44" s="45"/>
    </row>
    <row r="45" spans="1:10" ht="13.5" customHeight="1" x14ac:dyDescent="0.2">
      <c r="A45" s="78">
        <v>73152101</v>
      </c>
      <c r="B45" s="69" t="str">
        <f ca="1">IFERROR(INDEX(UNSPSCDes,MATCH(INDIRECT(ADDRESS(ROW(),COLUMN()-1,4)),UNSPSCCode,0)),"")</f>
        <v>Servicio de mantenimiento de equipo industrial</v>
      </c>
      <c r="C45" s="78" t="s">
        <v>1449</v>
      </c>
      <c r="D45" s="78">
        <v>3</v>
      </c>
      <c r="E45" s="71">
        <v>96154</v>
      </c>
      <c r="F45" s="70">
        <f ca="1">INDIRECT(ADDRESS(ROW(),COLUMN()-2,4))*INDIRECT(ADDRESS(ROW(),COLUMN()-1,4))</f>
        <v>288462</v>
      </c>
      <c r="G45" s="45"/>
      <c r="H45" s="45"/>
      <c r="I45" s="45"/>
      <c r="J45" s="45"/>
    </row>
    <row r="46" spans="1:10" ht="14.1" customHeight="1" x14ac:dyDescent="0.2">
      <c r="A46" s="45"/>
      <c r="B46" s="45"/>
      <c r="C46" s="45"/>
      <c r="D46" s="45"/>
      <c r="E46" s="73" t="s">
        <v>12551</v>
      </c>
      <c r="F46" s="74">
        <f ca="1">SUM(Table36[MONTO TOTAL ESTIMADO])</f>
        <v>288462</v>
      </c>
      <c r="G46" s="45"/>
      <c r="H46" s="45" t="str">
        <f>C38</f>
        <v>Servicios</v>
      </c>
      <c r="I46" s="45" t="str">
        <f>E38</f>
        <v>No</v>
      </c>
      <c r="J46" s="45" t="str">
        <f>D38</f>
        <v>Compras Menores</v>
      </c>
    </row>
    <row r="47" spans="1:10" ht="14.1" customHeight="1" thickBot="1" x14ac:dyDescent="0.3"/>
    <row r="48" spans="1:10" ht="33.75" customHeight="1" thickBot="1" x14ac:dyDescent="0.25">
      <c r="A48" s="64" t="s">
        <v>16382</v>
      </c>
      <c r="B48" s="64" t="s">
        <v>161</v>
      </c>
      <c r="C48" s="64" t="s">
        <v>11725</v>
      </c>
      <c r="D48" s="64" t="s">
        <v>14378</v>
      </c>
      <c r="E48" s="64" t="s">
        <v>10963</v>
      </c>
      <c r="F48" s="64" t="s">
        <v>11096</v>
      </c>
      <c r="G48" s="45"/>
      <c r="H48" s="45"/>
      <c r="I48" s="45"/>
      <c r="J48" s="45"/>
    </row>
    <row r="49" spans="1:10" ht="14.1" customHeight="1" thickBot="1" x14ac:dyDescent="0.25">
      <c r="A49" s="66" t="s">
        <v>18832</v>
      </c>
      <c r="B49" s="66" t="s">
        <v>18833</v>
      </c>
      <c r="C49" s="66" t="s">
        <v>6800</v>
      </c>
      <c r="D49" s="66" t="s">
        <v>17483</v>
      </c>
      <c r="E49" s="66" t="s">
        <v>17854</v>
      </c>
      <c r="F49" s="81" t="s">
        <v>18834</v>
      </c>
      <c r="G49" s="45"/>
      <c r="H49" s="45"/>
      <c r="I49" s="45"/>
      <c r="J49" s="45"/>
    </row>
    <row r="50" spans="1:10" ht="14.1" customHeight="1" thickBot="1" x14ac:dyDescent="0.25">
      <c r="A50" s="95" t="s">
        <v>14828</v>
      </c>
      <c r="B50" s="67" t="s">
        <v>8530</v>
      </c>
      <c r="C50" s="76">
        <v>45200</v>
      </c>
      <c r="D50" s="95" t="s">
        <v>9387</v>
      </c>
      <c r="E50" s="67" t="s">
        <v>13094</v>
      </c>
      <c r="F50" s="77" t="s">
        <v>3082</v>
      </c>
      <c r="G50" s="45"/>
      <c r="H50" s="45"/>
      <c r="I50" s="45"/>
      <c r="J50" s="45"/>
    </row>
    <row r="51" spans="1:10" ht="14.1" customHeight="1" thickBot="1" x14ac:dyDescent="0.25">
      <c r="A51" s="96"/>
      <c r="B51" s="67" t="s">
        <v>1786</v>
      </c>
      <c r="C51" s="79">
        <f>IF(C50="","",IF(AND(MONTH(C50)&gt;=1,MONTH(C50)&lt;=3),1,IF(AND(MONTH(C50)&gt;=4,MONTH(C50)&lt;=6),2,IF(AND(MONTH(C50)&gt;=7,MONTH(C50)&lt;=9),3,4))))</f>
        <v>4</v>
      </c>
      <c r="D51" s="96"/>
      <c r="E51" s="67" t="s">
        <v>2419</v>
      </c>
      <c r="F51" s="77" t="s">
        <v>14449</v>
      </c>
      <c r="G51" s="45"/>
      <c r="H51" s="45"/>
      <c r="I51" s="45"/>
      <c r="J51" s="45"/>
    </row>
    <row r="52" spans="1:10" ht="14.1" customHeight="1" thickBot="1" x14ac:dyDescent="0.25">
      <c r="A52" s="96"/>
      <c r="B52" s="67" t="s">
        <v>12943</v>
      </c>
      <c r="C52" s="76">
        <v>45291</v>
      </c>
      <c r="D52" s="96"/>
      <c r="E52" s="67" t="s">
        <v>3075</v>
      </c>
      <c r="F52" s="77" t="s">
        <v>6001</v>
      </c>
      <c r="G52" s="45"/>
      <c r="H52" s="45"/>
      <c r="I52" s="45"/>
      <c r="J52" s="45"/>
    </row>
    <row r="53" spans="1:10" ht="14.1" customHeight="1" thickBot="1" x14ac:dyDescent="0.25">
      <c r="A53" s="96"/>
      <c r="B53" s="67" t="s">
        <v>1786</v>
      </c>
      <c r="C53" s="79">
        <f>IF(C52="","",IF(AND(MONTH(C52)&gt;=1,MONTH(C52)&lt;=3),1,IF(AND(MONTH(C52)&gt;=4,MONTH(C52)&lt;=6),2,IF(AND(MONTH(C52)&gt;=7,MONTH(C52)&lt;=9),3,4))))</f>
        <v>4</v>
      </c>
      <c r="D53" s="96"/>
      <c r="E53" s="67" t="s">
        <v>13193</v>
      </c>
      <c r="F53" s="77" t="s">
        <v>6001</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15735</v>
      </c>
      <c r="B55" s="72" t="s">
        <v>16146</v>
      </c>
      <c r="C55" s="72" t="s">
        <v>15641</v>
      </c>
      <c r="D55" s="72" t="s">
        <v>15251</v>
      </c>
      <c r="E55" s="72" t="s">
        <v>6934</v>
      </c>
      <c r="F55" s="72" t="s">
        <v>15280</v>
      </c>
      <c r="G55" s="45"/>
      <c r="H55" s="45"/>
      <c r="I55" s="45"/>
      <c r="J55" s="45"/>
    </row>
    <row r="56" spans="1:10" ht="13.5" customHeight="1" x14ac:dyDescent="0.2">
      <c r="A56" s="78">
        <v>73152101</v>
      </c>
      <c r="B56" s="69" t="str">
        <f ca="1">IFERROR(INDEX(UNSPSCDes,MATCH(INDIRECT(ADDRESS(ROW(),COLUMN()-1,4)),UNSPSCCode,0)),"")</f>
        <v>Servicio de mantenimiento de equipo industrial</v>
      </c>
      <c r="C56" s="78" t="s">
        <v>1449</v>
      </c>
      <c r="D56" s="78">
        <v>3</v>
      </c>
      <c r="E56" s="71">
        <v>96154</v>
      </c>
      <c r="F56" s="70">
        <f ca="1">INDIRECT(ADDRESS(ROW(),COLUMN()-2,4))*INDIRECT(ADDRESS(ROW(),COLUMN()-1,4))</f>
        <v>288462</v>
      </c>
      <c r="G56" s="45"/>
      <c r="H56" s="45"/>
      <c r="I56" s="45"/>
      <c r="J56" s="45"/>
    </row>
    <row r="57" spans="1:10" ht="14.1" customHeight="1" x14ac:dyDescent="0.2">
      <c r="A57" s="45"/>
      <c r="B57" s="45"/>
      <c r="C57" s="45"/>
      <c r="D57" s="45"/>
      <c r="E57" s="73" t="s">
        <v>12551</v>
      </c>
      <c r="F57" s="74">
        <f ca="1">SUM(Table37[MONTO TOTAL ESTIMADO])</f>
        <v>288462</v>
      </c>
      <c r="G57" s="45"/>
      <c r="H57" s="45" t="str">
        <f>C49</f>
        <v>Servicios</v>
      </c>
      <c r="I57" s="45" t="str">
        <f>E49</f>
        <v>No</v>
      </c>
      <c r="J57" s="45" t="str">
        <f>D49</f>
        <v>Compras Menores</v>
      </c>
    </row>
    <row r="58" spans="1:10" ht="14.1" customHeight="1" thickBot="1" x14ac:dyDescent="0.3"/>
    <row r="59" spans="1:10" ht="33.75" customHeight="1" thickBot="1" x14ac:dyDescent="0.25">
      <c r="A59" s="64" t="s">
        <v>16382</v>
      </c>
      <c r="B59" s="64" t="s">
        <v>161</v>
      </c>
      <c r="C59" s="64" t="s">
        <v>11725</v>
      </c>
      <c r="D59" s="64" t="s">
        <v>14378</v>
      </c>
      <c r="E59" s="64" t="s">
        <v>10963</v>
      </c>
      <c r="F59" s="64" t="s">
        <v>11096</v>
      </c>
      <c r="G59" s="45"/>
      <c r="H59" s="45"/>
      <c r="I59" s="45"/>
      <c r="J59" s="45"/>
    </row>
    <row r="60" spans="1:10" ht="14.1" customHeight="1" thickBot="1" x14ac:dyDescent="0.25">
      <c r="A60" s="66" t="s">
        <v>18836</v>
      </c>
      <c r="B60" s="66" t="s">
        <v>18837</v>
      </c>
      <c r="C60" s="66" t="s">
        <v>6800</v>
      </c>
      <c r="D60" s="66" t="s">
        <v>17483</v>
      </c>
      <c r="E60" s="66" t="s">
        <v>17854</v>
      </c>
      <c r="F60" s="81" t="s">
        <v>18835</v>
      </c>
      <c r="G60" s="45"/>
      <c r="H60" s="45"/>
      <c r="I60" s="45"/>
      <c r="J60" s="45"/>
    </row>
    <row r="61" spans="1:10" ht="14.1" customHeight="1" thickBot="1" x14ac:dyDescent="0.25">
      <c r="A61" s="95" t="s">
        <v>14828</v>
      </c>
      <c r="B61" s="67" t="s">
        <v>8530</v>
      </c>
      <c r="C61" s="76">
        <v>44928</v>
      </c>
      <c r="D61" s="95" t="s">
        <v>9387</v>
      </c>
      <c r="E61" s="67" t="s">
        <v>13094</v>
      </c>
      <c r="F61" s="66" t="s">
        <v>3082</v>
      </c>
      <c r="G61" s="45"/>
      <c r="H61" s="45"/>
      <c r="I61" s="45"/>
      <c r="J61" s="45"/>
    </row>
    <row r="62" spans="1:10" ht="14.1" customHeight="1" thickBot="1" x14ac:dyDescent="0.25">
      <c r="A62" s="96"/>
      <c r="B62" s="67" t="s">
        <v>1786</v>
      </c>
      <c r="C62" s="79">
        <f>IF(C61="","",IF(AND(MONTH(C61)&gt;=1,MONTH(C61)&lt;=3),1,IF(AND(MONTH(C61)&gt;=4,MONTH(C61)&lt;=6),2,IF(AND(MONTH(C61)&gt;=7,MONTH(C61)&lt;=9),3,4))))</f>
        <v>1</v>
      </c>
      <c r="D62" s="96"/>
      <c r="E62" s="67" t="s">
        <v>2419</v>
      </c>
      <c r="F62" s="66" t="s">
        <v>14449</v>
      </c>
      <c r="G62" s="45"/>
      <c r="H62" s="45"/>
      <c r="I62" s="45"/>
      <c r="J62" s="45"/>
    </row>
    <row r="63" spans="1:10" ht="14.1" customHeight="1" thickBot="1" x14ac:dyDescent="0.25">
      <c r="A63" s="96"/>
      <c r="B63" s="67" t="s">
        <v>12943</v>
      </c>
      <c r="C63" s="76">
        <v>45016</v>
      </c>
      <c r="D63" s="96"/>
      <c r="E63" s="67" t="s">
        <v>3075</v>
      </c>
      <c r="F63" s="66" t="s">
        <v>6001</v>
      </c>
      <c r="G63" s="45"/>
      <c r="H63" s="45"/>
      <c r="I63" s="45"/>
      <c r="J63" s="45"/>
    </row>
    <row r="64" spans="1:10" ht="14.1" customHeight="1" thickBot="1" x14ac:dyDescent="0.25">
      <c r="A64" s="96"/>
      <c r="B64" s="67" t="s">
        <v>1786</v>
      </c>
      <c r="C64" s="79">
        <f>IF(C63="","",IF(AND(MONTH(C63)&gt;=1,MONTH(C63)&lt;=3),1,IF(AND(MONTH(C63)&gt;=4,MONTH(C63)&lt;=6),2,IF(AND(MONTH(C63)&gt;=7,MONTH(C63)&lt;=9),3,4))))</f>
        <v>1</v>
      </c>
      <c r="D64" s="96"/>
      <c r="E64" s="67" t="s">
        <v>13193</v>
      </c>
      <c r="F64" s="66" t="s">
        <v>6001</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15735</v>
      </c>
      <c r="B66" s="72" t="s">
        <v>16146</v>
      </c>
      <c r="C66" s="72" t="s">
        <v>15641</v>
      </c>
      <c r="D66" s="72" t="s">
        <v>15251</v>
      </c>
      <c r="E66" s="72" t="s">
        <v>6934</v>
      </c>
      <c r="F66" s="72" t="s">
        <v>15280</v>
      </c>
      <c r="G66" s="45"/>
      <c r="H66" s="45"/>
      <c r="I66" s="45"/>
      <c r="J66" s="45"/>
    </row>
    <row r="67" spans="1:10" ht="13.5" customHeight="1" x14ac:dyDescent="0.2">
      <c r="A67" s="78">
        <v>72101506</v>
      </c>
      <c r="B67" s="69" t="str">
        <f ca="1">IFERROR(INDEX(UNSPSCDes,MATCH(INDIRECT(ADDRESS(ROW(),COLUMN()-1,4)),UNSPSCCode,0)),"")</f>
        <v>Servicios de mantenimiento de ascensores</v>
      </c>
      <c r="C67" s="78" t="s">
        <v>1449</v>
      </c>
      <c r="D67" s="78">
        <v>2</v>
      </c>
      <c r="E67" s="71">
        <v>125000</v>
      </c>
      <c r="F67" s="70">
        <f ca="1">INDIRECT(ADDRESS(ROW(),COLUMN()-2,4))*INDIRECT(ADDRESS(ROW(),COLUMN()-1,4))</f>
        <v>250000</v>
      </c>
      <c r="G67" s="45"/>
      <c r="H67" s="45"/>
      <c r="I67" s="45"/>
      <c r="J67" s="45"/>
    </row>
    <row r="68" spans="1:10" ht="13.5" customHeight="1" x14ac:dyDescent="0.2">
      <c r="A68" s="78">
        <v>78180103</v>
      </c>
      <c r="B68" s="69" t="str">
        <f ca="1">IFERROR(INDEX(UNSPSCDes,MATCH(INDIRECT(ADDRESS(ROW(),COLUMN()-1,4)),UNSPSCCode,0)),"")</f>
        <v>Servicios de cambio de fluidos de aceite o de la transmisión</v>
      </c>
      <c r="C68" s="82" t="s">
        <v>1449</v>
      </c>
      <c r="D68" s="78">
        <v>2</v>
      </c>
      <c r="E68" s="71">
        <v>50000</v>
      </c>
      <c r="F68" s="70">
        <f ca="1">INDIRECT(ADDRESS(ROW(),COLUMN()-2,4))*INDIRECT(ADDRESS(ROW(),COLUMN()-1,4))</f>
        <v>100000</v>
      </c>
      <c r="G68" s="45"/>
      <c r="H68" s="45"/>
      <c r="I68" s="45"/>
      <c r="J68" s="45"/>
    </row>
    <row r="69" spans="1:10" ht="14.1" customHeight="1" x14ac:dyDescent="0.2">
      <c r="A69" s="45"/>
      <c r="B69" s="45"/>
      <c r="C69" s="45"/>
      <c r="D69" s="45"/>
      <c r="E69" s="73" t="s">
        <v>12551</v>
      </c>
      <c r="F69" s="74">
        <f ca="1">SUM(Table38[MONTO TOTAL ESTIMADO])</f>
        <v>350000</v>
      </c>
      <c r="G69" s="45"/>
      <c r="H69" s="45" t="str">
        <f>C60</f>
        <v>Servicios</v>
      </c>
      <c r="I69" s="45" t="str">
        <f>E60</f>
        <v>No</v>
      </c>
      <c r="J69" s="45" t="str">
        <f>D60</f>
        <v>Compras Menores</v>
      </c>
    </row>
    <row r="70" spans="1:10" ht="14.1" customHeight="1" thickBot="1" x14ac:dyDescent="0.3"/>
    <row r="71" spans="1:10" ht="33.75" customHeight="1" thickBot="1" x14ac:dyDescent="0.25">
      <c r="A71" s="64" t="s">
        <v>16382</v>
      </c>
      <c r="B71" s="64" t="s">
        <v>161</v>
      </c>
      <c r="C71" s="64" t="s">
        <v>11725</v>
      </c>
      <c r="D71" s="64" t="s">
        <v>14378</v>
      </c>
      <c r="E71" s="64" t="s">
        <v>10963</v>
      </c>
      <c r="F71" s="64" t="s">
        <v>11096</v>
      </c>
      <c r="G71" s="45"/>
      <c r="H71" s="45"/>
      <c r="I71" s="45"/>
      <c r="J71" s="45"/>
    </row>
    <row r="72" spans="1:10" ht="14.1" customHeight="1" thickBot="1" x14ac:dyDescent="0.25">
      <c r="A72" s="66" t="s">
        <v>18836</v>
      </c>
      <c r="B72" s="66" t="s">
        <v>18837</v>
      </c>
      <c r="C72" s="66" t="s">
        <v>6800</v>
      </c>
      <c r="D72" s="66" t="s">
        <v>17483</v>
      </c>
      <c r="E72" s="66" t="s">
        <v>17854</v>
      </c>
      <c r="F72" s="81" t="s">
        <v>18835</v>
      </c>
      <c r="G72" s="45"/>
      <c r="H72" s="45"/>
      <c r="I72" s="45"/>
      <c r="J72" s="45"/>
    </row>
    <row r="73" spans="1:10" ht="14.1" customHeight="1" thickBot="1" x14ac:dyDescent="0.25">
      <c r="A73" s="95" t="s">
        <v>14828</v>
      </c>
      <c r="B73" s="67" t="s">
        <v>8530</v>
      </c>
      <c r="C73" s="76">
        <v>45017</v>
      </c>
      <c r="D73" s="95" t="s">
        <v>9387</v>
      </c>
      <c r="E73" s="67" t="s">
        <v>13094</v>
      </c>
      <c r="F73" s="66" t="s">
        <v>3082</v>
      </c>
      <c r="G73" s="45"/>
      <c r="H73" s="45"/>
      <c r="I73" s="45"/>
      <c r="J73" s="45"/>
    </row>
    <row r="74" spans="1:10" ht="14.1" customHeight="1" thickBot="1" x14ac:dyDescent="0.25">
      <c r="A74" s="96"/>
      <c r="B74" s="67" t="s">
        <v>1786</v>
      </c>
      <c r="C74" s="79">
        <f>IF(C73="","",IF(AND(MONTH(C73)&gt;=1,MONTH(C73)&lt;=3),1,IF(AND(MONTH(C73)&gt;=4,MONTH(C73)&lt;=6),2,IF(AND(MONTH(C73)&gt;=7,MONTH(C73)&lt;=9),3,4))))</f>
        <v>2</v>
      </c>
      <c r="D74" s="96"/>
      <c r="E74" s="67" t="s">
        <v>2419</v>
      </c>
      <c r="F74" s="66" t="s">
        <v>14449</v>
      </c>
      <c r="G74" s="45"/>
      <c r="H74" s="45"/>
      <c r="I74" s="45"/>
      <c r="J74" s="45"/>
    </row>
    <row r="75" spans="1:10" ht="14.1" customHeight="1" thickBot="1" x14ac:dyDescent="0.25">
      <c r="A75" s="96"/>
      <c r="B75" s="67" t="s">
        <v>12943</v>
      </c>
      <c r="C75" s="76">
        <v>45107</v>
      </c>
      <c r="D75" s="96"/>
      <c r="E75" s="67" t="s">
        <v>3075</v>
      </c>
      <c r="F75" s="66" t="s">
        <v>6001</v>
      </c>
      <c r="G75" s="45"/>
      <c r="H75" s="45"/>
      <c r="I75" s="45"/>
      <c r="J75" s="45"/>
    </row>
    <row r="76" spans="1:10" ht="14.1" customHeight="1" thickBot="1" x14ac:dyDescent="0.25">
      <c r="A76" s="96"/>
      <c r="B76" s="67" t="s">
        <v>1786</v>
      </c>
      <c r="C76" s="79">
        <f>IF(C75="","",IF(AND(MONTH(C75)&gt;=1,MONTH(C75)&lt;=3),1,IF(AND(MONTH(C75)&gt;=4,MONTH(C75)&lt;=6),2,IF(AND(MONTH(C75)&gt;=7,MONTH(C75)&lt;=9),3,4))))</f>
        <v>2</v>
      </c>
      <c r="D76" s="96"/>
      <c r="E76" s="67" t="s">
        <v>13193</v>
      </c>
      <c r="F76" s="66" t="s">
        <v>6001</v>
      </c>
      <c r="G76" s="45"/>
      <c r="H76" s="45"/>
      <c r="I76" s="45"/>
      <c r="J76" s="45"/>
    </row>
    <row r="77" spans="1:10" ht="14.1" customHeight="1" thickBot="1" x14ac:dyDescent="0.25">
      <c r="A77" s="45"/>
      <c r="B77" s="45"/>
      <c r="C77" s="45"/>
      <c r="D77" s="45"/>
      <c r="E77" s="45"/>
      <c r="F77" s="45"/>
      <c r="G77" s="45"/>
      <c r="H77" s="45"/>
      <c r="I77" s="45"/>
      <c r="J77" s="45"/>
    </row>
    <row r="78" spans="1:10" ht="14.1" customHeight="1" thickBot="1" x14ac:dyDescent="0.25">
      <c r="A78" s="72" t="s">
        <v>15735</v>
      </c>
      <c r="B78" s="72" t="s">
        <v>16146</v>
      </c>
      <c r="C78" s="72" t="s">
        <v>15641</v>
      </c>
      <c r="D78" s="72" t="s">
        <v>15251</v>
      </c>
      <c r="E78" s="72" t="s">
        <v>6934</v>
      </c>
      <c r="F78" s="72" t="s">
        <v>15280</v>
      </c>
      <c r="G78" s="45"/>
      <c r="H78" s="45"/>
      <c r="I78" s="45"/>
      <c r="J78" s="45"/>
    </row>
    <row r="79" spans="1:10" ht="13.5" customHeight="1" x14ac:dyDescent="0.2">
      <c r="A79" s="78">
        <v>72101506</v>
      </c>
      <c r="B79" s="69" t="str">
        <f ca="1">IFERROR(INDEX(UNSPSCDes,MATCH(INDIRECT(ADDRESS(ROW(),COLUMN()-1,4)),UNSPSCCode,0)),"")</f>
        <v>Servicios de mantenimiento de ascensores</v>
      </c>
      <c r="C79" s="78" t="s">
        <v>1449</v>
      </c>
      <c r="D79" s="78">
        <v>2</v>
      </c>
      <c r="E79" s="71">
        <v>125000</v>
      </c>
      <c r="F79" s="70">
        <f ca="1">INDIRECT(ADDRESS(ROW(),COLUMN()-2,4))*INDIRECT(ADDRESS(ROW(),COLUMN()-1,4))</f>
        <v>250000</v>
      </c>
      <c r="G79" s="45"/>
      <c r="H79" s="45"/>
      <c r="I79" s="45"/>
      <c r="J79" s="45"/>
    </row>
    <row r="80" spans="1:10" ht="14.1" customHeight="1" x14ac:dyDescent="0.2">
      <c r="A80" s="45"/>
      <c r="B80" s="45"/>
      <c r="C80" s="45"/>
      <c r="D80" s="45"/>
      <c r="E80" s="73" t="s">
        <v>12551</v>
      </c>
      <c r="F80" s="74">
        <f ca="1">SUM(Table39[MONTO TOTAL ESTIMADO])</f>
        <v>250000</v>
      </c>
      <c r="G80" s="45"/>
      <c r="H80" s="45" t="str">
        <f>C72</f>
        <v>Servicios</v>
      </c>
      <c r="I80" s="45" t="str">
        <f>E72</f>
        <v>No</v>
      </c>
      <c r="J80" s="45" t="str">
        <f>D72</f>
        <v>Compras Menores</v>
      </c>
    </row>
    <row r="81" spans="1:10" ht="14.1" customHeight="1" thickBot="1" x14ac:dyDescent="0.3"/>
    <row r="82" spans="1:10" ht="33.75" customHeight="1" thickBot="1" x14ac:dyDescent="0.25">
      <c r="A82" s="64" t="s">
        <v>16382</v>
      </c>
      <c r="B82" s="64" t="s">
        <v>161</v>
      </c>
      <c r="C82" s="64" t="s">
        <v>11725</v>
      </c>
      <c r="D82" s="64" t="s">
        <v>14378</v>
      </c>
      <c r="E82" s="64" t="s">
        <v>10963</v>
      </c>
      <c r="F82" s="64" t="s">
        <v>11096</v>
      </c>
      <c r="G82" s="45"/>
      <c r="H82" s="45"/>
      <c r="I82" s="45"/>
      <c r="J82" s="45"/>
    </row>
    <row r="83" spans="1:10" ht="14.1" customHeight="1" thickBot="1" x14ac:dyDescent="0.25">
      <c r="A83" s="66" t="s">
        <v>18836</v>
      </c>
      <c r="B83" s="66" t="s">
        <v>18837</v>
      </c>
      <c r="C83" s="66" t="s">
        <v>6800</v>
      </c>
      <c r="D83" s="66" t="s">
        <v>17483</v>
      </c>
      <c r="E83" s="66" t="s">
        <v>17854</v>
      </c>
      <c r="F83" s="81" t="s">
        <v>18835</v>
      </c>
      <c r="G83" s="45"/>
      <c r="H83" s="45"/>
      <c r="I83" s="45"/>
      <c r="J83" s="45"/>
    </row>
    <row r="84" spans="1:10" ht="14.1" customHeight="1" thickBot="1" x14ac:dyDescent="0.25">
      <c r="A84" s="95" t="s">
        <v>14828</v>
      </c>
      <c r="B84" s="67" t="s">
        <v>8530</v>
      </c>
      <c r="C84" s="76">
        <v>45108</v>
      </c>
      <c r="D84" s="95" t="s">
        <v>9387</v>
      </c>
      <c r="E84" s="67" t="s">
        <v>13094</v>
      </c>
      <c r="F84" s="66" t="s">
        <v>3082</v>
      </c>
      <c r="G84" s="45"/>
      <c r="H84" s="45"/>
      <c r="I84" s="45"/>
      <c r="J84" s="45"/>
    </row>
    <row r="85" spans="1:10" ht="14.1" customHeight="1" thickBot="1" x14ac:dyDescent="0.25">
      <c r="A85" s="96"/>
      <c r="B85" s="67" t="s">
        <v>1786</v>
      </c>
      <c r="C85" s="79">
        <f>IF(C84="","",IF(AND(MONTH(C84)&gt;=1,MONTH(C84)&lt;=3),1,IF(AND(MONTH(C84)&gt;=4,MONTH(C84)&lt;=6),2,IF(AND(MONTH(C84)&gt;=7,MONTH(C84)&lt;=9),3,4))))</f>
        <v>3</v>
      </c>
      <c r="D85" s="96"/>
      <c r="E85" s="67" t="s">
        <v>2419</v>
      </c>
      <c r="F85" s="66" t="s">
        <v>14449</v>
      </c>
      <c r="G85" s="45"/>
      <c r="H85" s="45"/>
      <c r="I85" s="45"/>
      <c r="J85" s="45"/>
    </row>
    <row r="86" spans="1:10" ht="14.1" customHeight="1" thickBot="1" x14ac:dyDescent="0.25">
      <c r="A86" s="96"/>
      <c r="B86" s="67" t="s">
        <v>12943</v>
      </c>
      <c r="C86" s="76">
        <v>45199</v>
      </c>
      <c r="D86" s="96"/>
      <c r="E86" s="67" t="s">
        <v>3075</v>
      </c>
      <c r="F86" s="66" t="s">
        <v>6001</v>
      </c>
      <c r="G86" s="45"/>
      <c r="H86" s="45"/>
      <c r="I86" s="45"/>
      <c r="J86" s="45"/>
    </row>
    <row r="87" spans="1:10" ht="14.1" customHeight="1" thickBot="1" x14ac:dyDescent="0.25">
      <c r="A87" s="96"/>
      <c r="B87" s="67" t="s">
        <v>1786</v>
      </c>
      <c r="C87" s="79">
        <f>IF(C86="","",IF(AND(MONTH(C86)&gt;=1,MONTH(C86)&lt;=3),1,IF(AND(MONTH(C86)&gt;=4,MONTH(C86)&lt;=6),2,IF(AND(MONTH(C86)&gt;=7,MONTH(C86)&lt;=9),3,4))))</f>
        <v>3</v>
      </c>
      <c r="D87" s="96"/>
      <c r="E87" s="67" t="s">
        <v>13193</v>
      </c>
      <c r="F87" s="66" t="s">
        <v>6001</v>
      </c>
      <c r="G87" s="45"/>
      <c r="H87" s="45"/>
      <c r="I87" s="45"/>
      <c r="J87" s="45"/>
    </row>
    <row r="88" spans="1:10" ht="14.1" customHeight="1" thickBot="1" x14ac:dyDescent="0.25">
      <c r="A88" s="45"/>
      <c r="B88" s="45"/>
      <c r="C88" s="45"/>
      <c r="D88" s="45"/>
      <c r="E88" s="45"/>
      <c r="F88" s="45"/>
      <c r="G88" s="45"/>
      <c r="H88" s="45"/>
      <c r="I88" s="45"/>
      <c r="J88" s="45"/>
    </row>
    <row r="89" spans="1:10" ht="14.1" customHeight="1" thickBot="1" x14ac:dyDescent="0.25">
      <c r="A89" s="72" t="s">
        <v>15735</v>
      </c>
      <c r="B89" s="72" t="s">
        <v>16146</v>
      </c>
      <c r="C89" s="72" t="s">
        <v>15641</v>
      </c>
      <c r="D89" s="72" t="s">
        <v>15251</v>
      </c>
      <c r="E89" s="72" t="s">
        <v>6934</v>
      </c>
      <c r="F89" s="72" t="s">
        <v>15280</v>
      </c>
      <c r="G89" s="45"/>
      <c r="H89" s="45"/>
      <c r="I89" s="45"/>
      <c r="J89" s="45"/>
    </row>
    <row r="90" spans="1:10" ht="14.1" customHeight="1" x14ac:dyDescent="0.2">
      <c r="A90" s="78">
        <v>72101506</v>
      </c>
      <c r="B90" s="69" t="str">
        <f ca="1">IFERROR(INDEX(UNSPSCDes,MATCH(INDIRECT(ADDRESS(ROW(),COLUMN()-1,4)),UNSPSCCode,0)),"")</f>
        <v>Servicios de mantenimiento de ascensores</v>
      </c>
      <c r="C90" s="78" t="s">
        <v>1449</v>
      </c>
      <c r="D90" s="78">
        <v>2</v>
      </c>
      <c r="E90" s="71">
        <v>125000</v>
      </c>
      <c r="F90" s="70">
        <f ca="1">INDIRECT(ADDRESS(ROW(),COLUMN()-2,4))*INDIRECT(ADDRESS(ROW(),COLUMN()-1,4))</f>
        <v>250000</v>
      </c>
      <c r="G90" s="45"/>
      <c r="H90" s="45"/>
      <c r="I90" s="45"/>
      <c r="J90" s="45"/>
    </row>
    <row r="91" spans="1:10" ht="13.5" customHeight="1" x14ac:dyDescent="0.2">
      <c r="A91" s="78">
        <v>78180103</v>
      </c>
      <c r="B91" s="69" t="str">
        <f ca="1">IFERROR(INDEX(UNSPSCDes,MATCH(INDIRECT(ADDRESS(ROW(),COLUMN()-1,4)),UNSPSCCode,0)),"")</f>
        <v>Servicios de cambio de fluidos de aceite o de la transmisión</v>
      </c>
      <c r="C91" s="78" t="s">
        <v>1449</v>
      </c>
      <c r="D91" s="78">
        <v>2</v>
      </c>
      <c r="E91" s="71">
        <v>50000</v>
      </c>
      <c r="F91" s="70">
        <f ca="1">INDIRECT(ADDRESS(ROW(),COLUMN()-2,4))*INDIRECT(ADDRESS(ROW(),COLUMN()-1,4))</f>
        <v>100000</v>
      </c>
      <c r="G91" s="45"/>
      <c r="H91" s="45"/>
      <c r="I91" s="45"/>
      <c r="J91" s="45"/>
    </row>
    <row r="92" spans="1:10" ht="14.1" customHeight="1" x14ac:dyDescent="0.2">
      <c r="A92" s="45"/>
      <c r="B92" s="45"/>
      <c r="C92" s="45"/>
      <c r="D92" s="45"/>
      <c r="E92" s="73" t="s">
        <v>12551</v>
      </c>
      <c r="F92" s="74">
        <f ca="1">SUM(Table310[MONTO TOTAL ESTIMADO])</f>
        <v>350000</v>
      </c>
      <c r="G92" s="45"/>
      <c r="H92" s="45" t="str">
        <f>C83</f>
        <v>Servicios</v>
      </c>
      <c r="I92" s="45" t="str">
        <f>E83</f>
        <v>No</v>
      </c>
      <c r="J92" s="45" t="str">
        <f>D83</f>
        <v>Compras Menores</v>
      </c>
    </row>
    <row r="93" spans="1:10" ht="14.1" customHeight="1" thickBot="1" x14ac:dyDescent="0.3"/>
    <row r="94" spans="1:10" ht="33.75" customHeight="1" thickBot="1" x14ac:dyDescent="0.25">
      <c r="A94" s="64" t="s">
        <v>16382</v>
      </c>
      <c r="B94" s="64" t="s">
        <v>161</v>
      </c>
      <c r="C94" s="64" t="s">
        <v>11725</v>
      </c>
      <c r="D94" s="64" t="s">
        <v>14378</v>
      </c>
      <c r="E94" s="64" t="s">
        <v>10963</v>
      </c>
      <c r="F94" s="64" t="s">
        <v>11096</v>
      </c>
      <c r="G94" s="45"/>
      <c r="H94" s="45"/>
      <c r="I94" s="45"/>
      <c r="J94" s="45"/>
    </row>
    <row r="95" spans="1:10" ht="14.1" customHeight="1" thickBot="1" x14ac:dyDescent="0.25">
      <c r="A95" s="66" t="s">
        <v>18836</v>
      </c>
      <c r="B95" s="66" t="s">
        <v>18837</v>
      </c>
      <c r="C95" s="66" t="s">
        <v>6800</v>
      </c>
      <c r="D95" s="66" t="s">
        <v>17483</v>
      </c>
      <c r="E95" s="66" t="s">
        <v>17854</v>
      </c>
      <c r="F95" s="81" t="s">
        <v>18835</v>
      </c>
      <c r="G95" s="45"/>
      <c r="H95" s="45"/>
      <c r="I95" s="45"/>
      <c r="J95" s="45"/>
    </row>
    <row r="96" spans="1:10" ht="14.1" customHeight="1" thickBot="1" x14ac:dyDescent="0.25">
      <c r="A96" s="95" t="s">
        <v>14828</v>
      </c>
      <c r="B96" s="67" t="s">
        <v>8530</v>
      </c>
      <c r="C96" s="76">
        <v>45200</v>
      </c>
      <c r="D96" s="95" t="s">
        <v>9387</v>
      </c>
      <c r="E96" s="67" t="s">
        <v>13094</v>
      </c>
      <c r="F96" s="66" t="s">
        <v>3082</v>
      </c>
      <c r="G96" s="45"/>
      <c r="H96" s="45"/>
      <c r="I96" s="45"/>
      <c r="J96" s="45"/>
    </row>
    <row r="97" spans="1:10" ht="14.1" customHeight="1" thickBot="1" x14ac:dyDescent="0.25">
      <c r="A97" s="96"/>
      <c r="B97" s="67" t="s">
        <v>1786</v>
      </c>
      <c r="C97" s="79">
        <f>IF(C96="","",IF(AND(MONTH(C96)&gt;=1,MONTH(C96)&lt;=3),1,IF(AND(MONTH(C96)&gt;=4,MONTH(C96)&lt;=6),2,IF(AND(MONTH(C96)&gt;=7,MONTH(C96)&lt;=9),3,4))))</f>
        <v>4</v>
      </c>
      <c r="D97" s="96"/>
      <c r="E97" s="67" t="s">
        <v>2419</v>
      </c>
      <c r="F97" s="66" t="s">
        <v>14449</v>
      </c>
      <c r="G97" s="45"/>
      <c r="H97" s="45"/>
      <c r="I97" s="45"/>
      <c r="J97" s="45"/>
    </row>
    <row r="98" spans="1:10" ht="14.1" customHeight="1" thickBot="1" x14ac:dyDescent="0.25">
      <c r="A98" s="96"/>
      <c r="B98" s="67" t="s">
        <v>12943</v>
      </c>
      <c r="C98" s="76">
        <v>45291</v>
      </c>
      <c r="D98" s="96"/>
      <c r="E98" s="67" t="s">
        <v>3075</v>
      </c>
      <c r="F98" s="66" t="s">
        <v>6001</v>
      </c>
      <c r="G98" s="45"/>
      <c r="H98" s="45"/>
      <c r="I98" s="45"/>
      <c r="J98" s="45"/>
    </row>
    <row r="99" spans="1:10" ht="14.1" customHeight="1" thickBot="1" x14ac:dyDescent="0.25">
      <c r="A99" s="96"/>
      <c r="B99" s="67" t="s">
        <v>1786</v>
      </c>
      <c r="C99" s="79">
        <f>IF(C98="","",IF(AND(MONTH(C98)&gt;=1,MONTH(C98)&lt;=3),1,IF(AND(MONTH(C98)&gt;=4,MONTH(C98)&lt;=6),2,IF(AND(MONTH(C98)&gt;=7,MONTH(C98)&lt;=9),3,4))))</f>
        <v>4</v>
      </c>
      <c r="D99" s="96"/>
      <c r="E99" s="67" t="s">
        <v>13193</v>
      </c>
      <c r="F99" s="66" t="s">
        <v>6001</v>
      </c>
      <c r="G99" s="45"/>
      <c r="H99" s="45"/>
      <c r="I99" s="45"/>
      <c r="J99" s="45"/>
    </row>
    <row r="100" spans="1:10" ht="14.1" customHeight="1" thickBot="1" x14ac:dyDescent="0.25">
      <c r="A100" s="45"/>
      <c r="B100" s="45"/>
      <c r="C100" s="45"/>
      <c r="D100" s="45"/>
      <c r="E100" s="45"/>
      <c r="F100" s="45"/>
      <c r="G100" s="45"/>
      <c r="H100" s="45"/>
      <c r="I100" s="45"/>
      <c r="J100" s="45"/>
    </row>
    <row r="101" spans="1:10" ht="14.1" customHeight="1" thickBot="1" x14ac:dyDescent="0.25">
      <c r="A101" s="72" t="s">
        <v>15735</v>
      </c>
      <c r="B101" s="72" t="s">
        <v>16146</v>
      </c>
      <c r="C101" s="72" t="s">
        <v>15641</v>
      </c>
      <c r="D101" s="72" t="s">
        <v>15251</v>
      </c>
      <c r="E101" s="72" t="s">
        <v>6934</v>
      </c>
      <c r="F101" s="72" t="s">
        <v>15280</v>
      </c>
      <c r="G101" s="45"/>
      <c r="H101" s="45"/>
      <c r="I101" s="45"/>
      <c r="J101" s="45"/>
    </row>
    <row r="102" spans="1:10" ht="13.5" customHeight="1" x14ac:dyDescent="0.2">
      <c r="A102" s="78">
        <v>72101506</v>
      </c>
      <c r="B102" s="69" t="str">
        <f ca="1">IFERROR(INDEX(UNSPSCDes,MATCH(INDIRECT(ADDRESS(ROW(),COLUMN()-1,4)),UNSPSCCode,0)),"")</f>
        <v>Servicios de mantenimiento de ascensores</v>
      </c>
      <c r="C102" s="78" t="s">
        <v>1449</v>
      </c>
      <c r="D102" s="78">
        <v>2</v>
      </c>
      <c r="E102" s="71">
        <v>125000</v>
      </c>
      <c r="F102" s="70">
        <f ca="1">INDIRECT(ADDRESS(ROW(),COLUMN()-2,4))*INDIRECT(ADDRESS(ROW(),COLUMN()-1,4))</f>
        <v>250000</v>
      </c>
      <c r="G102" s="45"/>
      <c r="H102" s="45"/>
      <c r="I102" s="45"/>
      <c r="J102" s="45"/>
    </row>
    <row r="103" spans="1:10" ht="14.1" customHeight="1" x14ac:dyDescent="0.2">
      <c r="A103" s="45"/>
      <c r="B103" s="45"/>
      <c r="C103" s="45"/>
      <c r="D103" s="45"/>
      <c r="E103" s="73" t="s">
        <v>12551</v>
      </c>
      <c r="F103" s="74">
        <f ca="1">SUM(Table311[MONTO TOTAL ESTIMADO])</f>
        <v>250000</v>
      </c>
      <c r="G103" s="45"/>
      <c r="H103" s="45" t="str">
        <f>C95</f>
        <v>Servicios</v>
      </c>
      <c r="I103" s="45" t="str">
        <f>E95</f>
        <v>No</v>
      </c>
      <c r="J103" s="45" t="str">
        <f>D95</f>
        <v>Compras Menores</v>
      </c>
    </row>
    <row r="104" spans="1:10" ht="14.1" customHeight="1" thickBot="1" x14ac:dyDescent="0.3"/>
    <row r="105" spans="1:10" ht="33.75" customHeight="1" thickBot="1" x14ac:dyDescent="0.25">
      <c r="A105" s="64" t="s">
        <v>16382</v>
      </c>
      <c r="B105" s="64" t="s">
        <v>161</v>
      </c>
      <c r="C105" s="64" t="s">
        <v>11725</v>
      </c>
      <c r="D105" s="64" t="s">
        <v>14378</v>
      </c>
      <c r="E105" s="64" t="s">
        <v>10963</v>
      </c>
      <c r="F105" s="64" t="s">
        <v>11096</v>
      </c>
      <c r="G105" s="45"/>
      <c r="H105" s="45"/>
      <c r="I105" s="45"/>
      <c r="J105" s="45"/>
    </row>
    <row r="106" spans="1:10" ht="13.5" customHeight="1" thickBot="1" x14ac:dyDescent="0.25">
      <c r="A106" s="66" t="s">
        <v>18946</v>
      </c>
      <c r="B106" s="66" t="s">
        <v>18947</v>
      </c>
      <c r="C106" s="66" t="s">
        <v>6800</v>
      </c>
      <c r="D106" s="66" t="s">
        <v>17483</v>
      </c>
      <c r="E106" s="66" t="s">
        <v>17854</v>
      </c>
      <c r="F106" s="86" t="s">
        <v>18948</v>
      </c>
      <c r="G106" s="45"/>
      <c r="H106" s="45"/>
      <c r="I106" s="45"/>
      <c r="J106" s="45"/>
    </row>
    <row r="107" spans="1:10" ht="14.1" customHeight="1" thickBot="1" x14ac:dyDescent="0.25">
      <c r="A107" s="95" t="s">
        <v>14828</v>
      </c>
      <c r="B107" s="67" t="s">
        <v>8530</v>
      </c>
      <c r="C107" s="76">
        <v>44928</v>
      </c>
      <c r="D107" s="95" t="s">
        <v>9387</v>
      </c>
      <c r="E107" s="67" t="s">
        <v>13094</v>
      </c>
      <c r="F107" s="66" t="s">
        <v>3082</v>
      </c>
      <c r="G107" s="45"/>
      <c r="H107" s="45"/>
      <c r="I107" s="45"/>
      <c r="J107" s="45"/>
    </row>
    <row r="108" spans="1:10" ht="14.1" customHeight="1" thickBot="1" x14ac:dyDescent="0.25">
      <c r="A108" s="96"/>
      <c r="B108" s="67" t="s">
        <v>1786</v>
      </c>
      <c r="C108" s="79">
        <f>IF(C107="","",IF(AND(MONTH(C107)&gt;=1,MONTH(C107)&lt;=3),1,IF(AND(MONTH(C107)&gt;=4,MONTH(C107)&lt;=6),2,IF(AND(MONTH(C107)&gt;=7,MONTH(C107)&lt;=9),3,4))))</f>
        <v>1</v>
      </c>
      <c r="D108" s="96"/>
      <c r="E108" s="67" t="s">
        <v>2419</v>
      </c>
      <c r="F108" s="66" t="s">
        <v>14449</v>
      </c>
      <c r="G108" s="45"/>
      <c r="H108" s="45"/>
      <c r="I108" s="45"/>
      <c r="J108" s="45"/>
    </row>
    <row r="109" spans="1:10" ht="14.1" customHeight="1" thickBot="1" x14ac:dyDescent="0.25">
      <c r="A109" s="96"/>
      <c r="B109" s="67" t="s">
        <v>12943</v>
      </c>
      <c r="C109" s="76">
        <v>45016</v>
      </c>
      <c r="D109" s="96"/>
      <c r="E109" s="67" t="s">
        <v>3075</v>
      </c>
      <c r="F109" s="66" t="s">
        <v>6001</v>
      </c>
      <c r="G109" s="45"/>
      <c r="H109" s="45"/>
      <c r="I109" s="45"/>
      <c r="J109" s="45"/>
    </row>
    <row r="110" spans="1:10" ht="14.1" customHeight="1" thickBot="1" x14ac:dyDescent="0.25">
      <c r="A110" s="96"/>
      <c r="B110" s="67" t="s">
        <v>1786</v>
      </c>
      <c r="C110" s="79">
        <f>IF(C109="","",IF(AND(MONTH(C109)&gt;=1,MONTH(C109)&lt;=3),1,IF(AND(MONTH(C109)&gt;=4,MONTH(C109)&lt;=6),2,IF(AND(MONTH(C109)&gt;=7,MONTH(C109)&lt;=9),3,4))))</f>
        <v>1</v>
      </c>
      <c r="D110" s="96"/>
      <c r="E110" s="67" t="s">
        <v>13193</v>
      </c>
      <c r="F110" s="66" t="s">
        <v>6001</v>
      </c>
      <c r="G110" s="45"/>
      <c r="H110" s="45"/>
      <c r="I110" s="45"/>
      <c r="J110" s="45"/>
    </row>
    <row r="111" spans="1:10" ht="14.1" customHeight="1" thickBot="1" x14ac:dyDescent="0.25">
      <c r="A111" s="45"/>
      <c r="B111" s="45"/>
      <c r="C111" s="45"/>
      <c r="D111" s="45"/>
      <c r="E111" s="45"/>
      <c r="F111" s="45"/>
      <c r="G111" s="45"/>
      <c r="H111" s="45"/>
      <c r="I111" s="45"/>
      <c r="J111" s="45"/>
    </row>
    <row r="112" spans="1:10" ht="14.1" customHeight="1" thickBot="1" x14ac:dyDescent="0.25">
      <c r="A112" s="72" t="s">
        <v>15735</v>
      </c>
      <c r="B112" s="72" t="s">
        <v>16146</v>
      </c>
      <c r="C112" s="72" t="s">
        <v>15641</v>
      </c>
      <c r="D112" s="72" t="s">
        <v>15251</v>
      </c>
      <c r="E112" s="72" t="s">
        <v>6934</v>
      </c>
      <c r="F112" s="72" t="s">
        <v>15280</v>
      </c>
      <c r="G112" s="45"/>
      <c r="H112" s="45"/>
      <c r="I112" s="45"/>
      <c r="J112" s="45"/>
    </row>
    <row r="113" spans="1:10" ht="13.5" customHeight="1" x14ac:dyDescent="0.2">
      <c r="A113" s="78">
        <v>76111503</v>
      </c>
      <c r="B113" s="69" t="str">
        <f t="shared" ref="B113:B117" ca="1" si="0">IFERROR(INDEX(UNSPSCDes,MATCH(INDIRECT(ADDRESS(ROW(),COLUMN()-1,4)),UNSPSCCode,0)),"")</f>
        <v>Servicios de mantenimiento del alumbrado</v>
      </c>
      <c r="C113" s="82" t="s">
        <v>1449</v>
      </c>
      <c r="D113" s="78">
        <v>1</v>
      </c>
      <c r="E113" s="71">
        <v>50000</v>
      </c>
      <c r="F113" s="70">
        <f t="shared" ref="F113:F117" ca="1" si="1">INDIRECT(ADDRESS(ROW(),COLUMN()-2,4))*INDIRECT(ADDRESS(ROW(),COLUMN()-1,4))</f>
        <v>50000</v>
      </c>
      <c r="G113" s="45"/>
      <c r="H113" s="45"/>
      <c r="I113" s="45"/>
      <c r="J113" s="45"/>
    </row>
    <row r="114" spans="1:10" ht="13.5" customHeight="1" x14ac:dyDescent="0.2">
      <c r="A114" s="78">
        <v>72102301</v>
      </c>
      <c r="B114" s="69" t="str">
        <f t="shared" ca="1" si="0"/>
        <v>Supervisión de instalación, ajuste o mantenimiento de calderas</v>
      </c>
      <c r="C114" s="82" t="s">
        <v>1449</v>
      </c>
      <c r="D114" s="78">
        <v>1</v>
      </c>
      <c r="E114" s="71">
        <v>30000</v>
      </c>
      <c r="F114" s="70">
        <f t="shared" ca="1" si="1"/>
        <v>30000</v>
      </c>
      <c r="G114" s="45"/>
      <c r="H114" s="45"/>
      <c r="I114" s="45"/>
      <c r="J114" s="45"/>
    </row>
    <row r="115" spans="1:10" ht="13.5" customHeight="1" x14ac:dyDescent="0.2">
      <c r="A115" s="78">
        <v>73152101</v>
      </c>
      <c r="B115" s="69" t="str">
        <f t="shared" ca="1" si="0"/>
        <v>Servicio de mantenimiento de equipo industrial</v>
      </c>
      <c r="C115" s="82" t="s">
        <v>1449</v>
      </c>
      <c r="D115" s="78">
        <v>6</v>
      </c>
      <c r="E115" s="71">
        <v>100000</v>
      </c>
      <c r="F115" s="70">
        <f t="shared" ca="1" si="1"/>
        <v>600000</v>
      </c>
      <c r="G115" s="45"/>
      <c r="H115" s="45"/>
      <c r="I115" s="45"/>
      <c r="J115" s="45"/>
    </row>
    <row r="116" spans="1:10" ht="13.5" customHeight="1" x14ac:dyDescent="0.2">
      <c r="A116" s="78">
        <v>72102401</v>
      </c>
      <c r="B116" s="69" t="str">
        <f t="shared" ca="1" si="0"/>
        <v>Servicios de pintura de exteriores</v>
      </c>
      <c r="C116" s="82" t="s">
        <v>1449</v>
      </c>
      <c r="D116" s="78">
        <v>1</v>
      </c>
      <c r="E116" s="71">
        <v>200000</v>
      </c>
      <c r="F116" s="70">
        <f t="shared" ca="1" si="1"/>
        <v>200000</v>
      </c>
      <c r="G116" s="45"/>
      <c r="H116" s="45"/>
      <c r="I116" s="45"/>
      <c r="J116" s="45"/>
    </row>
    <row r="117" spans="1:10" ht="13.5" customHeight="1" x14ac:dyDescent="0.2">
      <c r="A117" s="78">
        <v>73152101</v>
      </c>
      <c r="B117" s="69" t="str">
        <f t="shared" ca="1" si="0"/>
        <v>Servicio de mantenimiento de equipo industrial</v>
      </c>
      <c r="C117" s="82" t="s">
        <v>1449</v>
      </c>
      <c r="D117" s="78">
        <v>1</v>
      </c>
      <c r="E117" s="71">
        <v>200000</v>
      </c>
      <c r="F117" s="70">
        <f t="shared" ca="1" si="1"/>
        <v>200000</v>
      </c>
      <c r="G117" s="45"/>
      <c r="H117" s="45"/>
      <c r="I117" s="45"/>
      <c r="J117" s="45"/>
    </row>
    <row r="118" spans="1:10" ht="14.1" customHeight="1" x14ac:dyDescent="0.2">
      <c r="A118" s="45"/>
      <c r="B118" s="45"/>
      <c r="C118" s="45"/>
      <c r="D118" s="45"/>
      <c r="E118" s="73" t="s">
        <v>12551</v>
      </c>
      <c r="F118" s="74">
        <f ca="1">SUM(Table312[MONTO TOTAL ESTIMADO])</f>
        <v>1080000</v>
      </c>
      <c r="G118" s="45"/>
      <c r="H118" s="45" t="str">
        <f>C106</f>
        <v>Servicios</v>
      </c>
      <c r="I118" s="45" t="str">
        <f>E106</f>
        <v>No</v>
      </c>
      <c r="J118" s="45" t="str">
        <f>D106</f>
        <v>Compras Menores</v>
      </c>
    </row>
    <row r="119" spans="1:10" ht="14.1" customHeight="1" thickBot="1" x14ac:dyDescent="0.3"/>
    <row r="120" spans="1:10" ht="33.75" customHeight="1" thickBot="1" x14ac:dyDescent="0.25">
      <c r="A120" s="64" t="s">
        <v>16382</v>
      </c>
      <c r="B120" s="64" t="s">
        <v>161</v>
      </c>
      <c r="C120" s="64" t="s">
        <v>11725</v>
      </c>
      <c r="D120" s="64" t="s">
        <v>14378</v>
      </c>
      <c r="E120" s="64" t="s">
        <v>10963</v>
      </c>
      <c r="F120" s="64" t="s">
        <v>11096</v>
      </c>
      <c r="G120" s="45"/>
      <c r="H120" s="45"/>
      <c r="I120" s="45"/>
      <c r="J120" s="45"/>
    </row>
    <row r="121" spans="1:10" ht="14.1" customHeight="1" thickBot="1" x14ac:dyDescent="0.25">
      <c r="A121" s="66" t="s">
        <v>18946</v>
      </c>
      <c r="B121" s="66" t="s">
        <v>18947</v>
      </c>
      <c r="C121" s="66" t="s">
        <v>6800</v>
      </c>
      <c r="D121" s="66" t="s">
        <v>17483</v>
      </c>
      <c r="E121" s="66" t="s">
        <v>17854</v>
      </c>
      <c r="F121" s="86" t="s">
        <v>18948</v>
      </c>
      <c r="G121" s="45"/>
      <c r="H121" s="45"/>
      <c r="I121" s="45"/>
      <c r="J121" s="45"/>
    </row>
    <row r="122" spans="1:10" ht="14.1" customHeight="1" thickBot="1" x14ac:dyDescent="0.25">
      <c r="A122" s="95" t="s">
        <v>14828</v>
      </c>
      <c r="B122" s="67" t="s">
        <v>8530</v>
      </c>
      <c r="C122" s="76">
        <v>45017</v>
      </c>
      <c r="D122" s="95" t="s">
        <v>9387</v>
      </c>
      <c r="E122" s="67" t="s">
        <v>13094</v>
      </c>
      <c r="F122" s="66" t="s">
        <v>3082</v>
      </c>
      <c r="G122" s="45"/>
      <c r="H122" s="45"/>
      <c r="I122" s="45"/>
      <c r="J122" s="45"/>
    </row>
    <row r="123" spans="1:10" ht="14.1" customHeight="1" thickBot="1" x14ac:dyDescent="0.25">
      <c r="A123" s="96"/>
      <c r="B123" s="67" t="s">
        <v>1786</v>
      </c>
      <c r="C123" s="79">
        <f>IF(C122="","",IF(AND(MONTH(C122)&gt;=1,MONTH(C122)&lt;=3),1,IF(AND(MONTH(C122)&gt;=4,MONTH(C122)&lt;=6),2,IF(AND(MONTH(C122)&gt;=7,MONTH(C122)&lt;=9),3,4))))</f>
        <v>2</v>
      </c>
      <c r="D123" s="96"/>
      <c r="E123" s="67" t="s">
        <v>2419</v>
      </c>
      <c r="F123" s="66" t="s">
        <v>14449</v>
      </c>
      <c r="G123" s="45"/>
      <c r="H123" s="45"/>
      <c r="I123" s="45"/>
      <c r="J123" s="45"/>
    </row>
    <row r="124" spans="1:10" ht="14.1" customHeight="1" thickBot="1" x14ac:dyDescent="0.25">
      <c r="A124" s="96"/>
      <c r="B124" s="67" t="s">
        <v>12943</v>
      </c>
      <c r="C124" s="76">
        <v>45107</v>
      </c>
      <c r="D124" s="96"/>
      <c r="E124" s="67" t="s">
        <v>3075</v>
      </c>
      <c r="F124" s="66" t="s">
        <v>6001</v>
      </c>
      <c r="G124" s="45"/>
      <c r="H124" s="45"/>
      <c r="I124" s="45"/>
      <c r="J124" s="45"/>
    </row>
    <row r="125" spans="1:10" ht="14.1" customHeight="1" thickBot="1" x14ac:dyDescent="0.25">
      <c r="A125" s="96"/>
      <c r="B125" s="67" t="s">
        <v>1786</v>
      </c>
      <c r="C125" s="79">
        <f>IF(C124="","",IF(AND(MONTH(C124)&gt;=1,MONTH(C124)&lt;=3),1,IF(AND(MONTH(C124)&gt;=4,MONTH(C124)&lt;=6),2,IF(AND(MONTH(C124)&gt;=7,MONTH(C124)&lt;=9),3,4))))</f>
        <v>2</v>
      </c>
      <c r="D125" s="96"/>
      <c r="E125" s="67" t="s">
        <v>13193</v>
      </c>
      <c r="F125" s="66" t="s">
        <v>6001</v>
      </c>
      <c r="G125" s="45"/>
      <c r="H125" s="45"/>
      <c r="I125" s="45"/>
      <c r="J125" s="45"/>
    </row>
    <row r="126" spans="1:10" ht="14.1" customHeight="1" thickBot="1" x14ac:dyDescent="0.25">
      <c r="A126" s="45"/>
      <c r="B126" s="45"/>
      <c r="C126" s="45"/>
      <c r="D126" s="45"/>
      <c r="E126" s="45"/>
      <c r="F126" s="45"/>
      <c r="G126" s="45"/>
      <c r="H126" s="45"/>
      <c r="I126" s="45"/>
      <c r="J126" s="45"/>
    </row>
    <row r="127" spans="1:10" ht="14.1" customHeight="1" thickBot="1" x14ac:dyDescent="0.25">
      <c r="A127" s="72" t="s">
        <v>15735</v>
      </c>
      <c r="B127" s="72" t="s">
        <v>16146</v>
      </c>
      <c r="C127" s="72" t="s">
        <v>15641</v>
      </c>
      <c r="D127" s="72" t="s">
        <v>15251</v>
      </c>
      <c r="E127" s="72" t="s">
        <v>6934</v>
      </c>
      <c r="F127" s="72" t="s">
        <v>15280</v>
      </c>
      <c r="G127" s="45"/>
      <c r="H127" s="45"/>
      <c r="I127" s="45"/>
      <c r="J127" s="45"/>
    </row>
    <row r="128" spans="1:10" ht="13.5" customHeight="1" x14ac:dyDescent="0.2">
      <c r="A128" s="78">
        <v>76111503</v>
      </c>
      <c r="B128" s="69" t="str">
        <f ca="1">IFERROR(INDEX(UNSPSCDes,MATCH(INDIRECT(ADDRESS(ROW(),COLUMN()-1,4)),UNSPSCCode,0)),"")</f>
        <v>Servicios de mantenimiento del alumbrado</v>
      </c>
      <c r="C128" s="78" t="s">
        <v>1449</v>
      </c>
      <c r="D128" s="78">
        <v>1</v>
      </c>
      <c r="E128" s="71">
        <v>50000</v>
      </c>
      <c r="F128" s="70">
        <f ca="1">INDIRECT(ADDRESS(ROW(),COLUMN()-2,4))*INDIRECT(ADDRESS(ROW(),COLUMN()-1,4))</f>
        <v>50000</v>
      </c>
      <c r="G128" s="45"/>
      <c r="H128" s="45"/>
      <c r="I128" s="45"/>
      <c r="J128" s="45"/>
    </row>
    <row r="129" spans="1:10" ht="13.5" customHeight="1" x14ac:dyDescent="0.2">
      <c r="A129" s="78">
        <v>76111503</v>
      </c>
      <c r="B129" s="69" t="str">
        <f ca="1">IFERROR(INDEX(UNSPSCDes,MATCH(INDIRECT(ADDRESS(ROW(),COLUMN()-1,4)),UNSPSCCode,0)),"")</f>
        <v>Servicios de mantenimiento del alumbrado</v>
      </c>
      <c r="C129" s="82" t="s">
        <v>1449</v>
      </c>
      <c r="D129" s="78">
        <v>1</v>
      </c>
      <c r="E129" s="71">
        <v>30000</v>
      </c>
      <c r="F129" s="70">
        <f ca="1">INDIRECT(ADDRESS(ROW(),COLUMN()-2,4))*INDIRECT(ADDRESS(ROW(),COLUMN()-1,4))</f>
        <v>30000</v>
      </c>
      <c r="G129" s="45"/>
      <c r="H129" s="45"/>
      <c r="I129" s="45"/>
      <c r="J129" s="45"/>
    </row>
    <row r="130" spans="1:10" ht="13.5" customHeight="1" x14ac:dyDescent="0.2">
      <c r="A130" s="78">
        <v>73152101</v>
      </c>
      <c r="B130" s="69" t="str">
        <f ca="1">IFERROR(INDEX(UNSPSCDes,MATCH(INDIRECT(ADDRESS(ROW(),COLUMN()-1,4)),UNSPSCCode,0)),"")</f>
        <v>Servicio de mantenimiento de equipo industrial</v>
      </c>
      <c r="C130" s="82" t="s">
        <v>1449</v>
      </c>
      <c r="D130" s="78">
        <v>5</v>
      </c>
      <c r="E130" s="71">
        <v>200000</v>
      </c>
      <c r="F130" s="70">
        <f ca="1">INDIRECT(ADDRESS(ROW(),COLUMN()-2,4))*INDIRECT(ADDRESS(ROW(),COLUMN()-1,4))</f>
        <v>1000000</v>
      </c>
      <c r="G130" s="45"/>
      <c r="H130" s="45"/>
      <c r="I130" s="45"/>
      <c r="J130" s="45"/>
    </row>
    <row r="131" spans="1:10" ht="14.1" customHeight="1" x14ac:dyDescent="0.2">
      <c r="A131" s="45"/>
      <c r="B131" s="45"/>
      <c r="C131" s="45"/>
      <c r="D131" s="45"/>
      <c r="E131" s="73" t="s">
        <v>12551</v>
      </c>
      <c r="F131" s="74">
        <f ca="1">SUM(Table313[MONTO TOTAL ESTIMADO])</f>
        <v>1080000</v>
      </c>
      <c r="G131" s="45"/>
      <c r="H131" s="45" t="str">
        <f>C121</f>
        <v>Servicios</v>
      </c>
      <c r="I131" s="45" t="str">
        <f>E121</f>
        <v>No</v>
      </c>
      <c r="J131" s="45" t="str">
        <f>D121</f>
        <v>Compras Menores</v>
      </c>
    </row>
    <row r="132" spans="1:10" ht="14.1" customHeight="1" thickBot="1" x14ac:dyDescent="0.3"/>
    <row r="133" spans="1:10" ht="33.75" customHeight="1" thickBot="1" x14ac:dyDescent="0.25">
      <c r="A133" s="64" t="s">
        <v>16382</v>
      </c>
      <c r="B133" s="64" t="s">
        <v>161</v>
      </c>
      <c r="C133" s="64" t="s">
        <v>11725</v>
      </c>
      <c r="D133" s="64" t="s">
        <v>14378</v>
      </c>
      <c r="E133" s="64" t="s">
        <v>10963</v>
      </c>
      <c r="F133" s="64" t="s">
        <v>11096</v>
      </c>
      <c r="G133" s="45"/>
      <c r="H133" s="45"/>
      <c r="I133" s="45"/>
      <c r="J133" s="45"/>
    </row>
    <row r="134" spans="1:10" ht="14.1" customHeight="1" thickBot="1" x14ac:dyDescent="0.25">
      <c r="A134" s="66" t="s">
        <v>18946</v>
      </c>
      <c r="B134" s="66" t="s">
        <v>18947</v>
      </c>
      <c r="C134" s="66" t="s">
        <v>6800</v>
      </c>
      <c r="D134" s="66" t="s">
        <v>17483</v>
      </c>
      <c r="E134" s="66" t="s">
        <v>17854</v>
      </c>
      <c r="F134" s="86" t="s">
        <v>18948</v>
      </c>
      <c r="G134" s="45"/>
      <c r="H134" s="45"/>
      <c r="I134" s="45"/>
      <c r="J134" s="45"/>
    </row>
    <row r="135" spans="1:10" ht="14.1" customHeight="1" thickBot="1" x14ac:dyDescent="0.25">
      <c r="A135" s="95" t="s">
        <v>14828</v>
      </c>
      <c r="B135" s="67" t="s">
        <v>8530</v>
      </c>
      <c r="C135" s="76">
        <v>45108</v>
      </c>
      <c r="D135" s="95" t="s">
        <v>9387</v>
      </c>
      <c r="E135" s="67" t="s">
        <v>13094</v>
      </c>
      <c r="F135" s="66" t="s">
        <v>3082</v>
      </c>
      <c r="G135" s="45"/>
      <c r="H135" s="45"/>
      <c r="I135" s="45"/>
      <c r="J135" s="45"/>
    </row>
    <row r="136" spans="1:10" ht="14.1" customHeight="1" thickBot="1" x14ac:dyDescent="0.25">
      <c r="A136" s="96"/>
      <c r="B136" s="67" t="s">
        <v>1786</v>
      </c>
      <c r="C136" s="79">
        <f>IF(C135="","",IF(AND(MONTH(C135)&gt;=1,MONTH(C135)&lt;=3),1,IF(AND(MONTH(C135)&gt;=4,MONTH(C135)&lt;=6),2,IF(AND(MONTH(C135)&gt;=7,MONTH(C135)&lt;=9),3,4))))</f>
        <v>3</v>
      </c>
      <c r="D136" s="96"/>
      <c r="E136" s="67" t="s">
        <v>2419</v>
      </c>
      <c r="F136" s="66" t="s">
        <v>14449</v>
      </c>
      <c r="G136" s="45"/>
      <c r="H136" s="45"/>
      <c r="I136" s="45"/>
      <c r="J136" s="45"/>
    </row>
    <row r="137" spans="1:10" ht="14.1" customHeight="1" thickBot="1" x14ac:dyDescent="0.25">
      <c r="A137" s="96"/>
      <c r="B137" s="67" t="s">
        <v>12943</v>
      </c>
      <c r="C137" s="76">
        <v>45199</v>
      </c>
      <c r="D137" s="96"/>
      <c r="E137" s="67" t="s">
        <v>3075</v>
      </c>
      <c r="F137" s="66" t="s">
        <v>6001</v>
      </c>
      <c r="G137" s="45"/>
      <c r="H137" s="45"/>
      <c r="I137" s="45"/>
      <c r="J137" s="45"/>
    </row>
    <row r="138" spans="1:10" ht="14.1" customHeight="1" thickBot="1" x14ac:dyDescent="0.25">
      <c r="A138" s="96"/>
      <c r="B138" s="67" t="s">
        <v>1786</v>
      </c>
      <c r="C138" s="79">
        <f>IF(C137="","",IF(AND(MONTH(C137)&gt;=1,MONTH(C137)&lt;=3),1,IF(AND(MONTH(C137)&gt;=4,MONTH(C137)&lt;=6),2,IF(AND(MONTH(C137)&gt;=7,MONTH(C137)&lt;=9),3,4))))</f>
        <v>3</v>
      </c>
      <c r="D138" s="96"/>
      <c r="E138" s="67" t="s">
        <v>13193</v>
      </c>
      <c r="F138" s="66" t="s">
        <v>6001</v>
      </c>
      <c r="G138" s="45"/>
      <c r="H138" s="45"/>
      <c r="I138" s="45"/>
      <c r="J138" s="45"/>
    </row>
    <row r="139" spans="1:10" ht="14.1" customHeight="1" thickBot="1" x14ac:dyDescent="0.25">
      <c r="A139" s="45"/>
      <c r="B139" s="45"/>
      <c r="C139" s="45"/>
      <c r="D139" s="45"/>
      <c r="E139" s="45"/>
      <c r="F139" s="45"/>
      <c r="G139" s="45"/>
      <c r="H139" s="45"/>
      <c r="I139" s="45"/>
      <c r="J139" s="45"/>
    </row>
    <row r="140" spans="1:10" ht="14.1" customHeight="1" thickBot="1" x14ac:dyDescent="0.25">
      <c r="A140" s="72" t="s">
        <v>15735</v>
      </c>
      <c r="B140" s="72" t="s">
        <v>16146</v>
      </c>
      <c r="C140" s="72" t="s">
        <v>15641</v>
      </c>
      <c r="D140" s="72" t="s">
        <v>15251</v>
      </c>
      <c r="E140" s="72" t="s">
        <v>6934</v>
      </c>
      <c r="F140" s="72" t="s">
        <v>15280</v>
      </c>
      <c r="G140" s="45"/>
      <c r="H140" s="45"/>
      <c r="I140" s="45"/>
      <c r="J140" s="45"/>
    </row>
    <row r="141" spans="1:10" ht="13.5" customHeight="1" x14ac:dyDescent="0.2">
      <c r="A141" s="78">
        <v>72102301</v>
      </c>
      <c r="B141" s="69" t="str">
        <f ca="1">IFERROR(INDEX(UNSPSCDes,MATCH(INDIRECT(ADDRESS(ROW(),COLUMN()-1,4)),UNSPSCCode,0)),"")</f>
        <v>Supervisión de instalación, ajuste o mantenimiento de calderas</v>
      </c>
      <c r="C141" s="82" t="s">
        <v>1449</v>
      </c>
      <c r="D141" s="78">
        <v>1</v>
      </c>
      <c r="E141" s="71">
        <v>30000</v>
      </c>
      <c r="F141" s="70">
        <f ca="1">INDIRECT(ADDRESS(ROW(),COLUMN()-2,4))*INDIRECT(ADDRESS(ROW(),COLUMN()-1,4))</f>
        <v>30000</v>
      </c>
      <c r="G141" s="45"/>
      <c r="H141" s="45"/>
      <c r="I141" s="45"/>
      <c r="J141" s="45"/>
    </row>
    <row r="142" spans="1:10" ht="13.5" customHeight="1" x14ac:dyDescent="0.2">
      <c r="A142" s="78">
        <v>73152101</v>
      </c>
      <c r="B142" s="69" t="str">
        <f ca="1">IFERROR(INDEX(UNSPSCDes,MATCH(INDIRECT(ADDRESS(ROW(),COLUMN()-1,4)),UNSPSCCode,0)),"")</f>
        <v>Servicio de mantenimiento de equipo industrial</v>
      </c>
      <c r="C142" s="82" t="s">
        <v>1449</v>
      </c>
      <c r="D142" s="78">
        <v>1</v>
      </c>
      <c r="E142" s="71">
        <v>30000</v>
      </c>
      <c r="F142" s="70">
        <f ca="1">INDIRECT(ADDRESS(ROW(),COLUMN()-2,4))*INDIRECT(ADDRESS(ROW(),COLUMN()-1,4))</f>
        <v>30000</v>
      </c>
      <c r="G142" s="45"/>
      <c r="H142" s="45"/>
      <c r="I142" s="45"/>
      <c r="J142" s="45"/>
    </row>
    <row r="143" spans="1:10" ht="13.5" customHeight="1" x14ac:dyDescent="0.2">
      <c r="A143" s="78">
        <v>73152101</v>
      </c>
      <c r="B143" s="69" t="str">
        <f ca="1">IFERROR(INDEX(UNSPSCDes,MATCH(INDIRECT(ADDRESS(ROW(),COLUMN()-1,4)),UNSPSCCode,0)),"")</f>
        <v>Servicio de mantenimiento de equipo industrial</v>
      </c>
      <c r="C143" s="82" t="s">
        <v>1449</v>
      </c>
      <c r="D143" s="78">
        <v>5</v>
      </c>
      <c r="E143" s="71">
        <v>200000</v>
      </c>
      <c r="F143" s="70">
        <f ca="1">INDIRECT(ADDRESS(ROW(),COLUMN()-2,4))*INDIRECT(ADDRESS(ROW(),COLUMN()-1,4))</f>
        <v>1000000</v>
      </c>
      <c r="G143" s="45"/>
      <c r="H143" s="45"/>
      <c r="I143" s="45"/>
      <c r="J143" s="45"/>
    </row>
    <row r="144" spans="1:10" ht="14.1" customHeight="1" x14ac:dyDescent="0.2">
      <c r="A144" s="45"/>
      <c r="B144" s="45"/>
      <c r="C144" s="45"/>
      <c r="D144" s="45">
        <v>4</v>
      </c>
      <c r="E144" s="73" t="s">
        <v>12551</v>
      </c>
      <c r="F144" s="74">
        <f ca="1">SUM(Table314[MONTO TOTAL ESTIMADO])</f>
        <v>1060000</v>
      </c>
      <c r="G144" s="45"/>
      <c r="H144" s="45" t="str">
        <f>C134</f>
        <v>Servicios</v>
      </c>
      <c r="I144" s="45" t="str">
        <f>E134</f>
        <v>No</v>
      </c>
      <c r="J144" s="45" t="str">
        <f>D134</f>
        <v>Compras Menores</v>
      </c>
    </row>
    <row r="145" spans="1:10" ht="14.1" customHeight="1" thickBot="1" x14ac:dyDescent="0.3"/>
    <row r="146" spans="1:10" ht="33.75" customHeight="1" thickBot="1" x14ac:dyDescent="0.25">
      <c r="A146" s="64" t="s">
        <v>16382</v>
      </c>
      <c r="B146" s="64" t="s">
        <v>161</v>
      </c>
      <c r="C146" s="64" t="s">
        <v>11725</v>
      </c>
      <c r="D146" s="64" t="s">
        <v>14378</v>
      </c>
      <c r="E146" s="64" t="s">
        <v>10963</v>
      </c>
      <c r="F146" s="64" t="s">
        <v>11096</v>
      </c>
      <c r="G146" s="45"/>
      <c r="H146" s="45"/>
      <c r="I146" s="45"/>
      <c r="J146" s="45"/>
    </row>
    <row r="147" spans="1:10" ht="14.1" customHeight="1" thickBot="1" x14ac:dyDescent="0.25">
      <c r="A147" s="66" t="s">
        <v>18946</v>
      </c>
      <c r="B147" s="66" t="s">
        <v>18947</v>
      </c>
      <c r="C147" s="66" t="s">
        <v>6800</v>
      </c>
      <c r="D147" s="66" t="s">
        <v>17483</v>
      </c>
      <c r="E147" s="66" t="s">
        <v>17854</v>
      </c>
      <c r="F147" s="86" t="s">
        <v>18948</v>
      </c>
      <c r="G147" s="45"/>
      <c r="H147" s="45"/>
      <c r="I147" s="45"/>
      <c r="J147" s="45"/>
    </row>
    <row r="148" spans="1:10" ht="14.1" customHeight="1" thickBot="1" x14ac:dyDescent="0.25">
      <c r="A148" s="95" t="s">
        <v>14828</v>
      </c>
      <c r="B148" s="67" t="s">
        <v>8530</v>
      </c>
      <c r="C148" s="76">
        <v>45200</v>
      </c>
      <c r="D148" s="95" t="s">
        <v>9387</v>
      </c>
      <c r="E148" s="67" t="s">
        <v>13094</v>
      </c>
      <c r="F148" s="66" t="s">
        <v>3082</v>
      </c>
      <c r="G148" s="45"/>
      <c r="H148" s="45"/>
      <c r="I148" s="45"/>
      <c r="J148" s="45"/>
    </row>
    <row r="149" spans="1:10" ht="14.1" customHeight="1" thickBot="1" x14ac:dyDescent="0.25">
      <c r="A149" s="96"/>
      <c r="B149" s="67" t="s">
        <v>1786</v>
      </c>
      <c r="C149" s="79">
        <f>IF(C148="","",IF(AND(MONTH(C148)&gt;=1,MONTH(C148)&lt;=3),1,IF(AND(MONTH(C148)&gt;=4,MONTH(C148)&lt;=6),2,IF(AND(MONTH(C148)&gt;=7,MONTH(C148)&lt;=9),3,4))))</f>
        <v>4</v>
      </c>
      <c r="D149" s="96"/>
      <c r="E149" s="67" t="s">
        <v>2419</v>
      </c>
      <c r="F149" s="66" t="s">
        <v>14449</v>
      </c>
      <c r="G149" s="45"/>
      <c r="H149" s="45"/>
      <c r="I149" s="45"/>
      <c r="J149" s="45"/>
    </row>
    <row r="150" spans="1:10" ht="14.1" customHeight="1" thickBot="1" x14ac:dyDescent="0.25">
      <c r="A150" s="96"/>
      <c r="B150" s="67" t="s">
        <v>12943</v>
      </c>
      <c r="C150" s="76">
        <v>45291</v>
      </c>
      <c r="D150" s="96"/>
      <c r="E150" s="67" t="s">
        <v>3075</v>
      </c>
      <c r="F150" s="66" t="s">
        <v>6001</v>
      </c>
      <c r="G150" s="45"/>
      <c r="H150" s="45"/>
      <c r="I150" s="45"/>
      <c r="J150" s="45"/>
    </row>
    <row r="151" spans="1:10" ht="14.1" customHeight="1" thickBot="1" x14ac:dyDescent="0.25">
      <c r="A151" s="96"/>
      <c r="B151" s="67" t="s">
        <v>1786</v>
      </c>
      <c r="C151" s="79">
        <f>IF(C150="","",IF(AND(MONTH(C150)&gt;=1,MONTH(C150)&lt;=3),1,IF(AND(MONTH(C150)&gt;=4,MONTH(C150)&lt;=6),2,IF(AND(MONTH(C150)&gt;=7,MONTH(C150)&lt;=9),3,4))))</f>
        <v>4</v>
      </c>
      <c r="D151" s="96"/>
      <c r="E151" s="67" t="s">
        <v>13193</v>
      </c>
      <c r="F151" s="66" t="s">
        <v>6001</v>
      </c>
      <c r="G151" s="45"/>
      <c r="H151" s="45"/>
      <c r="I151" s="45"/>
      <c r="J151" s="45"/>
    </row>
    <row r="152" spans="1:10" ht="14.1" customHeight="1" thickBot="1" x14ac:dyDescent="0.25">
      <c r="A152" s="45"/>
      <c r="B152" s="45"/>
      <c r="C152" s="45"/>
      <c r="D152" s="45"/>
      <c r="E152" s="45"/>
      <c r="F152" s="45"/>
      <c r="G152" s="45"/>
      <c r="H152" s="45"/>
      <c r="I152" s="45"/>
      <c r="J152" s="45"/>
    </row>
    <row r="153" spans="1:10" ht="14.1" customHeight="1" thickBot="1" x14ac:dyDescent="0.25">
      <c r="A153" s="72" t="s">
        <v>15735</v>
      </c>
      <c r="B153" s="72" t="s">
        <v>16146</v>
      </c>
      <c r="C153" s="72" t="s">
        <v>15641</v>
      </c>
      <c r="D153" s="72" t="s">
        <v>15251</v>
      </c>
      <c r="E153" s="72" t="s">
        <v>6934</v>
      </c>
      <c r="F153" s="72" t="s">
        <v>15280</v>
      </c>
      <c r="G153" s="45"/>
      <c r="H153" s="45"/>
      <c r="I153" s="45"/>
      <c r="J153" s="45"/>
    </row>
    <row r="154" spans="1:10" ht="14.1" customHeight="1" x14ac:dyDescent="0.2">
      <c r="A154" s="78">
        <v>76111503</v>
      </c>
      <c r="B154" s="69" t="str">
        <f ca="1">IFERROR(INDEX(UNSPSCDes,MATCH(INDIRECT(ADDRESS(ROW(),COLUMN()-1,4)),UNSPSCCode,0)),"")</f>
        <v>Servicios de mantenimiento del alumbrado</v>
      </c>
      <c r="C154" s="78" t="s">
        <v>1449</v>
      </c>
      <c r="D154" s="78">
        <v>1</v>
      </c>
      <c r="E154" s="71">
        <v>50000</v>
      </c>
      <c r="F154" s="70">
        <f ca="1">INDIRECT(ADDRESS(ROW(),COLUMN()-2,4))*INDIRECT(ADDRESS(ROW(),COLUMN()-1,4))</f>
        <v>50000</v>
      </c>
      <c r="G154" s="45"/>
      <c r="H154" s="45"/>
      <c r="I154" s="45"/>
      <c r="J154" s="45"/>
    </row>
    <row r="155" spans="1:10" ht="13.5" customHeight="1" x14ac:dyDescent="0.2">
      <c r="A155" s="78">
        <v>72102301</v>
      </c>
      <c r="B155" s="69" t="str">
        <f ca="1">IFERROR(INDEX(UNSPSCDes,MATCH(INDIRECT(ADDRESS(ROW(),COLUMN()-1,4)),UNSPSCCode,0)),"")</f>
        <v>Supervisión de instalación, ajuste o mantenimiento de calderas</v>
      </c>
      <c r="C155" s="82" t="s">
        <v>1449</v>
      </c>
      <c r="D155" s="78">
        <v>1</v>
      </c>
      <c r="E155" s="71">
        <v>30000</v>
      </c>
      <c r="F155" s="70">
        <f ca="1">INDIRECT(ADDRESS(ROW(),COLUMN()-2,4))*INDIRECT(ADDRESS(ROW(),COLUMN()-1,4))</f>
        <v>30000</v>
      </c>
      <c r="G155" s="45"/>
      <c r="H155" s="45"/>
      <c r="I155" s="45"/>
      <c r="J155" s="45"/>
    </row>
    <row r="156" spans="1:10" ht="13.5" customHeight="1" x14ac:dyDescent="0.2">
      <c r="A156" s="78">
        <v>73152101</v>
      </c>
      <c r="B156" s="69" t="str">
        <f ca="1">IFERROR(INDEX(UNSPSCDes,MATCH(INDIRECT(ADDRESS(ROW(),COLUMN()-1,4)),UNSPSCCode,0)),"")</f>
        <v>Servicio de mantenimiento de equipo industrial</v>
      </c>
      <c r="C156" s="82" t="s">
        <v>1449</v>
      </c>
      <c r="D156" s="78">
        <v>4</v>
      </c>
      <c r="E156" s="71">
        <v>200000</v>
      </c>
      <c r="F156" s="70">
        <f ca="1">INDIRECT(ADDRESS(ROW(),COLUMN()-2,4))*INDIRECT(ADDRESS(ROW(),COLUMN()-1,4))</f>
        <v>800000</v>
      </c>
      <c r="G156" s="45"/>
      <c r="H156" s="45"/>
      <c r="I156" s="45"/>
      <c r="J156" s="45"/>
    </row>
    <row r="157" spans="1:10" ht="14.1" customHeight="1" x14ac:dyDescent="0.2">
      <c r="A157" s="45"/>
      <c r="B157" s="45"/>
      <c r="C157" s="45"/>
      <c r="D157" s="45"/>
      <c r="E157" s="73" t="s">
        <v>12551</v>
      </c>
      <c r="F157" s="74">
        <f ca="1">SUM(Table315[MONTO TOTAL ESTIMADO])</f>
        <v>880000</v>
      </c>
      <c r="G157" s="45"/>
      <c r="H157" s="45" t="str">
        <f>C147</f>
        <v>Servicios</v>
      </c>
      <c r="I157" s="45" t="str">
        <f>E147</f>
        <v>No</v>
      </c>
      <c r="J157" s="45" t="str">
        <f>D147</f>
        <v>Compras Menores</v>
      </c>
    </row>
    <row r="158" spans="1:10" ht="14.1" customHeight="1" thickBot="1" x14ac:dyDescent="0.3"/>
    <row r="159" spans="1:10" ht="33.75" customHeight="1" thickBot="1" x14ac:dyDescent="0.25">
      <c r="A159" s="64" t="s">
        <v>16382</v>
      </c>
      <c r="B159" s="64" t="s">
        <v>161</v>
      </c>
      <c r="C159" s="64" t="s">
        <v>11725</v>
      </c>
      <c r="D159" s="64" t="s">
        <v>14378</v>
      </c>
      <c r="E159" s="64" t="s">
        <v>10963</v>
      </c>
      <c r="F159" s="64" t="s">
        <v>11096</v>
      </c>
      <c r="G159" s="45"/>
      <c r="H159" s="45"/>
      <c r="I159" s="45"/>
      <c r="J159" s="45"/>
    </row>
    <row r="160" spans="1:10" ht="14.1" customHeight="1" thickBot="1" x14ac:dyDescent="0.25">
      <c r="A160" s="66" t="s">
        <v>18839</v>
      </c>
      <c r="B160" s="66" t="s">
        <v>18840</v>
      </c>
      <c r="C160" s="66" t="s">
        <v>6800</v>
      </c>
      <c r="D160" s="66" t="s">
        <v>10172</v>
      </c>
      <c r="E160" s="66" t="s">
        <v>17854</v>
      </c>
      <c r="F160" s="81" t="s">
        <v>18841</v>
      </c>
      <c r="G160" s="45"/>
      <c r="H160" s="45"/>
      <c r="I160" s="45"/>
      <c r="J160" s="45"/>
    </row>
    <row r="161" spans="1:10" ht="14.1" customHeight="1" thickBot="1" x14ac:dyDescent="0.25">
      <c r="A161" s="95" t="s">
        <v>14828</v>
      </c>
      <c r="B161" s="67" t="s">
        <v>8530</v>
      </c>
      <c r="C161" s="76">
        <v>44928</v>
      </c>
      <c r="D161" s="95" t="s">
        <v>9387</v>
      </c>
      <c r="E161" s="67" t="s">
        <v>13094</v>
      </c>
      <c r="F161" s="66" t="s">
        <v>3082</v>
      </c>
      <c r="G161" s="45"/>
      <c r="H161" s="45"/>
      <c r="I161" s="45"/>
      <c r="J161" s="45"/>
    </row>
    <row r="162" spans="1:10" ht="14.1" customHeight="1" thickBot="1" x14ac:dyDescent="0.25">
      <c r="A162" s="96"/>
      <c r="B162" s="67" t="s">
        <v>1786</v>
      </c>
      <c r="C162" s="79">
        <f>IF(C161="","",IF(AND(MONTH(C161)&gt;=1,MONTH(C161)&lt;=3),1,IF(AND(MONTH(C161)&gt;=4,MONTH(C161)&lt;=6),2,IF(AND(MONTH(C161)&gt;=7,MONTH(C161)&lt;=9),3,4))))</f>
        <v>1</v>
      </c>
      <c r="D162" s="96"/>
      <c r="E162" s="67" t="s">
        <v>2419</v>
      </c>
      <c r="F162" s="66" t="s">
        <v>14449</v>
      </c>
      <c r="G162" s="45"/>
      <c r="H162" s="45"/>
      <c r="I162" s="45"/>
      <c r="J162" s="45"/>
    </row>
    <row r="163" spans="1:10" ht="14.1" customHeight="1" thickBot="1" x14ac:dyDescent="0.25">
      <c r="A163" s="96"/>
      <c r="B163" s="67" t="s">
        <v>12943</v>
      </c>
      <c r="C163" s="76">
        <v>45016</v>
      </c>
      <c r="D163" s="96"/>
      <c r="E163" s="67" t="s">
        <v>3075</v>
      </c>
      <c r="F163" s="66" t="s">
        <v>6001</v>
      </c>
      <c r="G163" s="45"/>
      <c r="H163" s="45"/>
      <c r="I163" s="45"/>
      <c r="J163" s="45"/>
    </row>
    <row r="164" spans="1:10" ht="14.1" customHeight="1" thickBot="1" x14ac:dyDescent="0.25">
      <c r="A164" s="96"/>
      <c r="B164" s="67" t="s">
        <v>1786</v>
      </c>
      <c r="C164" s="79">
        <f>IF(C163="","",IF(AND(MONTH(C163)&gt;=1,MONTH(C163)&lt;=3),1,IF(AND(MONTH(C163)&gt;=4,MONTH(C163)&lt;=6),2,IF(AND(MONTH(C163)&gt;=7,MONTH(C163)&lt;=9),3,4))))</f>
        <v>1</v>
      </c>
      <c r="D164" s="96"/>
      <c r="E164" s="67" t="s">
        <v>13193</v>
      </c>
      <c r="F164" s="66" t="s">
        <v>6001</v>
      </c>
      <c r="G164" s="45"/>
      <c r="H164" s="45"/>
      <c r="I164" s="45"/>
      <c r="J164" s="45"/>
    </row>
    <row r="165" spans="1:10" ht="14.1" customHeight="1" thickBot="1" x14ac:dyDescent="0.25">
      <c r="A165" s="45"/>
      <c r="B165" s="45"/>
      <c r="C165" s="45"/>
      <c r="D165" s="45"/>
      <c r="E165" s="45"/>
      <c r="F165" s="45"/>
      <c r="G165" s="45"/>
      <c r="H165" s="45"/>
      <c r="I165" s="45"/>
      <c r="J165" s="45"/>
    </row>
    <row r="166" spans="1:10" ht="14.1" customHeight="1" thickBot="1" x14ac:dyDescent="0.25">
      <c r="A166" s="72" t="s">
        <v>15735</v>
      </c>
      <c r="B166" s="72" t="s">
        <v>16146</v>
      </c>
      <c r="C166" s="72" t="s">
        <v>15641</v>
      </c>
      <c r="D166" s="72" t="s">
        <v>15251</v>
      </c>
      <c r="E166" s="72" t="s">
        <v>6934</v>
      </c>
      <c r="F166" s="72" t="s">
        <v>15280</v>
      </c>
      <c r="G166" s="45"/>
      <c r="H166" s="45"/>
      <c r="I166" s="45"/>
      <c r="J166" s="45"/>
    </row>
    <row r="167" spans="1:10" ht="13.5" customHeight="1" x14ac:dyDescent="0.2">
      <c r="A167" s="78">
        <v>81111505</v>
      </c>
      <c r="B167" s="69" t="str">
        <f ca="1">IFERROR(INDEX(UNSPSCDes,MATCH(INDIRECT(ADDRESS(ROW(),COLUMN()-1,4)),UNSPSCCode,0)),"")</f>
        <v>Servicios de programación de sistemas operativos</v>
      </c>
      <c r="C167" s="82" t="s">
        <v>1449</v>
      </c>
      <c r="D167" s="78">
        <v>1</v>
      </c>
      <c r="E167" s="71">
        <v>150000</v>
      </c>
      <c r="F167" s="70">
        <f ca="1">INDIRECT(ADDRESS(ROW(),COLUMN()-2,4))*INDIRECT(ADDRESS(ROW(),COLUMN()-1,4))</f>
        <v>150000</v>
      </c>
      <c r="G167" s="45"/>
      <c r="H167" s="45"/>
      <c r="I167" s="45"/>
      <c r="J167" s="45"/>
    </row>
    <row r="168" spans="1:10" ht="14.1" customHeight="1" x14ac:dyDescent="0.2">
      <c r="A168" s="45"/>
      <c r="B168" s="45"/>
      <c r="C168" s="45"/>
      <c r="D168" s="45"/>
      <c r="E168" s="73" t="s">
        <v>12551</v>
      </c>
      <c r="F168" s="74">
        <f ca="1">SUM(Table316[MONTO TOTAL ESTIMADO])</f>
        <v>150000</v>
      </c>
      <c r="G168" s="45"/>
      <c r="H168" s="45" t="str">
        <f>C160</f>
        <v>Servicios</v>
      </c>
      <c r="I168" s="45" t="str">
        <f>E160</f>
        <v>No</v>
      </c>
      <c r="J168" s="45" t="str">
        <f>D160</f>
        <v>Compras por debajo del Umbral</v>
      </c>
    </row>
    <row r="169" spans="1:10" ht="14.1" customHeight="1" thickBot="1" x14ac:dyDescent="0.3"/>
    <row r="170" spans="1:10" ht="33.75" customHeight="1" thickBot="1" x14ac:dyDescent="0.25">
      <c r="A170" s="64" t="s">
        <v>16382</v>
      </c>
      <c r="B170" s="64" t="s">
        <v>161</v>
      </c>
      <c r="C170" s="64" t="s">
        <v>11725</v>
      </c>
      <c r="D170" s="64" t="s">
        <v>14378</v>
      </c>
      <c r="E170" s="64" t="s">
        <v>10963</v>
      </c>
      <c r="F170" s="64" t="s">
        <v>11096</v>
      </c>
      <c r="G170" s="45"/>
      <c r="H170" s="45"/>
      <c r="I170" s="45"/>
      <c r="J170" s="45"/>
    </row>
    <row r="171" spans="1:10" ht="14.1" customHeight="1" thickBot="1" x14ac:dyDescent="0.25">
      <c r="A171" s="66" t="s">
        <v>18839</v>
      </c>
      <c r="B171" s="66" t="s">
        <v>18840</v>
      </c>
      <c r="C171" s="66" t="s">
        <v>6800</v>
      </c>
      <c r="D171" s="66" t="s">
        <v>10172</v>
      </c>
      <c r="E171" s="66" t="s">
        <v>17854</v>
      </c>
      <c r="F171" s="81" t="s">
        <v>18841</v>
      </c>
      <c r="G171" s="45"/>
      <c r="H171" s="45"/>
      <c r="I171" s="45"/>
      <c r="J171" s="45"/>
    </row>
    <row r="172" spans="1:10" ht="14.1" customHeight="1" thickBot="1" x14ac:dyDescent="0.25">
      <c r="A172" s="95" t="s">
        <v>14828</v>
      </c>
      <c r="B172" s="67" t="s">
        <v>8530</v>
      </c>
      <c r="C172" s="76">
        <v>45017</v>
      </c>
      <c r="D172" s="95" t="s">
        <v>9387</v>
      </c>
      <c r="E172" s="67" t="s">
        <v>13094</v>
      </c>
      <c r="F172" s="66" t="s">
        <v>3082</v>
      </c>
      <c r="G172" s="45"/>
      <c r="H172" s="45"/>
      <c r="I172" s="45"/>
      <c r="J172" s="45"/>
    </row>
    <row r="173" spans="1:10" ht="14.1" customHeight="1" thickBot="1" x14ac:dyDescent="0.25">
      <c r="A173" s="96"/>
      <c r="B173" s="67" t="s">
        <v>1786</v>
      </c>
      <c r="C173" s="79">
        <f>IF(C172="","",IF(AND(MONTH(C172)&gt;=1,MONTH(C172)&lt;=3),1,IF(AND(MONTH(C172)&gt;=4,MONTH(C172)&lt;=6),2,IF(AND(MONTH(C172)&gt;=7,MONTH(C172)&lt;=9),3,4))))</f>
        <v>2</v>
      </c>
      <c r="D173" s="96"/>
      <c r="E173" s="67" t="s">
        <v>2419</v>
      </c>
      <c r="F173" s="66" t="s">
        <v>14449</v>
      </c>
      <c r="G173" s="45"/>
      <c r="H173" s="45"/>
      <c r="I173" s="45"/>
      <c r="J173" s="45"/>
    </row>
    <row r="174" spans="1:10" ht="14.1" customHeight="1" thickBot="1" x14ac:dyDescent="0.25">
      <c r="A174" s="96"/>
      <c r="B174" s="67" t="s">
        <v>12943</v>
      </c>
      <c r="C174" s="76">
        <v>45107</v>
      </c>
      <c r="D174" s="96"/>
      <c r="E174" s="67" t="s">
        <v>3075</v>
      </c>
      <c r="F174" s="66" t="s">
        <v>6001</v>
      </c>
      <c r="G174" s="45"/>
      <c r="H174" s="45"/>
      <c r="I174" s="45"/>
      <c r="J174" s="45"/>
    </row>
    <row r="175" spans="1:10" ht="14.1" customHeight="1" thickBot="1" x14ac:dyDescent="0.25">
      <c r="A175" s="96"/>
      <c r="B175" s="67" t="s">
        <v>1786</v>
      </c>
      <c r="C175" s="79">
        <f>IF(C174="","",IF(AND(MONTH(C174)&gt;=1,MONTH(C174)&lt;=3),1,IF(AND(MONTH(C174)&gt;=4,MONTH(C174)&lt;=6),2,IF(AND(MONTH(C174)&gt;=7,MONTH(C174)&lt;=9),3,4))))</f>
        <v>2</v>
      </c>
      <c r="D175" s="96"/>
      <c r="E175" s="67" t="s">
        <v>13193</v>
      </c>
      <c r="F175" s="66" t="s">
        <v>6001</v>
      </c>
      <c r="G175" s="45"/>
      <c r="H175" s="45"/>
      <c r="I175" s="45"/>
      <c r="J175" s="45"/>
    </row>
    <row r="176" spans="1:10" ht="14.1" customHeight="1" thickBot="1" x14ac:dyDescent="0.25">
      <c r="A176" s="45"/>
      <c r="B176" s="45"/>
      <c r="C176" s="45"/>
      <c r="D176" s="45"/>
      <c r="E176" s="45"/>
      <c r="F176" s="45"/>
      <c r="G176" s="45"/>
      <c r="H176" s="45"/>
      <c r="I176" s="45"/>
      <c r="J176" s="45"/>
    </row>
    <row r="177" spans="1:10" ht="14.1" customHeight="1" thickBot="1" x14ac:dyDescent="0.25">
      <c r="A177" s="72" t="s">
        <v>15735</v>
      </c>
      <c r="B177" s="72" t="s">
        <v>16146</v>
      </c>
      <c r="C177" s="72" t="s">
        <v>15641</v>
      </c>
      <c r="D177" s="72" t="s">
        <v>15251</v>
      </c>
      <c r="E177" s="72" t="s">
        <v>6934</v>
      </c>
      <c r="F177" s="72" t="s">
        <v>15280</v>
      </c>
      <c r="G177" s="45"/>
      <c r="H177" s="45"/>
      <c r="I177" s="45"/>
      <c r="J177" s="45"/>
    </row>
    <row r="178" spans="1:10" ht="13.5" customHeight="1" x14ac:dyDescent="0.2">
      <c r="A178" s="78">
        <v>81111505</v>
      </c>
      <c r="B178" s="69" t="str">
        <f ca="1">IFERROR(INDEX(UNSPSCDes,MATCH(INDIRECT(ADDRESS(ROW(),COLUMN()-1,4)),UNSPSCCode,0)),"")</f>
        <v>Servicios de programación de sistemas operativos</v>
      </c>
      <c r="C178" s="82" t="s">
        <v>1449</v>
      </c>
      <c r="D178" s="78">
        <v>1</v>
      </c>
      <c r="E178" s="71">
        <v>150000</v>
      </c>
      <c r="F178" s="70">
        <f ca="1">INDIRECT(ADDRESS(ROW(),COLUMN()-2,4))*INDIRECT(ADDRESS(ROW(),COLUMN()-1,4))</f>
        <v>150000</v>
      </c>
      <c r="G178" s="45"/>
      <c r="H178" s="45"/>
      <c r="I178" s="45"/>
      <c r="J178" s="45"/>
    </row>
    <row r="179" spans="1:10" ht="14.1" customHeight="1" x14ac:dyDescent="0.2">
      <c r="A179" s="45"/>
      <c r="B179" s="45"/>
      <c r="C179" s="45"/>
      <c r="D179" s="45"/>
      <c r="E179" s="73" t="s">
        <v>12551</v>
      </c>
      <c r="F179" s="74">
        <f ca="1">SUM(Table317[MONTO TOTAL ESTIMADO])</f>
        <v>150000</v>
      </c>
      <c r="G179" s="45"/>
      <c r="H179" s="45" t="str">
        <f>C171</f>
        <v>Servicios</v>
      </c>
      <c r="I179" s="45" t="str">
        <f>E171</f>
        <v>No</v>
      </c>
      <c r="J179" s="45" t="str">
        <f>D171</f>
        <v>Compras por debajo del Umbral</v>
      </c>
    </row>
    <row r="180" spans="1:10" ht="14.1" customHeight="1" thickBot="1" x14ac:dyDescent="0.3"/>
    <row r="181" spans="1:10" ht="33.75" customHeight="1" thickBot="1" x14ac:dyDescent="0.25">
      <c r="A181" s="64" t="s">
        <v>16382</v>
      </c>
      <c r="B181" s="64" t="s">
        <v>161</v>
      </c>
      <c r="C181" s="64" t="s">
        <v>11725</v>
      </c>
      <c r="D181" s="64" t="s">
        <v>14378</v>
      </c>
      <c r="E181" s="64" t="s">
        <v>10963</v>
      </c>
      <c r="F181" s="64" t="s">
        <v>11096</v>
      </c>
      <c r="G181" s="45"/>
      <c r="H181" s="45"/>
      <c r="I181" s="45"/>
      <c r="J181" s="45"/>
    </row>
    <row r="182" spans="1:10" ht="14.1" customHeight="1" thickBot="1" x14ac:dyDescent="0.25">
      <c r="A182" s="66" t="s">
        <v>18839</v>
      </c>
      <c r="B182" s="66" t="s">
        <v>18840</v>
      </c>
      <c r="C182" s="66" t="s">
        <v>17798</v>
      </c>
      <c r="D182" s="66" t="s">
        <v>10172</v>
      </c>
      <c r="E182" s="66" t="s">
        <v>17854</v>
      </c>
      <c r="F182" s="81" t="s">
        <v>18841</v>
      </c>
      <c r="G182" s="45"/>
      <c r="H182" s="45"/>
      <c r="I182" s="45"/>
      <c r="J182" s="45"/>
    </row>
    <row r="183" spans="1:10" ht="14.1" customHeight="1" thickBot="1" x14ac:dyDescent="0.25">
      <c r="A183" s="95" t="s">
        <v>14828</v>
      </c>
      <c r="B183" s="67" t="s">
        <v>8530</v>
      </c>
      <c r="C183" s="76">
        <v>45108</v>
      </c>
      <c r="D183" s="95" t="s">
        <v>9387</v>
      </c>
      <c r="E183" s="67" t="s">
        <v>13094</v>
      </c>
      <c r="F183" s="66" t="s">
        <v>3082</v>
      </c>
      <c r="G183" s="45"/>
      <c r="H183" s="45"/>
      <c r="I183" s="45"/>
      <c r="J183" s="45"/>
    </row>
    <row r="184" spans="1:10" ht="14.1" customHeight="1" thickBot="1" x14ac:dyDescent="0.25">
      <c r="A184" s="96"/>
      <c r="B184" s="67" t="s">
        <v>1786</v>
      </c>
      <c r="C184" s="79">
        <f>IF(C183="","",IF(AND(MONTH(C183)&gt;=1,MONTH(C183)&lt;=3),1,IF(AND(MONTH(C183)&gt;=4,MONTH(C183)&lt;=6),2,IF(AND(MONTH(C183)&gt;=7,MONTH(C183)&lt;=9),3,4))))</f>
        <v>3</v>
      </c>
      <c r="D184" s="96"/>
      <c r="E184" s="67" t="s">
        <v>2419</v>
      </c>
      <c r="F184" s="66" t="s">
        <v>14449</v>
      </c>
      <c r="G184" s="45"/>
      <c r="H184" s="45"/>
      <c r="I184" s="45"/>
      <c r="J184" s="45"/>
    </row>
    <row r="185" spans="1:10" ht="14.1" customHeight="1" thickBot="1" x14ac:dyDescent="0.25">
      <c r="A185" s="96"/>
      <c r="B185" s="67" t="s">
        <v>12943</v>
      </c>
      <c r="C185" s="76">
        <v>45199</v>
      </c>
      <c r="D185" s="96"/>
      <c r="E185" s="67" t="s">
        <v>3075</v>
      </c>
      <c r="F185" s="66" t="s">
        <v>6001</v>
      </c>
      <c r="G185" s="45"/>
      <c r="H185" s="45"/>
      <c r="I185" s="45"/>
      <c r="J185" s="45"/>
    </row>
    <row r="186" spans="1:10" ht="14.1" customHeight="1" thickBot="1" x14ac:dyDescent="0.25">
      <c r="A186" s="96"/>
      <c r="B186" s="67" t="s">
        <v>1786</v>
      </c>
      <c r="C186" s="79">
        <f>IF(C185="","",IF(AND(MONTH(C185)&gt;=1,MONTH(C185)&lt;=3),1,IF(AND(MONTH(C185)&gt;=4,MONTH(C185)&lt;=6),2,IF(AND(MONTH(C185)&gt;=7,MONTH(C185)&lt;=9),3,4))))</f>
        <v>3</v>
      </c>
      <c r="D186" s="96"/>
      <c r="E186" s="67" t="s">
        <v>13193</v>
      </c>
      <c r="F186" s="66" t="s">
        <v>6001</v>
      </c>
      <c r="G186" s="45"/>
      <c r="H186" s="45"/>
      <c r="I186" s="45"/>
      <c r="J186" s="45"/>
    </row>
    <row r="187" spans="1:10" ht="14.1" customHeight="1" thickBot="1" x14ac:dyDescent="0.25">
      <c r="A187" s="45"/>
      <c r="B187" s="45"/>
      <c r="C187" s="45"/>
      <c r="D187" s="45"/>
      <c r="E187" s="45"/>
      <c r="F187" s="45"/>
      <c r="G187" s="45"/>
      <c r="H187" s="45"/>
      <c r="I187" s="45"/>
      <c r="J187" s="45"/>
    </row>
    <row r="188" spans="1:10" ht="14.1" customHeight="1" thickBot="1" x14ac:dyDescent="0.25">
      <c r="A188" s="72" t="s">
        <v>15735</v>
      </c>
      <c r="B188" s="72" t="s">
        <v>16146</v>
      </c>
      <c r="C188" s="72" t="s">
        <v>15641</v>
      </c>
      <c r="D188" s="72" t="s">
        <v>15251</v>
      </c>
      <c r="E188" s="72" t="s">
        <v>6934</v>
      </c>
      <c r="F188" s="72" t="s">
        <v>15280</v>
      </c>
      <c r="G188" s="45"/>
      <c r="H188" s="45"/>
      <c r="I188" s="45"/>
      <c r="J188" s="45"/>
    </row>
    <row r="189" spans="1:10" ht="13.5" customHeight="1" x14ac:dyDescent="0.2">
      <c r="A189" s="78">
        <v>81111505</v>
      </c>
      <c r="B189" s="69" t="str">
        <f ca="1">IFERROR(INDEX(UNSPSCDes,MATCH(INDIRECT(ADDRESS(ROW(),COLUMN()-1,4)),UNSPSCCode,0)),"")</f>
        <v>Servicios de programación de sistemas operativos</v>
      </c>
      <c r="C189" s="82" t="s">
        <v>1449</v>
      </c>
      <c r="D189" s="78">
        <v>1</v>
      </c>
      <c r="E189" s="71">
        <v>150000</v>
      </c>
      <c r="F189" s="70">
        <f ca="1">INDIRECT(ADDRESS(ROW(),COLUMN()-2,4))*INDIRECT(ADDRESS(ROW(),COLUMN()-1,4))</f>
        <v>150000</v>
      </c>
      <c r="G189" s="45"/>
      <c r="H189" s="45"/>
      <c r="I189" s="45"/>
      <c r="J189" s="45"/>
    </row>
    <row r="190" spans="1:10" ht="14.1" customHeight="1" x14ac:dyDescent="0.2">
      <c r="A190" s="45"/>
      <c r="B190" s="45"/>
      <c r="C190" s="45"/>
      <c r="D190" s="45"/>
      <c r="E190" s="73" t="s">
        <v>12551</v>
      </c>
      <c r="F190" s="74">
        <f ca="1">SUM(Table318[MONTO TOTAL ESTIMADO])</f>
        <v>150000</v>
      </c>
      <c r="G190" s="45"/>
      <c r="H190" s="45" t="str">
        <f>C182</f>
        <v>Bienes</v>
      </c>
      <c r="I190" s="45" t="str">
        <f>E182</f>
        <v>No</v>
      </c>
      <c r="J190" s="45" t="str">
        <f>D182</f>
        <v>Compras por debajo del Umbral</v>
      </c>
    </row>
    <row r="191" spans="1:10" ht="14.1" customHeight="1" thickBot="1" x14ac:dyDescent="0.3"/>
    <row r="192" spans="1:10" ht="33.75" customHeight="1" thickBot="1" x14ac:dyDescent="0.25">
      <c r="A192" s="64" t="s">
        <v>16382</v>
      </c>
      <c r="B192" s="64" t="s">
        <v>161</v>
      </c>
      <c r="C192" s="64" t="s">
        <v>11725</v>
      </c>
      <c r="D192" s="64" t="s">
        <v>14378</v>
      </c>
      <c r="E192" s="64" t="s">
        <v>10963</v>
      </c>
      <c r="F192" s="64" t="s">
        <v>11096</v>
      </c>
      <c r="G192" s="45"/>
      <c r="H192" s="45"/>
      <c r="I192" s="45"/>
      <c r="J192" s="45"/>
    </row>
    <row r="193" spans="1:10" ht="14.1" customHeight="1" thickBot="1" x14ac:dyDescent="0.25">
      <c r="A193" s="66" t="s">
        <v>18839</v>
      </c>
      <c r="B193" s="66" t="s">
        <v>18840</v>
      </c>
      <c r="C193" s="66" t="s">
        <v>6800</v>
      </c>
      <c r="D193" s="66" t="s">
        <v>10172</v>
      </c>
      <c r="E193" s="66" t="s">
        <v>17854</v>
      </c>
      <c r="F193" s="81" t="s">
        <v>18841</v>
      </c>
      <c r="G193" s="45"/>
      <c r="H193" s="45"/>
      <c r="I193" s="45"/>
      <c r="J193" s="45"/>
    </row>
    <row r="194" spans="1:10" ht="14.1" customHeight="1" thickBot="1" x14ac:dyDescent="0.25">
      <c r="A194" s="95" t="s">
        <v>14828</v>
      </c>
      <c r="B194" s="67" t="s">
        <v>8530</v>
      </c>
      <c r="C194" s="76">
        <v>45200</v>
      </c>
      <c r="D194" s="95" t="s">
        <v>9387</v>
      </c>
      <c r="E194" s="67" t="s">
        <v>13094</v>
      </c>
      <c r="F194" s="66" t="s">
        <v>3082</v>
      </c>
      <c r="G194" s="45"/>
      <c r="H194" s="45"/>
      <c r="I194" s="45"/>
      <c r="J194" s="45"/>
    </row>
    <row r="195" spans="1:10" ht="14.1" customHeight="1" thickBot="1" x14ac:dyDescent="0.25">
      <c r="A195" s="96"/>
      <c r="B195" s="67" t="s">
        <v>1786</v>
      </c>
      <c r="C195" s="79">
        <f>IF(C194="","",IF(AND(MONTH(C194)&gt;=1,MONTH(C194)&lt;=3),1,IF(AND(MONTH(C194)&gt;=4,MONTH(C194)&lt;=6),2,IF(AND(MONTH(C194)&gt;=7,MONTH(C194)&lt;=9),3,4))))</f>
        <v>4</v>
      </c>
      <c r="D195" s="96"/>
      <c r="E195" s="67" t="s">
        <v>2419</v>
      </c>
      <c r="F195" s="66" t="s">
        <v>14449</v>
      </c>
      <c r="G195" s="45"/>
      <c r="H195" s="45"/>
      <c r="I195" s="45"/>
      <c r="J195" s="45"/>
    </row>
    <row r="196" spans="1:10" ht="14.1" customHeight="1" thickBot="1" x14ac:dyDescent="0.25">
      <c r="A196" s="96"/>
      <c r="B196" s="67" t="s">
        <v>12943</v>
      </c>
      <c r="C196" s="76">
        <v>45291</v>
      </c>
      <c r="D196" s="96"/>
      <c r="E196" s="67" t="s">
        <v>3075</v>
      </c>
      <c r="F196" s="66" t="s">
        <v>6001</v>
      </c>
      <c r="G196" s="45"/>
      <c r="H196" s="45"/>
      <c r="I196" s="45"/>
      <c r="J196" s="45"/>
    </row>
    <row r="197" spans="1:10" ht="14.1" customHeight="1" thickBot="1" x14ac:dyDescent="0.25">
      <c r="A197" s="96"/>
      <c r="B197" s="67" t="s">
        <v>1786</v>
      </c>
      <c r="C197" s="79">
        <f>IF(C196="","",IF(AND(MONTH(C196)&gt;=1,MONTH(C196)&lt;=3),1,IF(AND(MONTH(C196)&gt;=4,MONTH(C196)&lt;=6),2,IF(AND(MONTH(C196)&gt;=7,MONTH(C196)&lt;=9),3,4))))</f>
        <v>4</v>
      </c>
      <c r="D197" s="96"/>
      <c r="E197" s="67" t="s">
        <v>13193</v>
      </c>
      <c r="F197" s="66" t="s">
        <v>6001</v>
      </c>
      <c r="G197" s="45"/>
      <c r="H197" s="45"/>
      <c r="I197" s="45"/>
      <c r="J197" s="45"/>
    </row>
    <row r="198" spans="1:10" ht="14.1" customHeight="1" thickBot="1" x14ac:dyDescent="0.25">
      <c r="A198" s="45"/>
      <c r="B198" s="45"/>
      <c r="C198" s="45"/>
      <c r="D198" s="45"/>
      <c r="E198" s="45"/>
      <c r="F198" s="45"/>
      <c r="G198" s="45"/>
      <c r="H198" s="45"/>
      <c r="I198" s="45"/>
      <c r="J198" s="45"/>
    </row>
    <row r="199" spans="1:10" ht="14.1" customHeight="1" thickBot="1" x14ac:dyDescent="0.25">
      <c r="A199" s="72" t="s">
        <v>15735</v>
      </c>
      <c r="B199" s="72" t="s">
        <v>16146</v>
      </c>
      <c r="C199" s="72" t="s">
        <v>15641</v>
      </c>
      <c r="D199" s="72" t="s">
        <v>15251</v>
      </c>
      <c r="E199" s="72" t="s">
        <v>6934</v>
      </c>
      <c r="F199" s="72" t="s">
        <v>15280</v>
      </c>
      <c r="G199" s="45"/>
      <c r="H199" s="45"/>
      <c r="I199" s="45"/>
      <c r="J199" s="45"/>
    </row>
    <row r="200" spans="1:10" ht="13.5" customHeight="1" x14ac:dyDescent="0.2">
      <c r="A200" s="78">
        <v>81111505</v>
      </c>
      <c r="B200" s="69" t="str">
        <f ca="1">IFERROR(INDEX(UNSPSCDes,MATCH(INDIRECT(ADDRESS(ROW(),COLUMN()-1,4)),UNSPSCCode,0)),"")</f>
        <v>Servicios de programación de sistemas operativos</v>
      </c>
      <c r="C200" s="82" t="s">
        <v>1449</v>
      </c>
      <c r="D200" s="78">
        <v>1</v>
      </c>
      <c r="E200" s="71">
        <v>150000</v>
      </c>
      <c r="F200" s="70">
        <f ca="1">INDIRECT(ADDRESS(ROW(),COLUMN()-2,4))*INDIRECT(ADDRESS(ROW(),COLUMN()-1,4))</f>
        <v>150000</v>
      </c>
      <c r="G200" s="45"/>
      <c r="H200" s="45"/>
      <c r="I200" s="45"/>
      <c r="J200" s="45"/>
    </row>
    <row r="201" spans="1:10" ht="14.1" customHeight="1" x14ac:dyDescent="0.2">
      <c r="A201" s="45"/>
      <c r="B201" s="45"/>
      <c r="C201" s="45"/>
      <c r="D201" s="45"/>
      <c r="E201" s="73" t="s">
        <v>12551</v>
      </c>
      <c r="F201" s="74">
        <f ca="1">SUM(Table319[MONTO TOTAL ESTIMADO])</f>
        <v>150000</v>
      </c>
      <c r="G201" s="45"/>
      <c r="H201" s="45" t="str">
        <f>C193</f>
        <v>Servicios</v>
      </c>
      <c r="I201" s="45" t="str">
        <f>E193</f>
        <v>No</v>
      </c>
      <c r="J201" s="45" t="str">
        <f>D193</f>
        <v>Compras por debajo del Umbral</v>
      </c>
    </row>
    <row r="202" spans="1:10" ht="14.1" customHeight="1" thickBot="1" x14ac:dyDescent="0.3"/>
    <row r="203" spans="1:10" ht="33.75" customHeight="1" thickBot="1" x14ac:dyDescent="0.25">
      <c r="A203" s="64" t="s">
        <v>16382</v>
      </c>
      <c r="B203" s="64" t="s">
        <v>161</v>
      </c>
      <c r="C203" s="64" t="s">
        <v>11725</v>
      </c>
      <c r="D203" s="64" t="s">
        <v>14378</v>
      </c>
      <c r="E203" s="64" t="s">
        <v>10963</v>
      </c>
      <c r="F203" s="64" t="s">
        <v>11096</v>
      </c>
      <c r="G203" s="45"/>
      <c r="H203" s="45"/>
      <c r="I203" s="45"/>
      <c r="J203" s="45"/>
    </row>
    <row r="204" spans="1:10" ht="14.1" customHeight="1" thickBot="1" x14ac:dyDescent="0.25">
      <c r="A204" s="66" t="s">
        <v>18842</v>
      </c>
      <c r="B204" s="66" t="s">
        <v>18843</v>
      </c>
      <c r="C204" s="66" t="s">
        <v>6800</v>
      </c>
      <c r="D204" s="66" t="s">
        <v>10172</v>
      </c>
      <c r="E204" s="66" t="s">
        <v>8856</v>
      </c>
      <c r="F204" s="81" t="s">
        <v>18844</v>
      </c>
      <c r="G204" s="45"/>
      <c r="H204" s="45"/>
      <c r="I204" s="45"/>
      <c r="J204" s="45"/>
    </row>
    <row r="205" spans="1:10" ht="14.1" customHeight="1" thickBot="1" x14ac:dyDescent="0.25">
      <c r="A205" s="95" t="s">
        <v>14828</v>
      </c>
      <c r="B205" s="67" t="s">
        <v>8530</v>
      </c>
      <c r="C205" s="76">
        <v>44928</v>
      </c>
      <c r="D205" s="95" t="s">
        <v>9387</v>
      </c>
      <c r="E205" s="67" t="s">
        <v>13094</v>
      </c>
      <c r="F205" s="66" t="s">
        <v>3082</v>
      </c>
      <c r="G205" s="45"/>
      <c r="H205" s="45"/>
      <c r="I205" s="45"/>
      <c r="J205" s="45"/>
    </row>
    <row r="206" spans="1:10" ht="14.1" customHeight="1" thickBot="1" x14ac:dyDescent="0.25">
      <c r="A206" s="96"/>
      <c r="B206" s="67" t="s">
        <v>1786</v>
      </c>
      <c r="C206" s="79">
        <f>IF(C205="","",IF(AND(MONTH(C205)&gt;=1,MONTH(C205)&lt;=3),1,IF(AND(MONTH(C205)&gt;=4,MONTH(C205)&lt;=6),2,IF(AND(MONTH(C205)&gt;=7,MONTH(C205)&lt;=9),3,4))))</f>
        <v>1</v>
      </c>
      <c r="D206" s="96"/>
      <c r="E206" s="67" t="s">
        <v>2419</v>
      </c>
      <c r="F206" s="66" t="s">
        <v>14449</v>
      </c>
      <c r="G206" s="45"/>
      <c r="H206" s="45"/>
      <c r="I206" s="45"/>
      <c r="J206" s="45"/>
    </row>
    <row r="207" spans="1:10" ht="14.1" customHeight="1" thickBot="1" x14ac:dyDescent="0.25">
      <c r="A207" s="96"/>
      <c r="B207" s="67" t="s">
        <v>12943</v>
      </c>
      <c r="C207" s="76">
        <v>45016</v>
      </c>
      <c r="D207" s="96"/>
      <c r="E207" s="67" t="s">
        <v>3075</v>
      </c>
      <c r="F207" s="66" t="s">
        <v>6001</v>
      </c>
      <c r="G207" s="45"/>
      <c r="H207" s="45"/>
      <c r="I207" s="45"/>
      <c r="J207" s="45"/>
    </row>
    <row r="208" spans="1:10" ht="14.1" customHeight="1" thickBot="1" x14ac:dyDescent="0.25">
      <c r="A208" s="96"/>
      <c r="B208" s="67" t="s">
        <v>1786</v>
      </c>
      <c r="C208" s="79">
        <f>IF(C207="","",IF(AND(MONTH(C207)&gt;=1,MONTH(C207)&lt;=3),1,IF(AND(MONTH(C207)&gt;=4,MONTH(C207)&lt;=6),2,IF(AND(MONTH(C207)&gt;=7,MONTH(C207)&lt;=9),3,4))))</f>
        <v>1</v>
      </c>
      <c r="D208" s="96"/>
      <c r="E208" s="67" t="s">
        <v>13193</v>
      </c>
      <c r="F208" s="66" t="s">
        <v>6001</v>
      </c>
      <c r="G208" s="45"/>
      <c r="H208" s="45"/>
      <c r="I208" s="45"/>
      <c r="J208" s="45"/>
    </row>
    <row r="209" spans="1:10" ht="14.1" customHeight="1" thickBot="1" x14ac:dyDescent="0.25">
      <c r="A209" s="45"/>
      <c r="B209" s="45"/>
      <c r="C209" s="45"/>
      <c r="D209" s="45"/>
      <c r="E209" s="45"/>
      <c r="F209" s="45"/>
      <c r="G209" s="45"/>
      <c r="H209" s="45"/>
      <c r="I209" s="45"/>
      <c r="J209" s="45"/>
    </row>
    <row r="210" spans="1:10" ht="14.1" customHeight="1" thickBot="1" x14ac:dyDescent="0.25">
      <c r="A210" s="72" t="s">
        <v>15735</v>
      </c>
      <c r="B210" s="72" t="s">
        <v>16146</v>
      </c>
      <c r="C210" s="72" t="s">
        <v>15641</v>
      </c>
      <c r="D210" s="72" t="s">
        <v>15251</v>
      </c>
      <c r="E210" s="72" t="s">
        <v>6934</v>
      </c>
      <c r="F210" s="72" t="s">
        <v>15280</v>
      </c>
      <c r="G210" s="45"/>
      <c r="H210" s="45"/>
      <c r="I210" s="45"/>
      <c r="J210" s="45"/>
    </row>
    <row r="211" spans="1:10" ht="13.5" customHeight="1" x14ac:dyDescent="0.2">
      <c r="A211" s="78">
        <v>80101505</v>
      </c>
      <c r="B211" s="69" t="str">
        <f ca="1">IFERROR(INDEX(UNSPSCDes,MATCH(INDIRECT(ADDRESS(ROW(),COLUMN()-1,4)),UNSPSCCode,0)),"")</f>
        <v>Desarrollo de políticas u objetivos empresariales</v>
      </c>
      <c r="C211" s="82" t="s">
        <v>1449</v>
      </c>
      <c r="D211" s="78">
        <v>1</v>
      </c>
      <c r="E211" s="71">
        <v>125000</v>
      </c>
      <c r="F211" s="70">
        <f ca="1">INDIRECT(ADDRESS(ROW(),COLUMN()-2,4))*INDIRECT(ADDRESS(ROW(),COLUMN()-1,4))</f>
        <v>125000</v>
      </c>
      <c r="G211" s="45"/>
      <c r="H211" s="45"/>
      <c r="I211" s="45"/>
      <c r="J211" s="45"/>
    </row>
    <row r="212" spans="1:10" ht="14.1" customHeight="1" x14ac:dyDescent="0.2">
      <c r="A212" s="45"/>
      <c r="B212" s="45"/>
      <c r="C212" s="45"/>
      <c r="D212" s="45"/>
      <c r="E212" s="73" t="s">
        <v>12551</v>
      </c>
      <c r="F212" s="74">
        <f ca="1">SUM(Table320[MONTO TOTAL ESTIMADO])</f>
        <v>125000</v>
      </c>
      <c r="G212" s="45"/>
      <c r="H212" s="45" t="str">
        <f>C204</f>
        <v>Servicios</v>
      </c>
      <c r="I212" s="45" t="str">
        <f>E204</f>
        <v>Sí</v>
      </c>
      <c r="J212" s="45" t="str">
        <f>D204</f>
        <v>Compras por debajo del Umbral</v>
      </c>
    </row>
    <row r="213" spans="1:10" ht="14.1" customHeight="1" thickBot="1" x14ac:dyDescent="0.3"/>
    <row r="214" spans="1:10" ht="33.75" customHeight="1" thickBot="1" x14ac:dyDescent="0.25">
      <c r="A214" s="64" t="s">
        <v>16382</v>
      </c>
      <c r="B214" s="64" t="s">
        <v>161</v>
      </c>
      <c r="C214" s="64" t="s">
        <v>11725</v>
      </c>
      <c r="D214" s="64" t="s">
        <v>14378</v>
      </c>
      <c r="E214" s="64" t="s">
        <v>10963</v>
      </c>
      <c r="F214" s="64" t="s">
        <v>11096</v>
      </c>
      <c r="G214" s="45"/>
      <c r="H214" s="45"/>
      <c r="I214" s="45"/>
      <c r="J214" s="45"/>
    </row>
    <row r="215" spans="1:10" ht="14.1" customHeight="1" thickBot="1" x14ac:dyDescent="0.25">
      <c r="A215" s="66" t="s">
        <v>18842</v>
      </c>
      <c r="B215" s="66" t="s">
        <v>18843</v>
      </c>
      <c r="C215" s="66" t="s">
        <v>6800</v>
      </c>
      <c r="D215" s="66" t="s">
        <v>10172</v>
      </c>
      <c r="E215" s="66" t="s">
        <v>8856</v>
      </c>
      <c r="F215" s="66" t="s">
        <v>18844</v>
      </c>
      <c r="G215" s="45"/>
      <c r="H215" s="45"/>
      <c r="I215" s="45"/>
      <c r="J215" s="45"/>
    </row>
    <row r="216" spans="1:10" ht="14.1" customHeight="1" thickBot="1" x14ac:dyDescent="0.25">
      <c r="A216" s="95" t="s">
        <v>14828</v>
      </c>
      <c r="B216" s="67" t="s">
        <v>8530</v>
      </c>
      <c r="C216" s="76">
        <v>45017</v>
      </c>
      <c r="D216" s="95" t="s">
        <v>9387</v>
      </c>
      <c r="E216" s="67" t="s">
        <v>13094</v>
      </c>
      <c r="F216" s="66" t="s">
        <v>3082</v>
      </c>
      <c r="G216" s="45"/>
      <c r="H216" s="45"/>
      <c r="I216" s="45"/>
      <c r="J216" s="45"/>
    </row>
    <row r="217" spans="1:10" ht="14.1" customHeight="1" thickBot="1" x14ac:dyDescent="0.25">
      <c r="A217" s="96"/>
      <c r="B217" s="67" t="s">
        <v>1786</v>
      </c>
      <c r="C217" s="79">
        <f>IF(C216="","",IF(AND(MONTH(C216)&gt;=1,MONTH(C216)&lt;=3),1,IF(AND(MONTH(C216)&gt;=4,MONTH(C216)&lt;=6),2,IF(AND(MONTH(C216)&gt;=7,MONTH(C216)&lt;=9),3,4))))</f>
        <v>2</v>
      </c>
      <c r="D217" s="96"/>
      <c r="E217" s="67" t="s">
        <v>2419</v>
      </c>
      <c r="F217" s="66" t="s">
        <v>14449</v>
      </c>
      <c r="G217" s="45"/>
      <c r="H217" s="45"/>
      <c r="I217" s="45"/>
      <c r="J217" s="45"/>
    </row>
    <row r="218" spans="1:10" ht="14.1" customHeight="1" thickBot="1" x14ac:dyDescent="0.25">
      <c r="A218" s="96"/>
      <c r="B218" s="67" t="s">
        <v>12943</v>
      </c>
      <c r="C218" s="76">
        <v>45107</v>
      </c>
      <c r="D218" s="96"/>
      <c r="E218" s="67" t="s">
        <v>3075</v>
      </c>
      <c r="F218" s="66" t="s">
        <v>6001</v>
      </c>
      <c r="G218" s="45"/>
      <c r="H218" s="45"/>
      <c r="I218" s="45"/>
      <c r="J218" s="45"/>
    </row>
    <row r="219" spans="1:10" ht="14.1" customHeight="1" thickBot="1" x14ac:dyDescent="0.25">
      <c r="A219" s="96"/>
      <c r="B219" s="67" t="s">
        <v>1786</v>
      </c>
      <c r="C219" s="79">
        <f>IF(C218="","",IF(AND(MONTH(C218)&gt;=1,MONTH(C218)&lt;=3),1,IF(AND(MONTH(C218)&gt;=4,MONTH(C218)&lt;=6),2,IF(AND(MONTH(C218)&gt;=7,MONTH(C218)&lt;=9),3,4))))</f>
        <v>2</v>
      </c>
      <c r="D219" s="96"/>
      <c r="E219" s="67" t="s">
        <v>13193</v>
      </c>
      <c r="F219" s="66" t="s">
        <v>6001</v>
      </c>
      <c r="G219" s="45"/>
      <c r="H219" s="45"/>
      <c r="I219" s="45"/>
      <c r="J219" s="45"/>
    </row>
    <row r="220" spans="1:10" ht="14.1" customHeight="1" thickBot="1" x14ac:dyDescent="0.25">
      <c r="A220" s="45"/>
      <c r="B220" s="45"/>
      <c r="C220" s="45"/>
      <c r="D220" s="45"/>
      <c r="E220" s="45"/>
      <c r="F220" s="45"/>
      <c r="G220" s="45"/>
      <c r="H220" s="45"/>
      <c r="I220" s="45"/>
      <c r="J220" s="45"/>
    </row>
    <row r="221" spans="1:10" ht="14.1" customHeight="1" thickBot="1" x14ac:dyDescent="0.25">
      <c r="A221" s="72" t="s">
        <v>15735</v>
      </c>
      <c r="B221" s="72" t="s">
        <v>16146</v>
      </c>
      <c r="C221" s="72" t="s">
        <v>15641</v>
      </c>
      <c r="D221" s="72" t="s">
        <v>15251</v>
      </c>
      <c r="E221" s="72" t="s">
        <v>6934</v>
      </c>
      <c r="F221" s="72" t="s">
        <v>15280</v>
      </c>
      <c r="G221" s="45"/>
      <c r="H221" s="45"/>
      <c r="I221" s="45"/>
      <c r="J221" s="45"/>
    </row>
    <row r="222" spans="1:10" ht="13.5" customHeight="1" x14ac:dyDescent="0.2">
      <c r="A222" s="78">
        <v>80101505</v>
      </c>
      <c r="B222" s="69" t="str">
        <f ca="1">IFERROR(INDEX(UNSPSCDes,MATCH(INDIRECT(ADDRESS(ROW(),COLUMN()-1,4)),UNSPSCCode,0)),"")</f>
        <v>Desarrollo de políticas u objetivos empresariales</v>
      </c>
      <c r="C222" s="82" t="s">
        <v>1449</v>
      </c>
      <c r="D222" s="78">
        <v>1</v>
      </c>
      <c r="E222" s="71">
        <v>125000</v>
      </c>
      <c r="F222" s="70">
        <f ca="1">INDIRECT(ADDRESS(ROW(),COLUMN()-2,4))*INDIRECT(ADDRESS(ROW(),COLUMN()-1,4))</f>
        <v>125000</v>
      </c>
      <c r="G222" s="45"/>
      <c r="H222" s="45"/>
      <c r="I222" s="45"/>
      <c r="J222" s="45"/>
    </row>
    <row r="223" spans="1:10" ht="14.1" customHeight="1" x14ac:dyDescent="0.2">
      <c r="A223" s="45"/>
      <c r="B223" s="45"/>
      <c r="C223" s="45"/>
      <c r="D223" s="45"/>
      <c r="E223" s="73" t="s">
        <v>12551</v>
      </c>
      <c r="F223" s="74">
        <f ca="1">SUM(Table321[MONTO TOTAL ESTIMADO])</f>
        <v>125000</v>
      </c>
      <c r="G223" s="45"/>
      <c r="H223" s="45" t="str">
        <f>C215</f>
        <v>Servicios</v>
      </c>
      <c r="I223" s="45" t="str">
        <f>E215</f>
        <v>Sí</v>
      </c>
      <c r="J223" s="45" t="str">
        <f>D215</f>
        <v>Compras por debajo del Umbral</v>
      </c>
    </row>
    <row r="224" spans="1:10" ht="14.1" customHeight="1" thickBot="1" x14ac:dyDescent="0.3"/>
    <row r="225" spans="1:10" ht="33.75" customHeight="1" thickBot="1" x14ac:dyDescent="0.25">
      <c r="A225" s="64" t="s">
        <v>16382</v>
      </c>
      <c r="B225" s="64" t="s">
        <v>161</v>
      </c>
      <c r="C225" s="64" t="s">
        <v>11725</v>
      </c>
      <c r="D225" s="64" t="s">
        <v>14378</v>
      </c>
      <c r="E225" s="64" t="s">
        <v>10963</v>
      </c>
      <c r="F225" s="64" t="s">
        <v>11096</v>
      </c>
      <c r="G225" s="45"/>
      <c r="H225" s="45"/>
      <c r="I225" s="45"/>
      <c r="J225" s="45"/>
    </row>
    <row r="226" spans="1:10" ht="14.1" customHeight="1" thickBot="1" x14ac:dyDescent="0.25">
      <c r="A226" s="66" t="s">
        <v>18842</v>
      </c>
      <c r="B226" s="66" t="s">
        <v>18843</v>
      </c>
      <c r="C226" s="66" t="s">
        <v>6800</v>
      </c>
      <c r="D226" s="66" t="s">
        <v>10172</v>
      </c>
      <c r="E226" s="66" t="s">
        <v>8856</v>
      </c>
      <c r="F226" s="66" t="s">
        <v>18844</v>
      </c>
      <c r="G226" s="45"/>
      <c r="H226" s="45"/>
      <c r="I226" s="45"/>
      <c r="J226" s="45"/>
    </row>
    <row r="227" spans="1:10" ht="14.1" customHeight="1" thickBot="1" x14ac:dyDescent="0.25">
      <c r="A227" s="95" t="s">
        <v>14828</v>
      </c>
      <c r="B227" s="67" t="s">
        <v>8530</v>
      </c>
      <c r="C227" s="76">
        <v>45108</v>
      </c>
      <c r="D227" s="95" t="s">
        <v>9387</v>
      </c>
      <c r="E227" s="67" t="s">
        <v>13094</v>
      </c>
      <c r="F227" s="66" t="s">
        <v>3082</v>
      </c>
      <c r="G227" s="45"/>
      <c r="H227" s="45"/>
      <c r="I227" s="45"/>
      <c r="J227" s="45"/>
    </row>
    <row r="228" spans="1:10" ht="14.1" customHeight="1" thickBot="1" x14ac:dyDescent="0.25">
      <c r="A228" s="96"/>
      <c r="B228" s="67" t="s">
        <v>1786</v>
      </c>
      <c r="C228" s="79">
        <f>IF(C227="","",IF(AND(MONTH(C227)&gt;=1,MONTH(C227)&lt;=3),1,IF(AND(MONTH(C227)&gt;=4,MONTH(C227)&lt;=6),2,IF(AND(MONTH(C227)&gt;=7,MONTH(C227)&lt;=9),3,4))))</f>
        <v>3</v>
      </c>
      <c r="D228" s="96"/>
      <c r="E228" s="67" t="s">
        <v>2419</v>
      </c>
      <c r="F228" s="66" t="s">
        <v>14449</v>
      </c>
      <c r="G228" s="45"/>
      <c r="H228" s="45"/>
      <c r="I228" s="45"/>
      <c r="J228" s="45"/>
    </row>
    <row r="229" spans="1:10" ht="14.1" customHeight="1" thickBot="1" x14ac:dyDescent="0.25">
      <c r="A229" s="96"/>
      <c r="B229" s="67" t="s">
        <v>12943</v>
      </c>
      <c r="C229" s="76">
        <v>45199</v>
      </c>
      <c r="D229" s="96"/>
      <c r="E229" s="67" t="s">
        <v>3075</v>
      </c>
      <c r="F229" s="66" t="s">
        <v>6001</v>
      </c>
      <c r="G229" s="45"/>
      <c r="H229" s="45"/>
      <c r="I229" s="45"/>
      <c r="J229" s="45"/>
    </row>
    <row r="230" spans="1:10" ht="14.1" customHeight="1" thickBot="1" x14ac:dyDescent="0.25">
      <c r="A230" s="96"/>
      <c r="B230" s="67" t="s">
        <v>1786</v>
      </c>
      <c r="C230" s="79">
        <f>IF(C229="","",IF(AND(MONTH(C229)&gt;=1,MONTH(C229)&lt;=3),1,IF(AND(MONTH(C229)&gt;=4,MONTH(C229)&lt;=6),2,IF(AND(MONTH(C229)&gt;=7,MONTH(C229)&lt;=9),3,4))))</f>
        <v>3</v>
      </c>
      <c r="D230" s="96"/>
      <c r="E230" s="67" t="s">
        <v>13193</v>
      </c>
      <c r="F230" s="66" t="s">
        <v>6001</v>
      </c>
      <c r="G230" s="45"/>
      <c r="H230" s="45"/>
      <c r="I230" s="45"/>
      <c r="J230" s="45"/>
    </row>
    <row r="231" spans="1:10" ht="14.1" customHeight="1" thickBot="1" x14ac:dyDescent="0.25">
      <c r="A231" s="45"/>
      <c r="B231" s="45"/>
      <c r="C231" s="45"/>
      <c r="D231" s="45"/>
      <c r="E231" s="45"/>
      <c r="F231" s="45"/>
      <c r="G231" s="45"/>
      <c r="H231" s="45"/>
      <c r="I231" s="45"/>
      <c r="J231" s="45"/>
    </row>
    <row r="232" spans="1:10" ht="14.1" customHeight="1" thickBot="1" x14ac:dyDescent="0.25">
      <c r="A232" s="72" t="s">
        <v>15735</v>
      </c>
      <c r="B232" s="72" t="s">
        <v>16146</v>
      </c>
      <c r="C232" s="72" t="s">
        <v>15641</v>
      </c>
      <c r="D232" s="72" t="s">
        <v>15251</v>
      </c>
      <c r="E232" s="72" t="s">
        <v>6934</v>
      </c>
      <c r="F232" s="72" t="s">
        <v>15280</v>
      </c>
      <c r="G232" s="45"/>
      <c r="H232" s="45"/>
      <c r="I232" s="45"/>
      <c r="J232" s="45"/>
    </row>
    <row r="233" spans="1:10" ht="13.5" customHeight="1" x14ac:dyDescent="0.2">
      <c r="A233" s="78">
        <v>80101505</v>
      </c>
      <c r="B233" s="69" t="str">
        <f ca="1">IFERROR(INDEX(UNSPSCDes,MATCH(INDIRECT(ADDRESS(ROW(),COLUMN()-1,4)),UNSPSCCode,0)),"")</f>
        <v>Desarrollo de políticas u objetivos empresariales</v>
      </c>
      <c r="C233" s="82" t="s">
        <v>1449</v>
      </c>
      <c r="D233" s="78">
        <v>1</v>
      </c>
      <c r="E233" s="71">
        <v>125000</v>
      </c>
      <c r="F233" s="70">
        <f ca="1">INDIRECT(ADDRESS(ROW(),COLUMN()-2,4))*INDIRECT(ADDRESS(ROW(),COLUMN()-1,4))</f>
        <v>125000</v>
      </c>
      <c r="G233" s="45"/>
      <c r="H233" s="45"/>
      <c r="I233" s="45"/>
      <c r="J233" s="45"/>
    </row>
    <row r="234" spans="1:10" ht="14.1" customHeight="1" x14ac:dyDescent="0.2">
      <c r="A234" s="45"/>
      <c r="B234" s="45"/>
      <c r="C234" s="45"/>
      <c r="D234" s="45"/>
      <c r="E234" s="73" t="s">
        <v>12551</v>
      </c>
      <c r="F234" s="74">
        <f ca="1">SUM(Table322[MONTO TOTAL ESTIMADO])</f>
        <v>125000</v>
      </c>
      <c r="G234" s="45"/>
      <c r="H234" s="45" t="str">
        <f>C226</f>
        <v>Servicios</v>
      </c>
      <c r="I234" s="45" t="str">
        <f>E226</f>
        <v>Sí</v>
      </c>
      <c r="J234" s="45" t="str">
        <f>D226</f>
        <v>Compras por debajo del Umbral</v>
      </c>
    </row>
    <row r="235" spans="1:10" ht="14.1" customHeight="1" thickBot="1" x14ac:dyDescent="0.3"/>
    <row r="236" spans="1:10" ht="33.75" customHeight="1" thickBot="1" x14ac:dyDescent="0.25">
      <c r="A236" s="64" t="s">
        <v>16382</v>
      </c>
      <c r="B236" s="64" t="s">
        <v>161</v>
      </c>
      <c r="C236" s="64" t="s">
        <v>11725</v>
      </c>
      <c r="D236" s="64" t="s">
        <v>14378</v>
      </c>
      <c r="E236" s="64" t="s">
        <v>10963</v>
      </c>
      <c r="F236" s="64" t="s">
        <v>11096</v>
      </c>
      <c r="G236" s="45"/>
      <c r="H236" s="45"/>
      <c r="I236" s="45"/>
      <c r="J236" s="45"/>
    </row>
    <row r="237" spans="1:10" ht="14.1" customHeight="1" thickBot="1" x14ac:dyDescent="0.25">
      <c r="A237" s="66" t="s">
        <v>18842</v>
      </c>
      <c r="B237" s="66" t="s">
        <v>18843</v>
      </c>
      <c r="C237" s="66" t="s">
        <v>6800</v>
      </c>
      <c r="D237" s="66" t="s">
        <v>10172</v>
      </c>
      <c r="E237" s="66" t="s">
        <v>8856</v>
      </c>
      <c r="F237" s="66" t="s">
        <v>18844</v>
      </c>
      <c r="G237" s="45"/>
      <c r="H237" s="45"/>
      <c r="I237" s="45"/>
      <c r="J237" s="45"/>
    </row>
    <row r="238" spans="1:10" ht="14.1" customHeight="1" thickBot="1" x14ac:dyDescent="0.25">
      <c r="A238" s="95" t="s">
        <v>14828</v>
      </c>
      <c r="B238" s="67" t="s">
        <v>8530</v>
      </c>
      <c r="C238" s="76">
        <v>45200</v>
      </c>
      <c r="D238" s="95" t="s">
        <v>9387</v>
      </c>
      <c r="E238" s="67" t="s">
        <v>13094</v>
      </c>
      <c r="F238" s="66" t="s">
        <v>3082</v>
      </c>
      <c r="G238" s="45"/>
      <c r="H238" s="45"/>
      <c r="I238" s="45"/>
      <c r="J238" s="45"/>
    </row>
    <row r="239" spans="1:10" ht="14.1" customHeight="1" thickBot="1" x14ac:dyDescent="0.25">
      <c r="A239" s="96"/>
      <c r="B239" s="67" t="s">
        <v>1786</v>
      </c>
      <c r="C239" s="79">
        <f>IF(C238="","",IF(AND(MONTH(C238)&gt;=1,MONTH(C238)&lt;=3),1,IF(AND(MONTH(C238)&gt;=4,MONTH(C238)&lt;=6),2,IF(AND(MONTH(C238)&gt;=7,MONTH(C238)&lt;=9),3,4))))</f>
        <v>4</v>
      </c>
      <c r="D239" s="96"/>
      <c r="E239" s="67" t="s">
        <v>2419</v>
      </c>
      <c r="F239" s="66" t="s">
        <v>14449</v>
      </c>
      <c r="G239" s="45"/>
      <c r="H239" s="45"/>
      <c r="I239" s="45"/>
      <c r="J239" s="45"/>
    </row>
    <row r="240" spans="1:10" ht="14.1" customHeight="1" thickBot="1" x14ac:dyDescent="0.25">
      <c r="A240" s="96"/>
      <c r="B240" s="67" t="s">
        <v>12943</v>
      </c>
      <c r="C240" s="76">
        <v>45291</v>
      </c>
      <c r="D240" s="96"/>
      <c r="E240" s="67" t="s">
        <v>3075</v>
      </c>
      <c r="F240" s="66" t="s">
        <v>6001</v>
      </c>
      <c r="G240" s="45"/>
      <c r="H240" s="45"/>
      <c r="I240" s="45"/>
      <c r="J240" s="45"/>
    </row>
    <row r="241" spans="1:10" ht="14.1" customHeight="1" thickBot="1" x14ac:dyDescent="0.25">
      <c r="A241" s="96"/>
      <c r="B241" s="67" t="s">
        <v>1786</v>
      </c>
      <c r="C241" s="79">
        <f>IF(C240="","",IF(AND(MONTH(C240)&gt;=1,MONTH(C240)&lt;=3),1,IF(AND(MONTH(C240)&gt;=4,MONTH(C240)&lt;=6),2,IF(AND(MONTH(C240)&gt;=7,MONTH(C240)&lt;=9),3,4))))</f>
        <v>4</v>
      </c>
      <c r="D241" s="96"/>
      <c r="E241" s="67" t="s">
        <v>13193</v>
      </c>
      <c r="F241" s="66" t="s">
        <v>6001</v>
      </c>
      <c r="G241" s="45"/>
      <c r="H241" s="45"/>
      <c r="I241" s="45"/>
      <c r="J241" s="45"/>
    </row>
    <row r="242" spans="1:10" ht="14.1" customHeight="1" thickBot="1" x14ac:dyDescent="0.25">
      <c r="A242" s="45"/>
      <c r="B242" s="45"/>
      <c r="C242" s="45"/>
      <c r="D242" s="45"/>
      <c r="E242" s="45"/>
      <c r="F242" s="45"/>
      <c r="G242" s="45"/>
      <c r="H242" s="45"/>
      <c r="I242" s="45"/>
      <c r="J242" s="45"/>
    </row>
    <row r="243" spans="1:10" ht="14.1" customHeight="1" thickBot="1" x14ac:dyDescent="0.25">
      <c r="A243" s="72" t="s">
        <v>15735</v>
      </c>
      <c r="B243" s="72" t="s">
        <v>16146</v>
      </c>
      <c r="C243" s="72" t="s">
        <v>15641</v>
      </c>
      <c r="D243" s="72" t="s">
        <v>15251</v>
      </c>
      <c r="E243" s="72" t="s">
        <v>6934</v>
      </c>
      <c r="F243" s="72" t="s">
        <v>15280</v>
      </c>
      <c r="G243" s="45"/>
      <c r="H243" s="45"/>
      <c r="I243" s="45"/>
      <c r="J243" s="45"/>
    </row>
    <row r="244" spans="1:10" ht="13.5" customHeight="1" x14ac:dyDescent="0.2">
      <c r="A244" s="78">
        <v>80101505</v>
      </c>
      <c r="B244" s="69" t="str">
        <f ca="1">IFERROR(INDEX(UNSPSCDes,MATCH(INDIRECT(ADDRESS(ROW(),COLUMN()-1,4)),UNSPSCCode,0)),"")</f>
        <v>Desarrollo de políticas u objetivos empresariales</v>
      </c>
      <c r="C244" s="82" t="s">
        <v>1449</v>
      </c>
      <c r="D244" s="78">
        <v>1</v>
      </c>
      <c r="E244" s="71">
        <v>125000</v>
      </c>
      <c r="F244" s="70">
        <f ca="1">INDIRECT(ADDRESS(ROW(),COLUMN()-2,4))*INDIRECT(ADDRESS(ROW(),COLUMN()-1,4))</f>
        <v>125000</v>
      </c>
      <c r="G244" s="45"/>
      <c r="H244" s="45"/>
      <c r="I244" s="45"/>
      <c r="J244" s="45"/>
    </row>
    <row r="245" spans="1:10" ht="14.1" customHeight="1" x14ac:dyDescent="0.2">
      <c r="A245" s="45"/>
      <c r="B245" s="45"/>
      <c r="C245" s="45"/>
      <c r="D245" s="45"/>
      <c r="E245" s="73" t="s">
        <v>12551</v>
      </c>
      <c r="F245" s="74">
        <f ca="1">SUM(Table323[MONTO TOTAL ESTIMADO])</f>
        <v>125000</v>
      </c>
      <c r="G245" s="45"/>
      <c r="H245" s="45" t="str">
        <f>C237</f>
        <v>Servicios</v>
      </c>
      <c r="I245" s="45" t="str">
        <f>E237</f>
        <v>Sí</v>
      </c>
      <c r="J245" s="45" t="str">
        <f>D237</f>
        <v>Compras por debajo del Umbral</v>
      </c>
    </row>
    <row r="246" spans="1:10" ht="14.1" customHeight="1" thickBot="1" x14ac:dyDescent="0.3"/>
    <row r="247" spans="1:10" ht="33.75" customHeight="1" thickBot="1" x14ac:dyDescent="0.25">
      <c r="A247" s="64" t="s">
        <v>16382</v>
      </c>
      <c r="B247" s="64" t="s">
        <v>161</v>
      </c>
      <c r="C247" s="64" t="s">
        <v>11725</v>
      </c>
      <c r="D247" s="64" t="s">
        <v>14378</v>
      </c>
      <c r="E247" s="64" t="s">
        <v>10963</v>
      </c>
      <c r="F247" s="64" t="s">
        <v>11096</v>
      </c>
      <c r="G247" s="45"/>
      <c r="H247" s="45"/>
      <c r="I247" s="45"/>
      <c r="J247" s="45"/>
    </row>
    <row r="248" spans="1:10" ht="13.5" customHeight="1" thickBot="1" x14ac:dyDescent="0.25">
      <c r="A248" s="81" t="s">
        <v>18847</v>
      </c>
      <c r="B248" s="81" t="s">
        <v>18846</v>
      </c>
      <c r="C248" s="66" t="s">
        <v>17798</v>
      </c>
      <c r="D248" s="66" t="s">
        <v>1875</v>
      </c>
      <c r="E248" s="66" t="s">
        <v>6035</v>
      </c>
      <c r="F248" s="81" t="s">
        <v>18845</v>
      </c>
      <c r="G248" s="45"/>
      <c r="H248" s="45"/>
      <c r="I248" s="45"/>
      <c r="J248" s="45"/>
    </row>
    <row r="249" spans="1:10" ht="14.1" customHeight="1" thickBot="1" x14ac:dyDescent="0.25">
      <c r="A249" s="95" t="s">
        <v>14828</v>
      </c>
      <c r="B249" s="67" t="s">
        <v>8530</v>
      </c>
      <c r="C249" s="76">
        <v>44928</v>
      </c>
      <c r="D249" s="95" t="s">
        <v>9387</v>
      </c>
      <c r="E249" s="67" t="s">
        <v>13094</v>
      </c>
      <c r="F249" s="66" t="s">
        <v>3082</v>
      </c>
      <c r="G249" s="45"/>
      <c r="H249" s="45"/>
      <c r="I249" s="45"/>
      <c r="J249" s="45"/>
    </row>
    <row r="250" spans="1:10" ht="14.1" customHeight="1" thickBot="1" x14ac:dyDescent="0.25">
      <c r="A250" s="96"/>
      <c r="B250" s="67" t="s">
        <v>1786</v>
      </c>
      <c r="C250" s="79">
        <f>IF(C249="","",IF(AND(MONTH(C249)&gt;=1,MONTH(C249)&lt;=3),1,IF(AND(MONTH(C249)&gt;=4,MONTH(C249)&lt;=6),2,IF(AND(MONTH(C249)&gt;=7,MONTH(C249)&lt;=9),3,4))))</f>
        <v>1</v>
      </c>
      <c r="D250" s="96"/>
      <c r="E250" s="67" t="s">
        <v>2419</v>
      </c>
      <c r="F250" s="66" t="s">
        <v>14449</v>
      </c>
      <c r="G250" s="45"/>
      <c r="H250" s="45"/>
      <c r="I250" s="45"/>
      <c r="J250" s="45"/>
    </row>
    <row r="251" spans="1:10" ht="14.1" customHeight="1" thickBot="1" x14ac:dyDescent="0.25">
      <c r="A251" s="96"/>
      <c r="B251" s="67" t="s">
        <v>12943</v>
      </c>
      <c r="C251" s="76">
        <v>45016</v>
      </c>
      <c r="D251" s="96"/>
      <c r="E251" s="67" t="s">
        <v>3075</v>
      </c>
      <c r="F251" s="66" t="s">
        <v>6001</v>
      </c>
      <c r="G251" s="45"/>
      <c r="H251" s="45"/>
      <c r="I251" s="45"/>
      <c r="J251" s="45"/>
    </row>
    <row r="252" spans="1:10" ht="14.1" customHeight="1" thickBot="1" x14ac:dyDescent="0.25">
      <c r="A252" s="96"/>
      <c r="B252" s="67" t="s">
        <v>1786</v>
      </c>
      <c r="C252" s="79">
        <f>IF(C251="","",IF(AND(MONTH(C251)&gt;=1,MONTH(C251)&lt;=3),1,IF(AND(MONTH(C251)&gt;=4,MONTH(C251)&lt;=6),2,IF(AND(MONTH(C251)&gt;=7,MONTH(C251)&lt;=9),3,4))))</f>
        <v>1</v>
      </c>
      <c r="D252" s="96"/>
      <c r="E252" s="67" t="s">
        <v>13193</v>
      </c>
      <c r="F252" s="66" t="s">
        <v>6001</v>
      </c>
      <c r="G252" s="45"/>
      <c r="H252" s="45"/>
      <c r="I252" s="45"/>
      <c r="J252" s="45"/>
    </row>
    <row r="253" spans="1:10" ht="14.1" customHeight="1" thickBot="1" x14ac:dyDescent="0.25">
      <c r="A253" s="45"/>
      <c r="B253" s="45"/>
      <c r="C253" s="45"/>
      <c r="D253" s="45"/>
      <c r="E253" s="45"/>
      <c r="F253" s="45"/>
      <c r="G253" s="45"/>
      <c r="H253" s="45"/>
      <c r="I253" s="45"/>
      <c r="J253" s="45"/>
    </row>
    <row r="254" spans="1:10" ht="14.1" customHeight="1" thickBot="1" x14ac:dyDescent="0.25">
      <c r="A254" s="72" t="s">
        <v>15735</v>
      </c>
      <c r="B254" s="72" t="s">
        <v>16146</v>
      </c>
      <c r="C254" s="72" t="s">
        <v>15641</v>
      </c>
      <c r="D254" s="72" t="s">
        <v>15251</v>
      </c>
      <c r="E254" s="72" t="s">
        <v>6934</v>
      </c>
      <c r="F254" s="72" t="s">
        <v>15280</v>
      </c>
      <c r="G254" s="45"/>
      <c r="H254" s="45"/>
      <c r="I254" s="45"/>
      <c r="J254" s="45"/>
    </row>
    <row r="255" spans="1:10" ht="13.5" customHeight="1" x14ac:dyDescent="0.2">
      <c r="A255" s="78">
        <v>50131702</v>
      </c>
      <c r="B255" s="69" t="str">
        <f t="shared" ref="B255:B298" ca="1" si="2">IFERROR(INDEX(UNSPSCDes,MATCH(INDIRECT(ADDRESS(ROW(),COLUMN()-1,4)),UNSPSCCode,0)),"")</f>
        <v>Productos de leche o mantequilla de estante</v>
      </c>
      <c r="C255" s="78" t="s">
        <v>1449</v>
      </c>
      <c r="D255" s="78">
        <v>35</v>
      </c>
      <c r="E255" s="71">
        <v>505</v>
      </c>
      <c r="F255" s="70">
        <f t="shared" ref="F255:F298" ca="1" si="3">INDIRECT(ADDRESS(ROW(),COLUMN()-2,4))*INDIRECT(ADDRESS(ROW(),COLUMN()-1,4))</f>
        <v>17675</v>
      </c>
      <c r="G255" s="45"/>
      <c r="H255" s="45"/>
      <c r="I255" s="45"/>
      <c r="J255" s="45"/>
    </row>
    <row r="256" spans="1:10" ht="13.5" customHeight="1" x14ac:dyDescent="0.2">
      <c r="A256" s="78">
        <v>50161509</v>
      </c>
      <c r="B256" s="69" t="str">
        <f t="shared" ca="1" si="2"/>
        <v>Azucares naturales o productos endulzantes</v>
      </c>
      <c r="C256" s="78" t="s">
        <v>1780</v>
      </c>
      <c r="D256" s="78">
        <v>16</v>
      </c>
      <c r="E256" s="71">
        <v>5688</v>
      </c>
      <c r="F256" s="70">
        <f t="shared" ca="1" si="3"/>
        <v>91008</v>
      </c>
      <c r="G256" s="45"/>
      <c r="H256" s="45"/>
      <c r="I256" s="45"/>
      <c r="J256" s="45"/>
    </row>
    <row r="257" spans="1:10" ht="13.5" customHeight="1" x14ac:dyDescent="0.2">
      <c r="A257" s="78">
        <v>50161510</v>
      </c>
      <c r="B257" s="69" t="str">
        <f t="shared" ca="1" si="2"/>
        <v>Endulzantes artificiales</v>
      </c>
      <c r="C257" s="78" t="s">
        <v>16989</v>
      </c>
      <c r="D257" s="78">
        <v>5</v>
      </c>
      <c r="E257" s="71">
        <v>1500</v>
      </c>
      <c r="F257" s="70">
        <f t="shared" ca="1" si="3"/>
        <v>7500</v>
      </c>
      <c r="G257" s="45"/>
      <c r="H257" s="45"/>
      <c r="I257" s="45"/>
      <c r="J257" s="45"/>
    </row>
    <row r="258" spans="1:10" ht="13.5" customHeight="1" x14ac:dyDescent="0.2">
      <c r="A258" s="78">
        <v>50161511</v>
      </c>
      <c r="B258" s="69" t="str">
        <f t="shared" ca="1" si="2"/>
        <v>Chocolate o sustituto de chocolate</v>
      </c>
      <c r="C258" s="78" t="s">
        <v>16989</v>
      </c>
      <c r="D258" s="78">
        <v>20</v>
      </c>
      <c r="E258" s="71">
        <v>1050</v>
      </c>
      <c r="F258" s="70">
        <f t="shared" ca="1" si="3"/>
        <v>21000</v>
      </c>
      <c r="G258" s="45"/>
      <c r="H258" s="45"/>
      <c r="I258" s="45"/>
      <c r="J258" s="45"/>
    </row>
    <row r="259" spans="1:10" ht="13.5" customHeight="1" x14ac:dyDescent="0.2">
      <c r="A259" s="78">
        <v>50192901</v>
      </c>
      <c r="B259" s="69" t="str">
        <f t="shared" ca="1" si="2"/>
        <v>Pasta sencilla o fideos</v>
      </c>
      <c r="C259" s="78" t="s">
        <v>4738</v>
      </c>
      <c r="D259" s="78">
        <v>109</v>
      </c>
      <c r="E259" s="71">
        <v>310</v>
      </c>
      <c r="F259" s="70">
        <f t="shared" ca="1" si="3"/>
        <v>33790</v>
      </c>
      <c r="G259" s="45"/>
      <c r="H259" s="45"/>
      <c r="I259" s="45"/>
      <c r="J259" s="45"/>
    </row>
    <row r="260" spans="1:10" ht="13.5" customHeight="1" x14ac:dyDescent="0.2">
      <c r="A260" s="78">
        <v>50171831</v>
      </c>
      <c r="B260" s="69" t="str">
        <f t="shared" ca="1" si="2"/>
        <v>Salsas para cocinar</v>
      </c>
      <c r="C260" s="78" t="s">
        <v>16989</v>
      </c>
      <c r="D260" s="78">
        <v>22</v>
      </c>
      <c r="E260" s="71">
        <v>711.5</v>
      </c>
      <c r="F260" s="70">
        <f t="shared" ca="1" si="3"/>
        <v>15653</v>
      </c>
      <c r="G260" s="45"/>
      <c r="H260" s="45"/>
      <c r="I260" s="45"/>
      <c r="J260" s="45"/>
    </row>
    <row r="261" spans="1:10" ht="13.5" customHeight="1" x14ac:dyDescent="0.2">
      <c r="A261" s="78">
        <v>50121613</v>
      </c>
      <c r="B261" s="69" t="str">
        <f t="shared" ca="1" si="2"/>
        <v>Mariscos almacenados en repisa</v>
      </c>
      <c r="C261" s="78" t="s">
        <v>1449</v>
      </c>
      <c r="D261" s="78">
        <v>150</v>
      </c>
      <c r="E261" s="71">
        <v>826.4</v>
      </c>
      <c r="F261" s="70">
        <f t="shared" ca="1" si="3"/>
        <v>123960</v>
      </c>
      <c r="G261" s="45"/>
      <c r="H261" s="45"/>
      <c r="I261" s="45"/>
      <c r="J261" s="45"/>
    </row>
    <row r="262" spans="1:10" ht="13.5" customHeight="1" x14ac:dyDescent="0.2">
      <c r="A262" s="78">
        <v>50171904</v>
      </c>
      <c r="B262" s="69" t="str">
        <f t="shared" ca="1" si="2"/>
        <v>Conserva</v>
      </c>
      <c r="C262" s="78" t="s">
        <v>1449</v>
      </c>
      <c r="D262" s="78">
        <v>98</v>
      </c>
      <c r="E262" s="71">
        <v>150</v>
      </c>
      <c r="F262" s="70">
        <f t="shared" ca="1" si="3"/>
        <v>14700</v>
      </c>
      <c r="G262" s="45"/>
      <c r="H262" s="45"/>
      <c r="I262" s="45"/>
      <c r="J262" s="45"/>
    </row>
    <row r="263" spans="1:10" ht="13.5" customHeight="1" x14ac:dyDescent="0.2">
      <c r="A263" s="78">
        <v>50131606</v>
      </c>
      <c r="B263" s="69" t="str">
        <f t="shared" ca="1" si="2"/>
        <v>Huevos frescos</v>
      </c>
      <c r="C263" s="78" t="s">
        <v>16989</v>
      </c>
      <c r="D263" s="78">
        <v>78</v>
      </c>
      <c r="E263" s="71">
        <v>280</v>
      </c>
      <c r="F263" s="70">
        <f t="shared" ca="1" si="3"/>
        <v>21840</v>
      </c>
      <c r="G263" s="45"/>
      <c r="H263" s="45"/>
      <c r="I263" s="45"/>
      <c r="J263" s="45"/>
    </row>
    <row r="264" spans="1:10" ht="13.5" customHeight="1" x14ac:dyDescent="0.2">
      <c r="A264" s="78">
        <v>50131702</v>
      </c>
      <c r="B264" s="69" t="str">
        <f t="shared" ca="1" si="2"/>
        <v>Productos de leche o mantequilla de estante</v>
      </c>
      <c r="C264" s="78" t="s">
        <v>4738</v>
      </c>
      <c r="D264" s="78">
        <v>78</v>
      </c>
      <c r="E264" s="71">
        <v>1530</v>
      </c>
      <c r="F264" s="70">
        <f t="shared" ca="1" si="3"/>
        <v>119340</v>
      </c>
      <c r="G264" s="45"/>
      <c r="H264" s="45"/>
      <c r="I264" s="45"/>
      <c r="J264" s="45"/>
    </row>
    <row r="265" spans="1:10" ht="13.5" customHeight="1" x14ac:dyDescent="0.2">
      <c r="A265" s="78">
        <v>50171832</v>
      </c>
      <c r="B265" s="69" t="str">
        <f t="shared" ca="1" si="2"/>
        <v>Salsas para ensaladas o dips</v>
      </c>
      <c r="C265" s="78" t="s">
        <v>16989</v>
      </c>
      <c r="D265" s="78">
        <v>10</v>
      </c>
      <c r="E265" s="71">
        <v>600</v>
      </c>
      <c r="F265" s="70">
        <f t="shared" ca="1" si="3"/>
        <v>6000</v>
      </c>
      <c r="G265" s="45"/>
      <c r="H265" s="45"/>
      <c r="I265" s="45"/>
      <c r="J265" s="45"/>
    </row>
    <row r="266" spans="1:10" ht="13.5" customHeight="1" x14ac:dyDescent="0.2">
      <c r="A266" s="78">
        <v>50131801</v>
      </c>
      <c r="B266" s="69" t="str">
        <f t="shared" ca="1" si="2"/>
        <v>Queso natural</v>
      </c>
      <c r="C266" s="78" t="s">
        <v>1449</v>
      </c>
      <c r="D266" s="78">
        <v>50</v>
      </c>
      <c r="E266" s="71">
        <v>1875</v>
      </c>
      <c r="F266" s="70">
        <f t="shared" ca="1" si="3"/>
        <v>93750</v>
      </c>
      <c r="G266" s="45"/>
      <c r="H266" s="45"/>
      <c r="I266" s="45"/>
      <c r="J266" s="45"/>
    </row>
    <row r="267" spans="1:10" ht="13.5" customHeight="1" x14ac:dyDescent="0.2">
      <c r="A267" s="78">
        <v>50131802</v>
      </c>
      <c r="B267" s="69" t="str">
        <f t="shared" ca="1" si="2"/>
        <v>Queso procesado</v>
      </c>
      <c r="C267" s="78" t="s">
        <v>1449</v>
      </c>
      <c r="D267" s="78">
        <v>50</v>
      </c>
      <c r="E267" s="71">
        <v>1885</v>
      </c>
      <c r="F267" s="70">
        <f t="shared" ca="1" si="3"/>
        <v>94250</v>
      </c>
      <c r="G267" s="45"/>
      <c r="H267" s="45"/>
      <c r="I267" s="45"/>
      <c r="J267" s="45"/>
    </row>
    <row r="268" spans="1:10" ht="13.5" customHeight="1" x14ac:dyDescent="0.2">
      <c r="A268" s="78">
        <v>50192303</v>
      </c>
      <c r="B268" s="69" t="str">
        <f t="shared" ca="1" si="2"/>
        <v>Helado de sabor o helado o postre de helado o yogurt congelado</v>
      </c>
      <c r="C268" s="78" t="s">
        <v>9561</v>
      </c>
      <c r="D268" s="78">
        <v>40</v>
      </c>
      <c r="E268" s="71">
        <v>850</v>
      </c>
      <c r="F268" s="70">
        <f t="shared" ca="1" si="3"/>
        <v>34000</v>
      </c>
      <c r="G268" s="45"/>
      <c r="H268" s="45"/>
      <c r="I268" s="45"/>
      <c r="J268" s="45"/>
    </row>
    <row r="269" spans="1:10" ht="13.5" customHeight="1" x14ac:dyDescent="0.2">
      <c r="A269" s="78">
        <v>50111511</v>
      </c>
      <c r="B269" s="69" t="str">
        <f t="shared" ca="1" si="2"/>
        <v>Carne de ave o carne congelada</v>
      </c>
      <c r="C269" s="78" t="s">
        <v>15636</v>
      </c>
      <c r="D269" s="78">
        <v>2000</v>
      </c>
      <c r="E269" s="71">
        <v>142.72999999999999</v>
      </c>
      <c r="F269" s="70">
        <f t="shared" ca="1" si="3"/>
        <v>285460</v>
      </c>
      <c r="G269" s="45"/>
      <c r="H269" s="45"/>
      <c r="I269" s="45"/>
      <c r="J269" s="45"/>
    </row>
    <row r="270" spans="1:10" ht="13.5" customHeight="1" x14ac:dyDescent="0.2">
      <c r="A270" s="78">
        <v>50112001</v>
      </c>
      <c r="B270" s="69" t="str">
        <f t="shared" ca="1" si="2"/>
        <v>Carnes procesadas y preparadas fresco</v>
      </c>
      <c r="C270" s="78" t="s">
        <v>1449</v>
      </c>
      <c r="D270" s="78">
        <v>380</v>
      </c>
      <c r="E270" s="71">
        <v>494.35</v>
      </c>
      <c r="F270" s="70">
        <f t="shared" ca="1" si="3"/>
        <v>187853</v>
      </c>
      <c r="G270" s="45"/>
      <c r="H270" s="45"/>
      <c r="I270" s="45"/>
      <c r="J270" s="45"/>
    </row>
    <row r="271" spans="1:10" ht="13.5" customHeight="1" x14ac:dyDescent="0.2">
      <c r="A271" s="78">
        <v>50121613</v>
      </c>
      <c r="B271" s="69" t="str">
        <f t="shared" ca="1" si="2"/>
        <v>Mariscos almacenados en repisa</v>
      </c>
      <c r="C271" s="78" t="s">
        <v>16989</v>
      </c>
      <c r="D271" s="78">
        <v>9</v>
      </c>
      <c r="E271" s="71">
        <v>11100</v>
      </c>
      <c r="F271" s="70">
        <f t="shared" ca="1" si="3"/>
        <v>99900</v>
      </c>
      <c r="G271" s="45"/>
      <c r="H271" s="45"/>
      <c r="I271" s="45"/>
      <c r="J271" s="45"/>
    </row>
    <row r="272" spans="1:10" ht="13.5" customHeight="1" x14ac:dyDescent="0.2">
      <c r="A272" s="78">
        <v>50121611</v>
      </c>
      <c r="B272" s="69" t="str">
        <f t="shared" ca="1" si="2"/>
        <v>Mariscos frescos</v>
      </c>
      <c r="C272" s="78" t="s">
        <v>15636</v>
      </c>
      <c r="D272" s="78">
        <v>15</v>
      </c>
      <c r="E272" s="71">
        <v>250</v>
      </c>
      <c r="F272" s="70">
        <f t="shared" ca="1" si="3"/>
        <v>3750</v>
      </c>
      <c r="G272" s="45"/>
      <c r="H272" s="45"/>
      <c r="I272" s="45"/>
      <c r="J272" s="45"/>
    </row>
    <row r="273" spans="1:10" ht="13.5" customHeight="1" x14ac:dyDescent="0.2">
      <c r="A273" s="78">
        <v>50221101</v>
      </c>
      <c r="B273" s="69" t="str">
        <f t="shared" ca="1" si="2"/>
        <v>Grano de cereal</v>
      </c>
      <c r="C273" s="78" t="s">
        <v>4738</v>
      </c>
      <c r="D273" s="78">
        <v>5</v>
      </c>
      <c r="E273" s="71">
        <v>2950</v>
      </c>
      <c r="F273" s="70">
        <f t="shared" ca="1" si="3"/>
        <v>14750</v>
      </c>
      <c r="G273" s="45"/>
      <c r="H273" s="45"/>
      <c r="I273" s="45"/>
      <c r="J273" s="45"/>
    </row>
    <row r="274" spans="1:10" ht="13.5" customHeight="1" x14ac:dyDescent="0.2">
      <c r="A274" s="78">
        <v>50221101</v>
      </c>
      <c r="B274" s="69" t="str">
        <f t="shared" ca="1" si="2"/>
        <v>Grano de cereal</v>
      </c>
      <c r="C274" s="78" t="s">
        <v>1780</v>
      </c>
      <c r="D274" s="78">
        <v>20</v>
      </c>
      <c r="E274" s="71">
        <v>4500</v>
      </c>
      <c r="F274" s="70">
        <f t="shared" ca="1" si="3"/>
        <v>90000</v>
      </c>
      <c r="G274" s="45"/>
      <c r="H274" s="45"/>
      <c r="I274" s="45"/>
      <c r="J274" s="45"/>
    </row>
    <row r="275" spans="1:10" ht="13.5" customHeight="1" x14ac:dyDescent="0.2">
      <c r="A275" s="78">
        <v>50181901</v>
      </c>
      <c r="B275" s="69" t="str">
        <f t="shared" ca="1" si="2"/>
        <v>Pan fresco</v>
      </c>
      <c r="C275" s="78" t="s">
        <v>4738</v>
      </c>
      <c r="D275" s="78">
        <v>367</v>
      </c>
      <c r="E275" s="71">
        <v>295</v>
      </c>
      <c r="F275" s="70">
        <f t="shared" ca="1" si="3"/>
        <v>108265</v>
      </c>
      <c r="G275" s="45"/>
      <c r="H275" s="45"/>
      <c r="I275" s="45"/>
      <c r="J275" s="45"/>
    </row>
    <row r="276" spans="1:10" ht="13.5" customHeight="1" x14ac:dyDescent="0.2">
      <c r="A276" s="78">
        <v>50181909</v>
      </c>
      <c r="B276" s="69" t="str">
        <f t="shared" ca="1" si="2"/>
        <v>Galletas de soda</v>
      </c>
      <c r="C276" s="78" t="s">
        <v>16989</v>
      </c>
      <c r="D276" s="78">
        <v>60</v>
      </c>
      <c r="E276" s="71">
        <v>1100</v>
      </c>
      <c r="F276" s="70">
        <f t="shared" ca="1" si="3"/>
        <v>66000</v>
      </c>
      <c r="G276" s="45"/>
      <c r="H276" s="45"/>
      <c r="I276" s="45"/>
      <c r="J276" s="45"/>
    </row>
    <row r="277" spans="1:10" ht="13.5" customHeight="1" x14ac:dyDescent="0.2">
      <c r="A277" s="78">
        <v>50201706</v>
      </c>
      <c r="B277" s="69" t="str">
        <f t="shared" ca="1" si="2"/>
        <v>Café</v>
      </c>
      <c r="C277" s="78" t="s">
        <v>16989</v>
      </c>
      <c r="D277" s="78">
        <v>30</v>
      </c>
      <c r="E277" s="71">
        <v>6450</v>
      </c>
      <c r="F277" s="70">
        <f t="shared" ca="1" si="3"/>
        <v>193500</v>
      </c>
      <c r="G277" s="45"/>
      <c r="H277" s="45"/>
      <c r="I277" s="45"/>
      <c r="J277" s="45"/>
    </row>
    <row r="278" spans="1:10" ht="13.5" customHeight="1" x14ac:dyDescent="0.2">
      <c r="A278" s="78">
        <v>50171707</v>
      </c>
      <c r="B278" s="69" t="str">
        <f t="shared" ca="1" si="2"/>
        <v>Vinagres</v>
      </c>
      <c r="C278" s="78" t="s">
        <v>9561</v>
      </c>
      <c r="D278" s="78">
        <v>6</v>
      </c>
      <c r="E278" s="71">
        <v>495</v>
      </c>
      <c r="F278" s="70">
        <f t="shared" ca="1" si="3"/>
        <v>2970</v>
      </c>
      <c r="G278" s="45"/>
      <c r="H278" s="45"/>
      <c r="I278" s="45"/>
      <c r="J278" s="45"/>
    </row>
    <row r="279" spans="1:10" ht="13.5" customHeight="1" x14ac:dyDescent="0.2">
      <c r="A279" s="78">
        <v>50181708</v>
      </c>
      <c r="B279" s="69" t="str">
        <f t="shared" ca="1" si="2"/>
        <v>Mezclas para hornear</v>
      </c>
      <c r="C279" s="78" t="s">
        <v>1449</v>
      </c>
      <c r="D279" s="78">
        <v>1</v>
      </c>
      <c r="E279" s="71">
        <v>600</v>
      </c>
      <c r="F279" s="70">
        <f t="shared" ca="1" si="3"/>
        <v>600</v>
      </c>
      <c r="G279" s="45"/>
      <c r="H279" s="45"/>
      <c r="I279" s="45"/>
      <c r="J279" s="45"/>
    </row>
    <row r="280" spans="1:10" ht="13.5" customHeight="1" x14ac:dyDescent="0.2">
      <c r="A280" s="78">
        <v>50202302</v>
      </c>
      <c r="B280" s="69" t="str">
        <f t="shared" ca="1" si="2"/>
        <v>Hielo</v>
      </c>
      <c r="C280" s="78" t="s">
        <v>1449</v>
      </c>
      <c r="D280" s="78">
        <v>30</v>
      </c>
      <c r="E280" s="71">
        <v>115</v>
      </c>
      <c r="F280" s="70">
        <f t="shared" ca="1" si="3"/>
        <v>3450</v>
      </c>
      <c r="G280" s="45"/>
      <c r="H280" s="45"/>
      <c r="I280" s="45"/>
      <c r="J280" s="45"/>
    </row>
    <row r="281" spans="1:10" ht="13.5" customHeight="1" x14ac:dyDescent="0.2">
      <c r="A281" s="78">
        <v>50202305</v>
      </c>
      <c r="B281" s="69" t="str">
        <f t="shared" ca="1" si="2"/>
        <v>Jugo fresco</v>
      </c>
      <c r="C281" s="78" t="s">
        <v>16989</v>
      </c>
      <c r="D281" s="78">
        <v>75</v>
      </c>
      <c r="E281" s="71">
        <v>900</v>
      </c>
      <c r="F281" s="70">
        <f t="shared" ca="1" si="3"/>
        <v>67500</v>
      </c>
      <c r="G281" s="45"/>
      <c r="H281" s="45"/>
      <c r="I281" s="45"/>
      <c r="J281" s="45"/>
    </row>
    <row r="282" spans="1:10" ht="13.5" customHeight="1" x14ac:dyDescent="0.2">
      <c r="A282" s="78">
        <v>50201713</v>
      </c>
      <c r="B282" s="69" t="str">
        <f t="shared" ca="1" si="2"/>
        <v>Bolsas de té</v>
      </c>
      <c r="C282" s="78" t="s">
        <v>16989</v>
      </c>
      <c r="D282" s="78">
        <v>50</v>
      </c>
      <c r="E282" s="71">
        <v>675</v>
      </c>
      <c r="F282" s="70">
        <f t="shared" ca="1" si="3"/>
        <v>33750</v>
      </c>
      <c r="G282" s="45"/>
      <c r="H282" s="45"/>
      <c r="I282" s="45"/>
      <c r="J282" s="45"/>
    </row>
    <row r="283" spans="1:10" ht="13.5" customHeight="1" x14ac:dyDescent="0.2">
      <c r="A283" s="78">
        <v>50202310</v>
      </c>
      <c r="B283" s="69" t="str">
        <f t="shared" ca="1" si="2"/>
        <v>Agua mineral</v>
      </c>
      <c r="C283" s="78" t="s">
        <v>1449</v>
      </c>
      <c r="D283" s="78">
        <v>3600</v>
      </c>
      <c r="E283" s="71">
        <v>85</v>
      </c>
      <c r="F283" s="70">
        <f t="shared" ca="1" si="3"/>
        <v>306000</v>
      </c>
      <c r="G283" s="45"/>
      <c r="H283" s="45"/>
      <c r="I283" s="45"/>
      <c r="J283" s="45"/>
    </row>
    <row r="284" spans="1:10" ht="13.5" customHeight="1" x14ac:dyDescent="0.2">
      <c r="A284" s="78">
        <v>50182001</v>
      </c>
      <c r="B284" s="69" t="str">
        <f t="shared" ca="1" si="2"/>
        <v>Ponqués pasteles o biscochos frescos</v>
      </c>
      <c r="C284" s="78" t="s">
        <v>1449</v>
      </c>
      <c r="D284" s="78">
        <v>2</v>
      </c>
      <c r="E284" s="71">
        <v>6150</v>
      </c>
      <c r="F284" s="70">
        <f t="shared" ca="1" si="3"/>
        <v>12300</v>
      </c>
      <c r="G284" s="45"/>
      <c r="H284" s="45"/>
      <c r="I284" s="45"/>
      <c r="J284" s="45"/>
    </row>
    <row r="285" spans="1:10" ht="13.5" customHeight="1" x14ac:dyDescent="0.2">
      <c r="A285" s="78">
        <v>50193101</v>
      </c>
      <c r="B285" s="69" t="str">
        <f t="shared" ca="1" si="2"/>
        <v>Pasa bocas mezcla instantáneas</v>
      </c>
      <c r="C285" s="78" t="s">
        <v>1449</v>
      </c>
      <c r="D285" s="78">
        <v>2000</v>
      </c>
      <c r="E285" s="71">
        <v>35</v>
      </c>
      <c r="F285" s="70">
        <f t="shared" ca="1" si="3"/>
        <v>70000</v>
      </c>
      <c r="G285" s="45"/>
      <c r="H285" s="45"/>
      <c r="I285" s="45"/>
      <c r="J285" s="45"/>
    </row>
    <row r="286" spans="1:10" ht="13.5" customHeight="1" x14ac:dyDescent="0.2">
      <c r="A286" s="78">
        <v>50131701</v>
      </c>
      <c r="B286" s="69" t="str">
        <f t="shared" ca="1" si="2"/>
        <v>Productos de leche o mantequilla frescos</v>
      </c>
      <c r="C286" s="78" t="s">
        <v>1449</v>
      </c>
      <c r="D286" s="78">
        <v>2580</v>
      </c>
      <c r="E286" s="71">
        <v>30.72</v>
      </c>
      <c r="F286" s="70">
        <f t="shared" ca="1" si="3"/>
        <v>79257.599999999991</v>
      </c>
      <c r="G286" s="45"/>
      <c r="H286" s="45"/>
      <c r="I286" s="45"/>
      <c r="J286" s="45"/>
    </row>
    <row r="287" spans="1:10" ht="13.5" customHeight="1" x14ac:dyDescent="0.2">
      <c r="A287" s="78">
        <v>42231801</v>
      </c>
      <c r="B287" s="69" t="str">
        <f t="shared" ca="1" si="2"/>
        <v>Fórmulas de suplementos para adultos de uso general</v>
      </c>
      <c r="C287" s="78" t="s">
        <v>1449</v>
      </c>
      <c r="D287" s="78">
        <v>550</v>
      </c>
      <c r="E287" s="71">
        <v>185.02</v>
      </c>
      <c r="F287" s="70">
        <f t="shared" ca="1" si="3"/>
        <v>101761</v>
      </c>
      <c r="G287" s="45"/>
      <c r="H287" s="45"/>
      <c r="I287" s="45"/>
      <c r="J287" s="45"/>
    </row>
    <row r="288" spans="1:10" ht="13.5" customHeight="1" x14ac:dyDescent="0.2">
      <c r="A288" s="78">
        <v>50101540</v>
      </c>
      <c r="B288" s="69" t="str">
        <f t="shared" ca="1" si="2"/>
        <v>Verduras estables sin refrigerar</v>
      </c>
      <c r="C288" s="78" t="s">
        <v>1449</v>
      </c>
      <c r="D288" s="78">
        <v>7195</v>
      </c>
      <c r="E288" s="71">
        <v>45</v>
      </c>
      <c r="F288" s="70">
        <f t="shared" ca="1" si="3"/>
        <v>323775</v>
      </c>
      <c r="G288" s="45"/>
      <c r="H288" s="45"/>
      <c r="I288" s="45"/>
      <c r="J288" s="45"/>
    </row>
    <row r="289" spans="1:10" ht="13.5" customHeight="1" x14ac:dyDescent="0.2">
      <c r="A289" s="78">
        <v>50101538</v>
      </c>
      <c r="B289" s="69" t="str">
        <f t="shared" ca="1" si="2"/>
        <v>Verduras frescas</v>
      </c>
      <c r="C289" s="78" t="s">
        <v>1449</v>
      </c>
      <c r="D289" s="78">
        <v>975</v>
      </c>
      <c r="E289" s="71">
        <v>225</v>
      </c>
      <c r="F289" s="70">
        <f t="shared" ca="1" si="3"/>
        <v>219375</v>
      </c>
      <c r="G289" s="45"/>
      <c r="H289" s="45"/>
      <c r="I289" s="45"/>
      <c r="J289" s="45"/>
    </row>
    <row r="290" spans="1:10" ht="13.5" customHeight="1" x14ac:dyDescent="0.2">
      <c r="A290" s="78">
        <v>50101634</v>
      </c>
      <c r="B290" s="69" t="str">
        <f t="shared" ca="1" si="2"/>
        <v>Fruta fresca</v>
      </c>
      <c r="C290" s="78" t="s">
        <v>1449</v>
      </c>
      <c r="D290" s="78">
        <v>2800</v>
      </c>
      <c r="E290" s="71">
        <v>95</v>
      </c>
      <c r="F290" s="70">
        <f t="shared" ca="1" si="3"/>
        <v>266000</v>
      </c>
      <c r="G290" s="45"/>
      <c r="H290" s="45"/>
      <c r="I290" s="45"/>
      <c r="J290" s="45"/>
    </row>
    <row r="291" spans="1:10" ht="13.5" customHeight="1" x14ac:dyDescent="0.2">
      <c r="A291" s="78">
        <v>50101542</v>
      </c>
      <c r="B291" s="69" t="str">
        <f t="shared" ca="1" si="2"/>
        <v>Harina vegetal</v>
      </c>
      <c r="C291" s="78" t="s">
        <v>16989</v>
      </c>
      <c r="D291" s="78">
        <v>250</v>
      </c>
      <c r="E291" s="71">
        <v>1100</v>
      </c>
      <c r="F291" s="70">
        <f t="shared" ca="1" si="3"/>
        <v>275000</v>
      </c>
      <c r="G291" s="45"/>
      <c r="H291" s="45"/>
      <c r="I291" s="45"/>
      <c r="J291" s="45"/>
    </row>
    <row r="292" spans="1:10" ht="13.5" customHeight="1" x14ac:dyDescent="0.2">
      <c r="A292" s="78">
        <v>50101543</v>
      </c>
      <c r="B292" s="69" t="str">
        <f t="shared" ca="1" si="2"/>
        <v>Judías secas</v>
      </c>
      <c r="C292" s="78" t="s">
        <v>15636</v>
      </c>
      <c r="D292" s="78">
        <v>950</v>
      </c>
      <c r="E292" s="71">
        <v>185</v>
      </c>
      <c r="F292" s="70">
        <f t="shared" ca="1" si="3"/>
        <v>175750</v>
      </c>
      <c r="G292" s="45"/>
      <c r="H292" s="45"/>
      <c r="I292" s="45"/>
      <c r="J292" s="45"/>
    </row>
    <row r="293" spans="1:10" ht="13.5" customHeight="1" x14ac:dyDescent="0.2">
      <c r="A293" s="78">
        <v>50171550</v>
      </c>
      <c r="B293" s="69" t="str">
        <f t="shared" ca="1" si="2"/>
        <v>Especies o extractos</v>
      </c>
      <c r="C293" s="78" t="s">
        <v>15636</v>
      </c>
      <c r="D293" s="78">
        <v>74</v>
      </c>
      <c r="E293" s="71">
        <v>257.74</v>
      </c>
      <c r="F293" s="70">
        <f t="shared" ca="1" si="3"/>
        <v>19072.760000000002</v>
      </c>
      <c r="G293" s="45"/>
      <c r="H293" s="45"/>
      <c r="I293" s="45"/>
      <c r="J293" s="45"/>
    </row>
    <row r="294" spans="1:10" ht="13.5" customHeight="1" x14ac:dyDescent="0.2">
      <c r="A294" s="78">
        <v>50101717</v>
      </c>
      <c r="B294" s="69" t="str">
        <f t="shared" ca="1" si="2"/>
        <v>Nueces y semillas sin cascara</v>
      </c>
      <c r="C294" s="78" t="s">
        <v>16989</v>
      </c>
      <c r="D294" s="78">
        <v>1</v>
      </c>
      <c r="E294" s="71">
        <v>4500</v>
      </c>
      <c r="F294" s="70">
        <f t="shared" ca="1" si="3"/>
        <v>4500</v>
      </c>
      <c r="G294" s="45"/>
      <c r="H294" s="45"/>
      <c r="I294" s="45"/>
      <c r="J294" s="45"/>
    </row>
    <row r="295" spans="1:10" ht="13.5" customHeight="1" x14ac:dyDescent="0.2">
      <c r="A295" s="78">
        <v>50101544</v>
      </c>
      <c r="B295" s="69" t="str">
        <f t="shared" ca="1" si="2"/>
        <v>Judías en conserva o en lata</v>
      </c>
      <c r="C295" s="78" t="s">
        <v>16989</v>
      </c>
      <c r="D295" s="78">
        <v>3</v>
      </c>
      <c r="E295" s="71">
        <v>3200</v>
      </c>
      <c r="F295" s="70">
        <f t="shared" ca="1" si="3"/>
        <v>9600</v>
      </c>
      <c r="G295" s="45"/>
      <c r="H295" s="45"/>
      <c r="I295" s="45"/>
      <c r="J295" s="45"/>
    </row>
    <row r="296" spans="1:10" ht="13.5" customHeight="1" x14ac:dyDescent="0.2">
      <c r="A296" s="78">
        <v>50101716</v>
      </c>
      <c r="B296" s="69" t="str">
        <f t="shared" ca="1" si="2"/>
        <v>Nueces y semillas enteras</v>
      </c>
      <c r="C296" s="78" t="s">
        <v>15636</v>
      </c>
      <c r="D296" s="78">
        <v>18</v>
      </c>
      <c r="E296" s="71">
        <v>550</v>
      </c>
      <c r="F296" s="70">
        <f t="shared" ca="1" si="3"/>
        <v>9900</v>
      </c>
      <c r="G296" s="45"/>
      <c r="H296" s="45"/>
      <c r="I296" s="45"/>
      <c r="J296" s="45"/>
    </row>
    <row r="297" spans="1:10" ht="13.5" customHeight="1" x14ac:dyDescent="0.2">
      <c r="A297" s="78">
        <v>50171551</v>
      </c>
      <c r="B297" s="69" t="str">
        <f t="shared" ca="1" si="2"/>
        <v>Sal de mesa</v>
      </c>
      <c r="C297" s="78" t="s">
        <v>1780</v>
      </c>
      <c r="D297" s="78">
        <v>1</v>
      </c>
      <c r="E297" s="71">
        <v>13502</v>
      </c>
      <c r="F297" s="70">
        <f t="shared" ca="1" si="3"/>
        <v>13502</v>
      </c>
      <c r="G297" s="45"/>
      <c r="H297" s="45"/>
      <c r="I297" s="45"/>
      <c r="J297" s="45"/>
    </row>
    <row r="298" spans="1:10" ht="13.5" customHeight="1" x14ac:dyDescent="0.2">
      <c r="A298" s="78">
        <v>50171549</v>
      </c>
      <c r="B298" s="69" t="str">
        <f t="shared" ca="1" si="2"/>
        <v>Hierbas secas</v>
      </c>
      <c r="C298" s="78" t="s">
        <v>15636</v>
      </c>
      <c r="D298" s="78">
        <v>8</v>
      </c>
      <c r="E298" s="71">
        <v>1350</v>
      </c>
      <c r="F298" s="70">
        <f t="shared" ca="1" si="3"/>
        <v>10800</v>
      </c>
      <c r="G298" s="45"/>
      <c r="H298" s="45"/>
      <c r="I298" s="45"/>
      <c r="J298" s="45"/>
    </row>
    <row r="299" spans="1:10" ht="14.1" customHeight="1" x14ac:dyDescent="0.2">
      <c r="A299" s="45"/>
      <c r="B299" s="45"/>
      <c r="C299" s="45"/>
      <c r="D299" s="45"/>
      <c r="E299" s="73" t="s">
        <v>12551</v>
      </c>
      <c r="F299" s="74">
        <f ca="1">SUM(Table324[MONTO TOTAL ESTIMADO])</f>
        <v>3748807.36</v>
      </c>
      <c r="G299" s="45"/>
      <c r="H299" s="45" t="str">
        <f>C248</f>
        <v>Bienes</v>
      </c>
      <c r="I299" s="45" t="str">
        <f>E248</f>
        <v>MIPYME Mujeres</v>
      </c>
      <c r="J299" s="45" t="str">
        <f>D248</f>
        <v>Comparacion de Precios</v>
      </c>
    </row>
    <row r="300" spans="1:10" ht="14.1" customHeight="1" thickBot="1" x14ac:dyDescent="0.3"/>
    <row r="301" spans="1:10" ht="33.75" customHeight="1" thickBot="1" x14ac:dyDescent="0.25">
      <c r="A301" s="64" t="s">
        <v>16382</v>
      </c>
      <c r="B301" s="64" t="s">
        <v>161</v>
      </c>
      <c r="C301" s="64" t="s">
        <v>11725</v>
      </c>
      <c r="D301" s="64" t="s">
        <v>14378</v>
      </c>
      <c r="E301" s="64" t="s">
        <v>10963</v>
      </c>
      <c r="F301" s="64" t="s">
        <v>11096</v>
      </c>
      <c r="G301" s="45"/>
      <c r="H301" s="45"/>
      <c r="I301" s="45"/>
      <c r="J301" s="45"/>
    </row>
    <row r="302" spans="1:10" ht="14.1" customHeight="1" thickBot="1" x14ac:dyDescent="0.25">
      <c r="A302" s="81" t="s">
        <v>18847</v>
      </c>
      <c r="B302" s="81" t="s">
        <v>18846</v>
      </c>
      <c r="C302" s="66" t="s">
        <v>17798</v>
      </c>
      <c r="D302" s="66" t="s">
        <v>1875</v>
      </c>
      <c r="E302" s="66" t="s">
        <v>6035</v>
      </c>
      <c r="F302" s="66" t="s">
        <v>18845</v>
      </c>
      <c r="G302" s="45"/>
      <c r="H302" s="45"/>
      <c r="I302" s="45"/>
      <c r="J302" s="45"/>
    </row>
    <row r="303" spans="1:10" ht="14.1" customHeight="1" thickBot="1" x14ac:dyDescent="0.25">
      <c r="A303" s="95" t="s">
        <v>14828</v>
      </c>
      <c r="B303" s="67" t="s">
        <v>8530</v>
      </c>
      <c r="C303" s="76">
        <v>45017</v>
      </c>
      <c r="D303" s="95" t="s">
        <v>9387</v>
      </c>
      <c r="E303" s="67" t="s">
        <v>13094</v>
      </c>
      <c r="F303" s="66" t="s">
        <v>3082</v>
      </c>
      <c r="G303" s="45"/>
      <c r="H303" s="45"/>
      <c r="I303" s="45"/>
      <c r="J303" s="45"/>
    </row>
    <row r="304" spans="1:10" ht="14.1" customHeight="1" thickBot="1" x14ac:dyDescent="0.25">
      <c r="A304" s="96"/>
      <c r="B304" s="67" t="s">
        <v>1786</v>
      </c>
      <c r="C304" s="79">
        <f>IF(C303="","",IF(AND(MONTH(C303)&gt;=1,MONTH(C303)&lt;=3),1,IF(AND(MONTH(C303)&gt;=4,MONTH(C303)&lt;=6),2,IF(AND(MONTH(C303)&gt;=7,MONTH(C303)&lt;=9),3,4))))</f>
        <v>2</v>
      </c>
      <c r="D304" s="96"/>
      <c r="E304" s="67" t="s">
        <v>2419</v>
      </c>
      <c r="F304" s="66" t="s">
        <v>14449</v>
      </c>
      <c r="G304" s="45"/>
      <c r="H304" s="45"/>
      <c r="I304" s="45"/>
      <c r="J304" s="45"/>
    </row>
    <row r="305" spans="1:10" ht="14.1" customHeight="1" thickBot="1" x14ac:dyDescent="0.25">
      <c r="A305" s="96"/>
      <c r="B305" s="67" t="s">
        <v>12943</v>
      </c>
      <c r="C305" s="76">
        <v>45107</v>
      </c>
      <c r="D305" s="96"/>
      <c r="E305" s="67" t="s">
        <v>3075</v>
      </c>
      <c r="F305" s="66" t="s">
        <v>6001</v>
      </c>
      <c r="G305" s="45"/>
      <c r="H305" s="45"/>
      <c r="I305" s="45"/>
      <c r="J305" s="45"/>
    </row>
    <row r="306" spans="1:10" ht="14.1" customHeight="1" thickBot="1" x14ac:dyDescent="0.25">
      <c r="A306" s="96"/>
      <c r="B306" s="67" t="s">
        <v>1786</v>
      </c>
      <c r="C306" s="79">
        <f>IF(C305="","",IF(AND(MONTH(C305)&gt;=1,MONTH(C305)&lt;=3),1,IF(AND(MONTH(C305)&gt;=4,MONTH(C305)&lt;=6),2,IF(AND(MONTH(C305)&gt;=7,MONTH(C305)&lt;=9),3,4))))</f>
        <v>2</v>
      </c>
      <c r="D306" s="96"/>
      <c r="E306" s="67" t="s">
        <v>13193</v>
      </c>
      <c r="F306" s="66" t="s">
        <v>6001</v>
      </c>
      <c r="G306" s="45"/>
      <c r="H306" s="45"/>
      <c r="I306" s="45"/>
      <c r="J306" s="45"/>
    </row>
    <row r="307" spans="1:10" ht="14.1" customHeight="1" thickBot="1" x14ac:dyDescent="0.25">
      <c r="A307" s="45"/>
      <c r="B307" s="45"/>
      <c r="C307" s="45"/>
      <c r="D307" s="45"/>
      <c r="E307" s="45"/>
      <c r="F307" s="45"/>
      <c r="G307" s="45"/>
      <c r="H307" s="45"/>
      <c r="I307" s="45"/>
      <c r="J307" s="45"/>
    </row>
    <row r="308" spans="1:10" ht="14.1" customHeight="1" thickBot="1" x14ac:dyDescent="0.25">
      <c r="A308" s="72" t="s">
        <v>15735</v>
      </c>
      <c r="B308" s="72" t="s">
        <v>16146</v>
      </c>
      <c r="C308" s="72" t="s">
        <v>15641</v>
      </c>
      <c r="D308" s="72" t="s">
        <v>15251</v>
      </c>
      <c r="E308" s="72" t="s">
        <v>6934</v>
      </c>
      <c r="F308" s="72" t="s">
        <v>15280</v>
      </c>
      <c r="G308" s="45"/>
      <c r="H308" s="45"/>
      <c r="I308" s="45"/>
      <c r="J308" s="45"/>
    </row>
    <row r="309" spans="1:10" ht="14.1" customHeight="1" x14ac:dyDescent="0.2">
      <c r="A309" s="78">
        <v>50151513</v>
      </c>
      <c r="B309" s="69" t="str">
        <f t="shared" ref="B309:B353" ca="1" si="4">IFERROR(INDEX(UNSPSCDes,MATCH(INDIRECT(ADDRESS(ROW(),COLUMN()-1,4)),UNSPSCCode,0)),"")</f>
        <v>Aceites vegetales o  de planta comestibles</v>
      </c>
      <c r="C309" s="78" t="s">
        <v>16989</v>
      </c>
      <c r="D309" s="78">
        <v>12</v>
      </c>
      <c r="E309" s="71">
        <v>3850</v>
      </c>
      <c r="F309" s="70">
        <f t="shared" ref="F309:F353" ca="1" si="5">INDIRECT(ADDRESS(ROW(),COLUMN()-2,4))*INDIRECT(ADDRESS(ROW(),COLUMN()-1,4))</f>
        <v>46200</v>
      </c>
      <c r="G309" s="45"/>
      <c r="H309" s="45"/>
      <c r="I309" s="45"/>
      <c r="J309" s="45"/>
    </row>
    <row r="310" spans="1:10" ht="13.5" customHeight="1" x14ac:dyDescent="0.2">
      <c r="A310" s="78">
        <v>50131702</v>
      </c>
      <c r="B310" s="69" t="str">
        <f t="shared" ca="1" si="4"/>
        <v>Productos de leche o mantequilla de estante</v>
      </c>
      <c r="C310" s="78" t="s">
        <v>1449</v>
      </c>
      <c r="D310" s="78">
        <v>30</v>
      </c>
      <c r="E310" s="71">
        <v>505</v>
      </c>
      <c r="F310" s="70">
        <f t="shared" ca="1" si="5"/>
        <v>15150</v>
      </c>
      <c r="G310" s="45"/>
      <c r="H310" s="45"/>
      <c r="I310" s="45"/>
      <c r="J310" s="45"/>
    </row>
    <row r="311" spans="1:10" ht="13.5" customHeight="1" x14ac:dyDescent="0.2">
      <c r="A311" s="78">
        <v>50161509</v>
      </c>
      <c r="B311" s="69" t="str">
        <f t="shared" ca="1" si="4"/>
        <v>Azucares naturales o productos endulzantes</v>
      </c>
      <c r="C311" s="78" t="s">
        <v>1780</v>
      </c>
      <c r="D311" s="78">
        <v>15</v>
      </c>
      <c r="E311" s="71">
        <v>5688</v>
      </c>
      <c r="F311" s="70">
        <f t="shared" ca="1" si="5"/>
        <v>85320</v>
      </c>
      <c r="G311" s="45"/>
      <c r="H311" s="45"/>
      <c r="I311" s="45"/>
      <c r="J311" s="45"/>
    </row>
    <row r="312" spans="1:10" ht="13.5" customHeight="1" x14ac:dyDescent="0.2">
      <c r="A312" s="78">
        <v>50161510</v>
      </c>
      <c r="B312" s="69" t="str">
        <f t="shared" ca="1" si="4"/>
        <v>Endulzantes artificiales</v>
      </c>
      <c r="C312" s="78" t="s">
        <v>16989</v>
      </c>
      <c r="D312" s="78">
        <v>5</v>
      </c>
      <c r="E312" s="71">
        <v>1500</v>
      </c>
      <c r="F312" s="70">
        <f t="shared" ca="1" si="5"/>
        <v>7500</v>
      </c>
      <c r="G312" s="45"/>
      <c r="H312" s="45"/>
      <c r="I312" s="45"/>
      <c r="J312" s="45"/>
    </row>
    <row r="313" spans="1:10" ht="13.5" customHeight="1" x14ac:dyDescent="0.2">
      <c r="A313" s="78">
        <v>50161511</v>
      </c>
      <c r="B313" s="69" t="str">
        <f t="shared" ca="1" si="4"/>
        <v>Chocolate o sustituto de chocolate</v>
      </c>
      <c r="C313" s="78" t="s">
        <v>16989</v>
      </c>
      <c r="D313" s="78">
        <v>15</v>
      </c>
      <c r="E313" s="71">
        <v>1050</v>
      </c>
      <c r="F313" s="70">
        <f t="shared" ca="1" si="5"/>
        <v>15750</v>
      </c>
      <c r="G313" s="45"/>
      <c r="H313" s="45"/>
      <c r="I313" s="45"/>
      <c r="J313" s="45"/>
    </row>
    <row r="314" spans="1:10" ht="13.5" customHeight="1" x14ac:dyDescent="0.2">
      <c r="A314" s="78">
        <v>50192901</v>
      </c>
      <c r="B314" s="69" t="str">
        <f t="shared" ca="1" si="4"/>
        <v>Pasta sencilla o fideos</v>
      </c>
      <c r="C314" s="78" t="s">
        <v>4738</v>
      </c>
      <c r="D314" s="78">
        <v>105</v>
      </c>
      <c r="E314" s="71">
        <v>310</v>
      </c>
      <c r="F314" s="70">
        <f t="shared" ca="1" si="5"/>
        <v>32550</v>
      </c>
      <c r="G314" s="45"/>
      <c r="H314" s="45"/>
      <c r="I314" s="45"/>
      <c r="J314" s="45"/>
    </row>
    <row r="315" spans="1:10" ht="13.5" customHeight="1" x14ac:dyDescent="0.2">
      <c r="A315" s="78">
        <v>50171831</v>
      </c>
      <c r="B315" s="69" t="str">
        <f t="shared" ca="1" si="4"/>
        <v>Salsas para cocinar</v>
      </c>
      <c r="C315" s="78" t="s">
        <v>16989</v>
      </c>
      <c r="D315" s="78">
        <v>20</v>
      </c>
      <c r="E315" s="71">
        <v>711.5</v>
      </c>
      <c r="F315" s="70">
        <f t="shared" ca="1" si="5"/>
        <v>14230</v>
      </c>
      <c r="G315" s="45"/>
      <c r="H315" s="45"/>
      <c r="I315" s="45"/>
      <c r="J315" s="45"/>
    </row>
    <row r="316" spans="1:10" ht="13.5" customHeight="1" x14ac:dyDescent="0.2">
      <c r="A316" s="78">
        <v>50121613</v>
      </c>
      <c r="B316" s="69" t="str">
        <f t="shared" ca="1" si="4"/>
        <v>Mariscos almacenados en repisa</v>
      </c>
      <c r="C316" s="78" t="s">
        <v>1449</v>
      </c>
      <c r="D316" s="78">
        <v>125</v>
      </c>
      <c r="E316" s="71">
        <v>826.4</v>
      </c>
      <c r="F316" s="70">
        <f t="shared" ca="1" si="5"/>
        <v>103300</v>
      </c>
      <c r="G316" s="45"/>
      <c r="H316" s="45"/>
      <c r="I316" s="45"/>
      <c r="J316" s="45"/>
    </row>
    <row r="317" spans="1:10" ht="13.5" customHeight="1" x14ac:dyDescent="0.2">
      <c r="A317" s="78">
        <v>50171904</v>
      </c>
      <c r="B317" s="69" t="str">
        <f t="shared" ca="1" si="4"/>
        <v>Conserva</v>
      </c>
      <c r="C317" s="78" t="s">
        <v>1449</v>
      </c>
      <c r="D317" s="78">
        <v>96</v>
      </c>
      <c r="E317" s="71">
        <v>150</v>
      </c>
      <c r="F317" s="70">
        <f t="shared" ca="1" si="5"/>
        <v>14400</v>
      </c>
      <c r="G317" s="45"/>
      <c r="H317" s="45"/>
      <c r="I317" s="45"/>
      <c r="J317" s="45"/>
    </row>
    <row r="318" spans="1:10" ht="13.5" customHeight="1" x14ac:dyDescent="0.2">
      <c r="A318" s="78">
        <v>50131606</v>
      </c>
      <c r="B318" s="69" t="str">
        <f t="shared" ca="1" si="4"/>
        <v>Huevos frescos</v>
      </c>
      <c r="C318" s="78" t="s">
        <v>16989</v>
      </c>
      <c r="D318" s="78">
        <v>75</v>
      </c>
      <c r="E318" s="71">
        <v>280</v>
      </c>
      <c r="F318" s="70">
        <f t="shared" ca="1" si="5"/>
        <v>21000</v>
      </c>
      <c r="G318" s="45"/>
      <c r="H318" s="45"/>
      <c r="I318" s="45"/>
      <c r="J318" s="45"/>
    </row>
    <row r="319" spans="1:10" ht="13.5" customHeight="1" x14ac:dyDescent="0.2">
      <c r="A319" s="78">
        <v>50131702</v>
      </c>
      <c r="B319" s="69" t="str">
        <f t="shared" ca="1" si="4"/>
        <v>Productos de leche o mantequilla de estante</v>
      </c>
      <c r="C319" s="78" t="s">
        <v>4738</v>
      </c>
      <c r="D319" s="78">
        <v>75</v>
      </c>
      <c r="E319" s="71">
        <v>1530</v>
      </c>
      <c r="F319" s="70">
        <f t="shared" ca="1" si="5"/>
        <v>114750</v>
      </c>
      <c r="G319" s="45"/>
      <c r="H319" s="45"/>
      <c r="I319" s="45"/>
      <c r="J319" s="45"/>
    </row>
    <row r="320" spans="1:10" ht="13.5" customHeight="1" x14ac:dyDescent="0.2">
      <c r="A320" s="78">
        <v>50171832</v>
      </c>
      <c r="B320" s="69" t="str">
        <f t="shared" ca="1" si="4"/>
        <v>Salsas para ensaladas o dips</v>
      </c>
      <c r="C320" s="78" t="s">
        <v>16989</v>
      </c>
      <c r="D320" s="78">
        <v>8</v>
      </c>
      <c r="E320" s="71">
        <v>600</v>
      </c>
      <c r="F320" s="70">
        <f t="shared" ca="1" si="5"/>
        <v>4800</v>
      </c>
      <c r="G320" s="45"/>
      <c r="H320" s="45"/>
      <c r="I320" s="45"/>
      <c r="J320" s="45"/>
    </row>
    <row r="321" spans="1:10" ht="13.5" customHeight="1" x14ac:dyDescent="0.2">
      <c r="A321" s="78">
        <v>50131801</v>
      </c>
      <c r="B321" s="69" t="str">
        <f t="shared" ca="1" si="4"/>
        <v>Queso natural</v>
      </c>
      <c r="C321" s="78" t="s">
        <v>1449</v>
      </c>
      <c r="D321" s="78">
        <v>50</v>
      </c>
      <c r="E321" s="71">
        <v>1875</v>
      </c>
      <c r="F321" s="70">
        <f t="shared" ca="1" si="5"/>
        <v>93750</v>
      </c>
      <c r="G321" s="45"/>
      <c r="H321" s="45"/>
      <c r="I321" s="45"/>
      <c r="J321" s="45"/>
    </row>
    <row r="322" spans="1:10" ht="13.5" customHeight="1" x14ac:dyDescent="0.2">
      <c r="A322" s="78">
        <v>50131802</v>
      </c>
      <c r="B322" s="69" t="str">
        <f t="shared" ca="1" si="4"/>
        <v>Queso procesado</v>
      </c>
      <c r="C322" s="78" t="s">
        <v>1449</v>
      </c>
      <c r="D322" s="78">
        <v>49</v>
      </c>
      <c r="E322" s="71">
        <v>1885</v>
      </c>
      <c r="F322" s="70">
        <f t="shared" ca="1" si="5"/>
        <v>92365</v>
      </c>
      <c r="G322" s="45"/>
      <c r="H322" s="45"/>
      <c r="I322" s="45"/>
      <c r="J322" s="45"/>
    </row>
    <row r="323" spans="1:10" ht="13.5" customHeight="1" x14ac:dyDescent="0.2">
      <c r="A323" s="78">
        <v>50192303</v>
      </c>
      <c r="B323" s="69" t="str">
        <f t="shared" ca="1" si="4"/>
        <v>Helado de sabor o helado o postre de helado o yogurt congelado</v>
      </c>
      <c r="C323" s="78" t="s">
        <v>9561</v>
      </c>
      <c r="D323" s="78">
        <v>40</v>
      </c>
      <c r="E323" s="71">
        <v>850</v>
      </c>
      <c r="F323" s="70">
        <f t="shared" ca="1" si="5"/>
        <v>34000</v>
      </c>
      <c r="G323" s="45"/>
      <c r="H323" s="45"/>
      <c r="I323" s="45"/>
      <c r="J323" s="45"/>
    </row>
    <row r="324" spans="1:10" ht="13.5" customHeight="1" x14ac:dyDescent="0.2">
      <c r="A324" s="78">
        <v>50111511</v>
      </c>
      <c r="B324" s="69" t="str">
        <f t="shared" ca="1" si="4"/>
        <v>Carne de ave o carne congelada</v>
      </c>
      <c r="C324" s="78" t="s">
        <v>15636</v>
      </c>
      <c r="D324" s="78">
        <v>1300</v>
      </c>
      <c r="E324" s="71">
        <v>142.72999999999999</v>
      </c>
      <c r="F324" s="70">
        <f t="shared" ca="1" si="5"/>
        <v>185549</v>
      </c>
      <c r="G324" s="45"/>
      <c r="H324" s="45"/>
      <c r="I324" s="45"/>
      <c r="J324" s="45"/>
    </row>
    <row r="325" spans="1:10" ht="13.5" customHeight="1" x14ac:dyDescent="0.2">
      <c r="A325" s="78">
        <v>50112001</v>
      </c>
      <c r="B325" s="69" t="str">
        <f t="shared" ca="1" si="4"/>
        <v>Carnes procesadas y preparadas fresco</v>
      </c>
      <c r="C325" s="78" t="s">
        <v>1449</v>
      </c>
      <c r="D325" s="78">
        <v>350</v>
      </c>
      <c r="E325" s="71">
        <v>494.35</v>
      </c>
      <c r="F325" s="70">
        <f t="shared" ca="1" si="5"/>
        <v>173022.5</v>
      </c>
      <c r="G325" s="45"/>
      <c r="H325" s="45"/>
      <c r="I325" s="45"/>
      <c r="J325" s="45"/>
    </row>
    <row r="326" spans="1:10" ht="13.5" customHeight="1" x14ac:dyDescent="0.2">
      <c r="A326" s="78">
        <v>50121613</v>
      </c>
      <c r="B326" s="69" t="str">
        <f t="shared" ca="1" si="4"/>
        <v>Mariscos almacenados en repisa</v>
      </c>
      <c r="C326" s="78" t="s">
        <v>16989</v>
      </c>
      <c r="D326" s="78">
        <v>9</v>
      </c>
      <c r="E326" s="71">
        <v>11100</v>
      </c>
      <c r="F326" s="70">
        <f t="shared" ca="1" si="5"/>
        <v>99900</v>
      </c>
      <c r="G326" s="45"/>
      <c r="H326" s="45"/>
      <c r="I326" s="45"/>
      <c r="J326" s="45"/>
    </row>
    <row r="327" spans="1:10" ht="13.5" customHeight="1" x14ac:dyDescent="0.2">
      <c r="A327" s="78">
        <v>50121611</v>
      </c>
      <c r="B327" s="69" t="str">
        <f t="shared" ca="1" si="4"/>
        <v>Mariscos frescos</v>
      </c>
      <c r="C327" s="78" t="s">
        <v>15636</v>
      </c>
      <c r="D327" s="78">
        <v>15</v>
      </c>
      <c r="E327" s="71">
        <v>250</v>
      </c>
      <c r="F327" s="70">
        <f t="shared" ca="1" si="5"/>
        <v>3750</v>
      </c>
      <c r="G327" s="45"/>
      <c r="H327" s="45"/>
      <c r="I327" s="45"/>
      <c r="J327" s="45"/>
    </row>
    <row r="328" spans="1:10" ht="13.5" customHeight="1" x14ac:dyDescent="0.2">
      <c r="A328" s="78">
        <v>50221101</v>
      </c>
      <c r="B328" s="69" t="str">
        <f t="shared" ca="1" si="4"/>
        <v>Grano de cereal</v>
      </c>
      <c r="C328" s="78" t="s">
        <v>4738</v>
      </c>
      <c r="D328" s="78">
        <v>5</v>
      </c>
      <c r="E328" s="71">
        <v>2950</v>
      </c>
      <c r="F328" s="70">
        <f t="shared" ca="1" si="5"/>
        <v>14750</v>
      </c>
      <c r="G328" s="45"/>
      <c r="H328" s="45"/>
      <c r="I328" s="45"/>
      <c r="J328" s="45"/>
    </row>
    <row r="329" spans="1:10" ht="13.5" customHeight="1" x14ac:dyDescent="0.2">
      <c r="A329" s="78">
        <v>50221101</v>
      </c>
      <c r="B329" s="69" t="str">
        <f t="shared" ca="1" si="4"/>
        <v>Grano de cereal</v>
      </c>
      <c r="C329" s="78" t="s">
        <v>1780</v>
      </c>
      <c r="D329" s="78">
        <v>16</v>
      </c>
      <c r="E329" s="71">
        <v>4500</v>
      </c>
      <c r="F329" s="70">
        <f t="shared" ca="1" si="5"/>
        <v>72000</v>
      </c>
      <c r="G329" s="45"/>
      <c r="H329" s="45"/>
      <c r="I329" s="45"/>
      <c r="J329" s="45"/>
    </row>
    <row r="330" spans="1:10" ht="13.5" customHeight="1" x14ac:dyDescent="0.2">
      <c r="A330" s="78">
        <v>50181901</v>
      </c>
      <c r="B330" s="69" t="str">
        <f t="shared" ca="1" si="4"/>
        <v>Pan fresco</v>
      </c>
      <c r="C330" s="78" t="s">
        <v>4738</v>
      </c>
      <c r="D330" s="78">
        <v>100</v>
      </c>
      <c r="E330" s="71">
        <v>295</v>
      </c>
      <c r="F330" s="70">
        <f t="shared" ca="1" si="5"/>
        <v>29500</v>
      </c>
      <c r="G330" s="45"/>
      <c r="H330" s="45"/>
      <c r="I330" s="45"/>
      <c r="J330" s="45"/>
    </row>
    <row r="331" spans="1:10" ht="13.5" customHeight="1" x14ac:dyDescent="0.2">
      <c r="A331" s="78">
        <v>50181909</v>
      </c>
      <c r="B331" s="69" t="str">
        <f t="shared" ca="1" si="4"/>
        <v>Galletas de soda</v>
      </c>
      <c r="C331" s="78" t="s">
        <v>16989</v>
      </c>
      <c r="D331" s="78">
        <v>60</v>
      </c>
      <c r="E331" s="71">
        <v>1100</v>
      </c>
      <c r="F331" s="70">
        <f t="shared" ca="1" si="5"/>
        <v>66000</v>
      </c>
      <c r="G331" s="45"/>
      <c r="H331" s="45"/>
      <c r="I331" s="45"/>
      <c r="J331" s="45"/>
    </row>
    <row r="332" spans="1:10" ht="13.5" customHeight="1" x14ac:dyDescent="0.2">
      <c r="A332" s="78">
        <v>50201706</v>
      </c>
      <c r="B332" s="69" t="str">
        <f t="shared" ca="1" si="4"/>
        <v>Café</v>
      </c>
      <c r="C332" s="78" t="s">
        <v>16989</v>
      </c>
      <c r="D332" s="78">
        <v>30</v>
      </c>
      <c r="E332" s="71">
        <v>6450</v>
      </c>
      <c r="F332" s="70">
        <f t="shared" ca="1" si="5"/>
        <v>193500</v>
      </c>
      <c r="G332" s="45"/>
      <c r="H332" s="45"/>
      <c r="I332" s="45"/>
      <c r="J332" s="45"/>
    </row>
    <row r="333" spans="1:10" ht="13.5" customHeight="1" x14ac:dyDescent="0.2">
      <c r="A333" s="78">
        <v>50171707</v>
      </c>
      <c r="B333" s="69" t="str">
        <f t="shared" ca="1" si="4"/>
        <v>Vinagres</v>
      </c>
      <c r="C333" s="78" t="s">
        <v>9561</v>
      </c>
      <c r="D333" s="78">
        <v>6</v>
      </c>
      <c r="E333" s="71">
        <v>495</v>
      </c>
      <c r="F333" s="70">
        <f t="shared" ca="1" si="5"/>
        <v>2970</v>
      </c>
      <c r="G333" s="45"/>
      <c r="H333" s="45"/>
      <c r="I333" s="45"/>
      <c r="J333" s="45"/>
    </row>
    <row r="334" spans="1:10" ht="13.5" customHeight="1" x14ac:dyDescent="0.2">
      <c r="A334" s="78">
        <v>50181708</v>
      </c>
      <c r="B334" s="69" t="str">
        <f t="shared" ca="1" si="4"/>
        <v>Mezclas para hornear</v>
      </c>
      <c r="C334" s="78" t="s">
        <v>1449</v>
      </c>
      <c r="D334" s="78">
        <v>1</v>
      </c>
      <c r="E334" s="71">
        <v>600</v>
      </c>
      <c r="F334" s="70">
        <f t="shared" ca="1" si="5"/>
        <v>600</v>
      </c>
      <c r="G334" s="45"/>
      <c r="H334" s="45"/>
      <c r="I334" s="45"/>
      <c r="J334" s="45"/>
    </row>
    <row r="335" spans="1:10" ht="13.5" customHeight="1" x14ac:dyDescent="0.2">
      <c r="A335" s="78">
        <v>50202302</v>
      </c>
      <c r="B335" s="69" t="str">
        <f t="shared" ca="1" si="4"/>
        <v>Hielo</v>
      </c>
      <c r="C335" s="78" t="s">
        <v>1449</v>
      </c>
      <c r="D335" s="78">
        <v>15</v>
      </c>
      <c r="E335" s="71">
        <v>115</v>
      </c>
      <c r="F335" s="70">
        <f t="shared" ca="1" si="5"/>
        <v>1725</v>
      </c>
      <c r="G335" s="45"/>
      <c r="H335" s="45"/>
      <c r="I335" s="45"/>
      <c r="J335" s="45"/>
    </row>
    <row r="336" spans="1:10" ht="13.5" customHeight="1" x14ac:dyDescent="0.2">
      <c r="A336" s="78">
        <v>50202305</v>
      </c>
      <c r="B336" s="69" t="str">
        <f t="shared" ca="1" si="4"/>
        <v>Jugo fresco</v>
      </c>
      <c r="C336" s="78" t="s">
        <v>16989</v>
      </c>
      <c r="D336" s="78">
        <v>60</v>
      </c>
      <c r="E336" s="71">
        <v>900</v>
      </c>
      <c r="F336" s="70">
        <f t="shared" ca="1" si="5"/>
        <v>54000</v>
      </c>
      <c r="G336" s="45"/>
      <c r="H336" s="45"/>
      <c r="I336" s="45"/>
      <c r="J336" s="45"/>
    </row>
    <row r="337" spans="1:10" ht="13.5" customHeight="1" x14ac:dyDescent="0.2">
      <c r="A337" s="78">
        <v>50201713</v>
      </c>
      <c r="B337" s="69" t="str">
        <f t="shared" ca="1" si="4"/>
        <v>Bolsas de té</v>
      </c>
      <c r="C337" s="78" t="s">
        <v>16989</v>
      </c>
      <c r="D337" s="78">
        <v>36</v>
      </c>
      <c r="E337" s="71">
        <v>675</v>
      </c>
      <c r="F337" s="70">
        <f t="shared" ca="1" si="5"/>
        <v>24300</v>
      </c>
      <c r="G337" s="45"/>
      <c r="H337" s="45"/>
      <c r="I337" s="45"/>
      <c r="J337" s="45"/>
    </row>
    <row r="338" spans="1:10" ht="13.5" customHeight="1" x14ac:dyDescent="0.2">
      <c r="A338" s="78">
        <v>50202310</v>
      </c>
      <c r="B338" s="69" t="str">
        <f t="shared" ca="1" si="4"/>
        <v>Agua mineral</v>
      </c>
      <c r="C338" s="78" t="s">
        <v>9561</v>
      </c>
      <c r="D338" s="78">
        <v>2800</v>
      </c>
      <c r="E338" s="71">
        <v>95</v>
      </c>
      <c r="F338" s="70">
        <f t="shared" ca="1" si="5"/>
        <v>266000</v>
      </c>
      <c r="G338" s="45"/>
      <c r="H338" s="45"/>
      <c r="I338" s="45"/>
      <c r="J338" s="45"/>
    </row>
    <row r="339" spans="1:10" ht="13.5" customHeight="1" x14ac:dyDescent="0.2">
      <c r="A339" s="78">
        <v>50182001</v>
      </c>
      <c r="B339" s="69" t="str">
        <f t="shared" ca="1" si="4"/>
        <v>Ponqués pasteles o biscochos frescos</v>
      </c>
      <c r="C339" s="78" t="s">
        <v>1449</v>
      </c>
      <c r="D339" s="78">
        <v>2</v>
      </c>
      <c r="E339" s="71">
        <v>4800</v>
      </c>
      <c r="F339" s="70">
        <f t="shared" ca="1" si="5"/>
        <v>9600</v>
      </c>
      <c r="G339" s="45"/>
      <c r="H339" s="45"/>
      <c r="I339" s="45"/>
      <c r="J339" s="45"/>
    </row>
    <row r="340" spans="1:10" ht="13.5" customHeight="1" x14ac:dyDescent="0.2">
      <c r="A340" s="78">
        <v>50193101</v>
      </c>
      <c r="B340" s="69" t="str">
        <f t="shared" ca="1" si="4"/>
        <v>Pasa bocas mezcla instantáneas</v>
      </c>
      <c r="C340" s="78" t="s">
        <v>1449</v>
      </c>
      <c r="D340" s="78">
        <v>800</v>
      </c>
      <c r="E340" s="71">
        <v>35</v>
      </c>
      <c r="F340" s="70">
        <f t="shared" ca="1" si="5"/>
        <v>28000</v>
      </c>
      <c r="G340" s="45"/>
      <c r="H340" s="45"/>
      <c r="I340" s="45"/>
      <c r="J340" s="45"/>
    </row>
    <row r="341" spans="1:10" ht="13.5" customHeight="1" x14ac:dyDescent="0.2">
      <c r="A341" s="78">
        <v>50131701</v>
      </c>
      <c r="B341" s="69" t="str">
        <f t="shared" ca="1" si="4"/>
        <v>Productos de leche o mantequilla frescos</v>
      </c>
      <c r="C341" s="78" t="s">
        <v>1449</v>
      </c>
      <c r="D341" s="78">
        <v>2500</v>
      </c>
      <c r="E341" s="71">
        <v>30.72</v>
      </c>
      <c r="F341" s="70">
        <f t="shared" ca="1" si="5"/>
        <v>76800</v>
      </c>
      <c r="G341" s="45"/>
      <c r="H341" s="45"/>
      <c r="I341" s="45"/>
      <c r="J341" s="45"/>
    </row>
    <row r="342" spans="1:10" ht="13.5" customHeight="1" x14ac:dyDescent="0.2">
      <c r="A342" s="78">
        <v>42231801</v>
      </c>
      <c r="B342" s="69" t="str">
        <f t="shared" ca="1" si="4"/>
        <v>Fórmulas de suplementos para adultos de uso general</v>
      </c>
      <c r="C342" s="78" t="s">
        <v>1449</v>
      </c>
      <c r="D342" s="78">
        <v>555</v>
      </c>
      <c r="E342" s="71">
        <v>185.02</v>
      </c>
      <c r="F342" s="70">
        <f t="shared" ca="1" si="5"/>
        <v>102686.1</v>
      </c>
      <c r="G342" s="45"/>
      <c r="H342" s="45"/>
      <c r="I342" s="45"/>
      <c r="J342" s="45"/>
    </row>
    <row r="343" spans="1:10" ht="13.5" customHeight="1" x14ac:dyDescent="0.2">
      <c r="A343" s="78">
        <v>50101540</v>
      </c>
      <c r="B343" s="69" t="str">
        <f t="shared" ca="1" si="4"/>
        <v>Verduras estables sin refrigerar</v>
      </c>
      <c r="C343" s="78" t="s">
        <v>1449</v>
      </c>
      <c r="D343" s="78">
        <v>5500</v>
      </c>
      <c r="E343" s="71">
        <v>45</v>
      </c>
      <c r="F343" s="70">
        <f t="shared" ca="1" si="5"/>
        <v>247500</v>
      </c>
      <c r="G343" s="45"/>
      <c r="H343" s="45"/>
      <c r="I343" s="45"/>
      <c r="J343" s="45"/>
    </row>
    <row r="344" spans="1:10" ht="13.5" customHeight="1" x14ac:dyDescent="0.2">
      <c r="A344" s="78">
        <v>50101538</v>
      </c>
      <c r="B344" s="69" t="str">
        <f t="shared" ca="1" si="4"/>
        <v>Verduras frescas</v>
      </c>
      <c r="C344" s="78" t="s">
        <v>1449</v>
      </c>
      <c r="D344" s="78">
        <v>600</v>
      </c>
      <c r="E344" s="71">
        <v>225</v>
      </c>
      <c r="F344" s="70">
        <f t="shared" ca="1" si="5"/>
        <v>135000</v>
      </c>
      <c r="G344" s="45"/>
      <c r="H344" s="45"/>
      <c r="I344" s="45"/>
      <c r="J344" s="45"/>
    </row>
    <row r="345" spans="1:10" ht="13.5" customHeight="1" x14ac:dyDescent="0.2">
      <c r="A345" s="78">
        <v>50101634</v>
      </c>
      <c r="B345" s="69" t="str">
        <f t="shared" ca="1" si="4"/>
        <v>Fruta fresca</v>
      </c>
      <c r="C345" s="78" t="s">
        <v>1449</v>
      </c>
      <c r="D345" s="78">
        <v>2000</v>
      </c>
      <c r="E345" s="71">
        <v>95</v>
      </c>
      <c r="F345" s="70">
        <f t="shared" ca="1" si="5"/>
        <v>190000</v>
      </c>
      <c r="G345" s="45"/>
      <c r="H345" s="45"/>
      <c r="I345" s="45"/>
      <c r="J345" s="45"/>
    </row>
    <row r="346" spans="1:10" ht="13.5" customHeight="1" x14ac:dyDescent="0.2">
      <c r="A346" s="78">
        <v>50101542</v>
      </c>
      <c r="B346" s="69" t="str">
        <f t="shared" ca="1" si="4"/>
        <v>Harina vegetal</v>
      </c>
      <c r="C346" s="78" t="s">
        <v>16989</v>
      </c>
      <c r="D346" s="78">
        <v>120</v>
      </c>
      <c r="E346" s="71">
        <v>1100</v>
      </c>
      <c r="F346" s="70">
        <f t="shared" ca="1" si="5"/>
        <v>132000</v>
      </c>
      <c r="G346" s="45"/>
      <c r="H346" s="45"/>
      <c r="I346" s="45"/>
      <c r="J346" s="45"/>
    </row>
    <row r="347" spans="1:10" ht="13.5" customHeight="1" x14ac:dyDescent="0.2">
      <c r="A347" s="78">
        <v>50101543</v>
      </c>
      <c r="B347" s="69" t="str">
        <f t="shared" ca="1" si="4"/>
        <v>Judías secas</v>
      </c>
      <c r="C347" s="78" t="s">
        <v>15636</v>
      </c>
      <c r="D347" s="78">
        <v>800</v>
      </c>
      <c r="E347" s="71">
        <v>185</v>
      </c>
      <c r="F347" s="70">
        <f t="shared" ca="1" si="5"/>
        <v>148000</v>
      </c>
      <c r="G347" s="45"/>
      <c r="H347" s="45"/>
      <c r="I347" s="45"/>
      <c r="J347" s="45"/>
    </row>
    <row r="348" spans="1:10" ht="13.5" customHeight="1" x14ac:dyDescent="0.2">
      <c r="A348" s="78">
        <v>50171550</v>
      </c>
      <c r="B348" s="69" t="str">
        <f t="shared" ca="1" si="4"/>
        <v>Especies o extractos</v>
      </c>
      <c r="C348" s="78" t="s">
        <v>15636</v>
      </c>
      <c r="D348" s="78">
        <v>74</v>
      </c>
      <c r="E348" s="71">
        <v>257.74</v>
      </c>
      <c r="F348" s="70">
        <f t="shared" ca="1" si="5"/>
        <v>19072.760000000002</v>
      </c>
      <c r="G348" s="45"/>
      <c r="H348" s="45"/>
      <c r="I348" s="45"/>
      <c r="J348" s="45"/>
    </row>
    <row r="349" spans="1:10" ht="13.5" customHeight="1" x14ac:dyDescent="0.2">
      <c r="A349" s="78">
        <v>50101717</v>
      </c>
      <c r="B349" s="69" t="str">
        <f t="shared" ca="1" si="4"/>
        <v>Nueces y semillas sin cascara</v>
      </c>
      <c r="C349" s="78" t="s">
        <v>16989</v>
      </c>
      <c r="D349" s="78">
        <v>1</v>
      </c>
      <c r="E349" s="71">
        <v>4500</v>
      </c>
      <c r="F349" s="70">
        <f t="shared" ca="1" si="5"/>
        <v>4500</v>
      </c>
      <c r="G349" s="45"/>
      <c r="H349" s="45"/>
      <c r="I349" s="45"/>
      <c r="J349" s="45"/>
    </row>
    <row r="350" spans="1:10" ht="13.5" customHeight="1" x14ac:dyDescent="0.2">
      <c r="A350" s="78">
        <v>50101544</v>
      </c>
      <c r="B350" s="69" t="str">
        <f t="shared" ca="1" si="4"/>
        <v>Judías en conserva o en lata</v>
      </c>
      <c r="C350" s="78" t="s">
        <v>16989</v>
      </c>
      <c r="D350" s="78">
        <v>3</v>
      </c>
      <c r="E350" s="71">
        <v>185</v>
      </c>
      <c r="F350" s="70">
        <f t="shared" ca="1" si="5"/>
        <v>555</v>
      </c>
      <c r="G350" s="45"/>
      <c r="H350" s="45"/>
      <c r="I350" s="45"/>
      <c r="J350" s="45"/>
    </row>
    <row r="351" spans="1:10" ht="13.5" customHeight="1" x14ac:dyDescent="0.2">
      <c r="A351" s="78">
        <v>50101716</v>
      </c>
      <c r="B351" s="69" t="str">
        <f t="shared" ca="1" si="4"/>
        <v>Nueces y semillas enteras</v>
      </c>
      <c r="C351" s="78" t="s">
        <v>15636</v>
      </c>
      <c r="D351" s="78">
        <v>18</v>
      </c>
      <c r="E351" s="71">
        <v>550</v>
      </c>
      <c r="F351" s="70">
        <f t="shared" ca="1" si="5"/>
        <v>9900</v>
      </c>
      <c r="G351" s="45"/>
      <c r="H351" s="45"/>
      <c r="I351" s="45"/>
      <c r="J351" s="45"/>
    </row>
    <row r="352" spans="1:10" ht="13.5" customHeight="1" x14ac:dyDescent="0.2">
      <c r="A352" s="78">
        <v>50171551</v>
      </c>
      <c r="B352" s="69" t="str">
        <f t="shared" ca="1" si="4"/>
        <v>Sal de mesa</v>
      </c>
      <c r="C352" s="78" t="s">
        <v>1780</v>
      </c>
      <c r="D352" s="78">
        <v>1</v>
      </c>
      <c r="E352" s="71">
        <v>13502</v>
      </c>
      <c r="F352" s="70">
        <f t="shared" ca="1" si="5"/>
        <v>13502</v>
      </c>
      <c r="G352" s="45"/>
      <c r="H352" s="45"/>
      <c r="I352" s="45"/>
      <c r="J352" s="45"/>
    </row>
    <row r="353" spans="1:10" ht="13.5" customHeight="1" x14ac:dyDescent="0.2">
      <c r="A353" s="78">
        <v>50171549</v>
      </c>
      <c r="B353" s="69" t="str">
        <f t="shared" ca="1" si="4"/>
        <v>Hierbas secas</v>
      </c>
      <c r="C353" s="78" t="s">
        <v>15636</v>
      </c>
      <c r="D353" s="78">
        <v>8</v>
      </c>
      <c r="E353" s="71">
        <v>1350</v>
      </c>
      <c r="F353" s="70">
        <f t="shared" ca="1" si="5"/>
        <v>10800</v>
      </c>
      <c r="G353" s="45"/>
      <c r="H353" s="45"/>
      <c r="I353" s="45"/>
      <c r="J353" s="45"/>
    </row>
    <row r="354" spans="1:10" ht="14.1" customHeight="1" x14ac:dyDescent="0.2">
      <c r="A354" s="45"/>
      <c r="B354" s="45"/>
      <c r="C354" s="45"/>
      <c r="D354" s="45"/>
      <c r="E354" s="73" t="s">
        <v>12551</v>
      </c>
      <c r="F354" s="74">
        <f ca="1">SUM(Table325[MONTO TOTAL ESTIMADO])</f>
        <v>3010547.36</v>
      </c>
      <c r="G354" s="45"/>
      <c r="H354" s="45" t="str">
        <f>C302</f>
        <v>Bienes</v>
      </c>
      <c r="I354" s="45" t="str">
        <f>E302</f>
        <v>MIPYME Mujeres</v>
      </c>
      <c r="J354" s="45" t="str">
        <f>D302</f>
        <v>Comparacion de Precios</v>
      </c>
    </row>
    <row r="355" spans="1:10" ht="14.1" customHeight="1" thickBot="1" x14ac:dyDescent="0.3"/>
    <row r="356" spans="1:10" ht="33.75" customHeight="1" thickBot="1" x14ac:dyDescent="0.25">
      <c r="A356" s="64" t="s">
        <v>16382</v>
      </c>
      <c r="B356" s="64" t="s">
        <v>161</v>
      </c>
      <c r="C356" s="64" t="s">
        <v>11725</v>
      </c>
      <c r="D356" s="64" t="s">
        <v>14378</v>
      </c>
      <c r="E356" s="64" t="s">
        <v>10963</v>
      </c>
      <c r="F356" s="64" t="s">
        <v>11096</v>
      </c>
      <c r="G356" s="45"/>
      <c r="H356" s="45"/>
      <c r="I356" s="45"/>
      <c r="J356" s="45"/>
    </row>
    <row r="357" spans="1:10" ht="14.1" customHeight="1" thickBot="1" x14ac:dyDescent="0.25">
      <c r="A357" s="81" t="s">
        <v>18847</v>
      </c>
      <c r="B357" s="81" t="s">
        <v>18846</v>
      </c>
      <c r="C357" s="66" t="s">
        <v>17798</v>
      </c>
      <c r="D357" s="66" t="s">
        <v>1875</v>
      </c>
      <c r="E357" s="66" t="s">
        <v>6035</v>
      </c>
      <c r="F357" s="66" t="s">
        <v>18845</v>
      </c>
      <c r="G357" s="45"/>
      <c r="H357" s="45"/>
      <c r="I357" s="45"/>
      <c r="J357" s="45"/>
    </row>
    <row r="358" spans="1:10" ht="14.1" customHeight="1" thickBot="1" x14ac:dyDescent="0.25">
      <c r="A358" s="95" t="s">
        <v>14828</v>
      </c>
      <c r="B358" s="67" t="s">
        <v>8530</v>
      </c>
      <c r="C358" s="76">
        <v>45108</v>
      </c>
      <c r="D358" s="95" t="s">
        <v>9387</v>
      </c>
      <c r="E358" s="67" t="s">
        <v>13094</v>
      </c>
      <c r="F358" s="66" t="s">
        <v>3082</v>
      </c>
      <c r="G358" s="45"/>
      <c r="H358" s="45"/>
      <c r="I358" s="45"/>
      <c r="J358" s="45"/>
    </row>
    <row r="359" spans="1:10" ht="14.1" customHeight="1" thickBot="1" x14ac:dyDescent="0.25">
      <c r="A359" s="96"/>
      <c r="B359" s="67" t="s">
        <v>1786</v>
      </c>
      <c r="C359" s="79">
        <f>IF(C358="","",IF(AND(MONTH(C358)&gt;=1,MONTH(C358)&lt;=3),1,IF(AND(MONTH(C358)&gt;=4,MONTH(C358)&lt;=6),2,IF(AND(MONTH(C358)&gt;=7,MONTH(C358)&lt;=9),3,4))))</f>
        <v>3</v>
      </c>
      <c r="D359" s="96"/>
      <c r="E359" s="67" t="s">
        <v>2419</v>
      </c>
      <c r="F359" s="66" t="s">
        <v>14449</v>
      </c>
      <c r="G359" s="45"/>
      <c r="H359" s="45"/>
      <c r="I359" s="45"/>
      <c r="J359" s="45"/>
    </row>
    <row r="360" spans="1:10" ht="14.1" customHeight="1" thickBot="1" x14ac:dyDescent="0.25">
      <c r="A360" s="96"/>
      <c r="B360" s="67" t="s">
        <v>12943</v>
      </c>
      <c r="C360" s="76">
        <v>45199</v>
      </c>
      <c r="D360" s="96"/>
      <c r="E360" s="67" t="s">
        <v>3075</v>
      </c>
      <c r="F360" s="66" t="s">
        <v>6001</v>
      </c>
      <c r="G360" s="45"/>
      <c r="H360" s="45"/>
      <c r="I360" s="45"/>
      <c r="J360" s="45"/>
    </row>
    <row r="361" spans="1:10" ht="14.1" customHeight="1" thickBot="1" x14ac:dyDescent="0.25">
      <c r="A361" s="96"/>
      <c r="B361" s="67" t="s">
        <v>1786</v>
      </c>
      <c r="C361" s="79">
        <f>IF(C360="","",IF(AND(MONTH(C360)&gt;=1,MONTH(C360)&lt;=3),1,IF(AND(MONTH(C360)&gt;=4,MONTH(C360)&lt;=6),2,IF(AND(MONTH(C360)&gt;=7,MONTH(C360)&lt;=9),3,4))))</f>
        <v>3</v>
      </c>
      <c r="D361" s="96"/>
      <c r="E361" s="67" t="s">
        <v>13193</v>
      </c>
      <c r="F361" s="66" t="s">
        <v>6001</v>
      </c>
      <c r="G361" s="45"/>
      <c r="H361" s="45"/>
      <c r="I361" s="45"/>
      <c r="J361" s="45"/>
    </row>
    <row r="362" spans="1:10" ht="14.1" customHeight="1" thickBot="1" x14ac:dyDescent="0.25">
      <c r="A362" s="45"/>
      <c r="B362" s="45"/>
      <c r="C362" s="45"/>
      <c r="D362" s="45"/>
      <c r="E362" s="45"/>
      <c r="F362" s="45"/>
      <c r="G362" s="45"/>
      <c r="H362" s="45"/>
      <c r="I362" s="45"/>
      <c r="J362" s="45"/>
    </row>
    <row r="363" spans="1:10" ht="14.1" customHeight="1" thickBot="1" x14ac:dyDescent="0.25">
      <c r="A363" s="72" t="s">
        <v>15735</v>
      </c>
      <c r="B363" s="72" t="s">
        <v>16146</v>
      </c>
      <c r="C363" s="72" t="s">
        <v>15641</v>
      </c>
      <c r="D363" s="72" t="s">
        <v>15251</v>
      </c>
      <c r="E363" s="72" t="s">
        <v>6934</v>
      </c>
      <c r="F363" s="72" t="s">
        <v>15280</v>
      </c>
      <c r="G363" s="45"/>
      <c r="H363" s="45"/>
      <c r="I363" s="45"/>
      <c r="J363" s="45"/>
    </row>
    <row r="364" spans="1:10" ht="14.1" customHeight="1" x14ac:dyDescent="0.2">
      <c r="A364" s="78">
        <v>50151513</v>
      </c>
      <c r="B364" s="69" t="str">
        <f t="shared" ref="B364:B408" ca="1" si="6">IFERROR(INDEX(UNSPSCDes,MATCH(INDIRECT(ADDRESS(ROW(),COLUMN()-1,4)),UNSPSCCode,0)),"")</f>
        <v>Aceites vegetales o  de planta comestibles</v>
      </c>
      <c r="C364" s="78" t="s">
        <v>16989</v>
      </c>
      <c r="D364" s="78">
        <v>12</v>
      </c>
      <c r="E364" s="71">
        <v>3850</v>
      </c>
      <c r="F364" s="70">
        <f t="shared" ref="F364:F408" ca="1" si="7">INDIRECT(ADDRESS(ROW(),COLUMN()-2,4))*INDIRECT(ADDRESS(ROW(),COLUMN()-1,4))</f>
        <v>46200</v>
      </c>
      <c r="G364" s="45"/>
      <c r="H364" s="45"/>
      <c r="I364" s="45"/>
      <c r="J364" s="45"/>
    </row>
    <row r="365" spans="1:10" ht="13.5" customHeight="1" x14ac:dyDescent="0.2">
      <c r="A365" s="78">
        <v>50131702</v>
      </c>
      <c r="B365" s="69" t="str">
        <f t="shared" ca="1" si="6"/>
        <v>Productos de leche o mantequilla de estante</v>
      </c>
      <c r="C365" s="78" t="s">
        <v>1449</v>
      </c>
      <c r="D365" s="78">
        <v>35</v>
      </c>
      <c r="E365" s="71">
        <v>505</v>
      </c>
      <c r="F365" s="70">
        <f t="shared" ca="1" si="7"/>
        <v>17675</v>
      </c>
      <c r="G365" s="45"/>
      <c r="H365" s="45"/>
      <c r="I365" s="45"/>
      <c r="J365" s="45"/>
    </row>
    <row r="366" spans="1:10" ht="13.5" customHeight="1" x14ac:dyDescent="0.2">
      <c r="A366" s="78">
        <v>50161509</v>
      </c>
      <c r="B366" s="69" t="str">
        <f t="shared" ca="1" si="6"/>
        <v>Azucares naturales o productos endulzantes</v>
      </c>
      <c r="C366" s="78" t="s">
        <v>1780</v>
      </c>
      <c r="D366" s="78">
        <v>15</v>
      </c>
      <c r="E366" s="71">
        <v>5687.5</v>
      </c>
      <c r="F366" s="70">
        <f t="shared" ca="1" si="7"/>
        <v>85312.5</v>
      </c>
      <c r="G366" s="45"/>
      <c r="H366" s="45"/>
      <c r="I366" s="45"/>
      <c r="J366" s="45"/>
    </row>
    <row r="367" spans="1:10" ht="13.5" customHeight="1" x14ac:dyDescent="0.2">
      <c r="A367" s="78">
        <v>50161510</v>
      </c>
      <c r="B367" s="69" t="str">
        <f t="shared" ca="1" si="6"/>
        <v>Endulzantes artificiales</v>
      </c>
      <c r="C367" s="78" t="s">
        <v>16989</v>
      </c>
      <c r="D367" s="78">
        <v>6</v>
      </c>
      <c r="E367" s="71">
        <v>1500</v>
      </c>
      <c r="F367" s="70">
        <f t="shared" ca="1" si="7"/>
        <v>9000</v>
      </c>
      <c r="G367" s="45"/>
      <c r="H367" s="45"/>
      <c r="I367" s="45"/>
      <c r="J367" s="45"/>
    </row>
    <row r="368" spans="1:10" ht="13.5" customHeight="1" x14ac:dyDescent="0.2">
      <c r="A368" s="78">
        <v>50161511</v>
      </c>
      <c r="B368" s="69" t="str">
        <f t="shared" ca="1" si="6"/>
        <v>Chocolate o sustituto de chocolate</v>
      </c>
      <c r="C368" s="78" t="s">
        <v>16989</v>
      </c>
      <c r="D368" s="78">
        <v>20</v>
      </c>
      <c r="E368" s="71">
        <v>1050</v>
      </c>
      <c r="F368" s="70">
        <f t="shared" ca="1" si="7"/>
        <v>21000</v>
      </c>
      <c r="G368" s="45"/>
      <c r="H368" s="45"/>
      <c r="I368" s="45"/>
      <c r="J368" s="45"/>
    </row>
    <row r="369" spans="1:10" ht="13.5" customHeight="1" x14ac:dyDescent="0.2">
      <c r="A369" s="78">
        <v>50192901</v>
      </c>
      <c r="B369" s="69" t="str">
        <f t="shared" ca="1" si="6"/>
        <v>Pasta sencilla o fideos</v>
      </c>
      <c r="C369" s="78" t="s">
        <v>4738</v>
      </c>
      <c r="D369" s="78">
        <v>109</v>
      </c>
      <c r="E369" s="71">
        <v>310</v>
      </c>
      <c r="F369" s="70">
        <f t="shared" ca="1" si="7"/>
        <v>33790</v>
      </c>
      <c r="G369" s="45"/>
      <c r="H369" s="45"/>
      <c r="I369" s="45"/>
      <c r="J369" s="45"/>
    </row>
    <row r="370" spans="1:10" ht="13.5" customHeight="1" x14ac:dyDescent="0.2">
      <c r="A370" s="78">
        <v>50171831</v>
      </c>
      <c r="B370" s="69" t="str">
        <f t="shared" ca="1" si="6"/>
        <v>Salsas para cocinar</v>
      </c>
      <c r="C370" s="78" t="s">
        <v>16989</v>
      </c>
      <c r="D370" s="78">
        <v>24</v>
      </c>
      <c r="E370" s="71">
        <v>711.5</v>
      </c>
      <c r="F370" s="70">
        <f t="shared" ca="1" si="7"/>
        <v>17076</v>
      </c>
      <c r="G370" s="45"/>
      <c r="H370" s="45"/>
      <c r="I370" s="45"/>
      <c r="J370" s="45"/>
    </row>
    <row r="371" spans="1:10" ht="13.5" customHeight="1" x14ac:dyDescent="0.2">
      <c r="A371" s="78">
        <v>50121613</v>
      </c>
      <c r="B371" s="69" t="str">
        <f t="shared" ca="1" si="6"/>
        <v>Mariscos almacenados en repisa</v>
      </c>
      <c r="C371" s="78" t="s">
        <v>1449</v>
      </c>
      <c r="D371" s="78">
        <v>150</v>
      </c>
      <c r="E371" s="71">
        <v>826.4</v>
      </c>
      <c r="F371" s="70">
        <f t="shared" ca="1" si="7"/>
        <v>123960</v>
      </c>
      <c r="G371" s="45"/>
      <c r="H371" s="45"/>
      <c r="I371" s="45"/>
      <c r="J371" s="45"/>
    </row>
    <row r="372" spans="1:10" ht="13.5" customHeight="1" x14ac:dyDescent="0.2">
      <c r="A372" s="78">
        <v>50171904</v>
      </c>
      <c r="B372" s="69" t="str">
        <f t="shared" ca="1" si="6"/>
        <v>Conserva</v>
      </c>
      <c r="C372" s="78" t="s">
        <v>1449</v>
      </c>
      <c r="D372" s="78">
        <v>100</v>
      </c>
      <c r="E372" s="71">
        <v>150</v>
      </c>
      <c r="F372" s="70">
        <f t="shared" ca="1" si="7"/>
        <v>15000</v>
      </c>
      <c r="G372" s="45"/>
      <c r="H372" s="45"/>
      <c r="I372" s="45"/>
      <c r="J372" s="45"/>
    </row>
    <row r="373" spans="1:10" ht="13.5" customHeight="1" x14ac:dyDescent="0.2">
      <c r="A373" s="78">
        <v>50131606</v>
      </c>
      <c r="B373" s="69" t="str">
        <f t="shared" ca="1" si="6"/>
        <v>Huevos frescos</v>
      </c>
      <c r="C373" s="78" t="s">
        <v>16989</v>
      </c>
      <c r="D373" s="78">
        <v>80</v>
      </c>
      <c r="E373" s="71">
        <v>280</v>
      </c>
      <c r="F373" s="70">
        <f t="shared" ca="1" si="7"/>
        <v>22400</v>
      </c>
      <c r="G373" s="45"/>
      <c r="H373" s="45"/>
      <c r="I373" s="45"/>
      <c r="J373" s="45"/>
    </row>
    <row r="374" spans="1:10" ht="13.5" customHeight="1" x14ac:dyDescent="0.2">
      <c r="A374" s="78">
        <v>50131702</v>
      </c>
      <c r="B374" s="69" t="str">
        <f t="shared" ca="1" si="6"/>
        <v>Productos de leche o mantequilla de estante</v>
      </c>
      <c r="C374" s="78" t="s">
        <v>4738</v>
      </c>
      <c r="D374" s="78">
        <v>75</v>
      </c>
      <c r="E374" s="71">
        <v>1530</v>
      </c>
      <c r="F374" s="70">
        <f t="shared" ca="1" si="7"/>
        <v>114750</v>
      </c>
      <c r="G374" s="45"/>
      <c r="H374" s="45"/>
      <c r="I374" s="45"/>
      <c r="J374" s="45"/>
    </row>
    <row r="375" spans="1:10" ht="13.5" customHeight="1" x14ac:dyDescent="0.2">
      <c r="A375" s="78">
        <v>50171832</v>
      </c>
      <c r="B375" s="69" t="str">
        <f t="shared" ca="1" si="6"/>
        <v>Salsas para ensaladas o dips</v>
      </c>
      <c r="C375" s="78" t="s">
        <v>16989</v>
      </c>
      <c r="D375" s="78">
        <v>10</v>
      </c>
      <c r="E375" s="71">
        <v>600</v>
      </c>
      <c r="F375" s="70">
        <f t="shared" ca="1" si="7"/>
        <v>6000</v>
      </c>
      <c r="G375" s="45"/>
      <c r="H375" s="45"/>
      <c r="I375" s="45"/>
      <c r="J375" s="45"/>
    </row>
    <row r="376" spans="1:10" ht="13.5" customHeight="1" x14ac:dyDescent="0.2">
      <c r="A376" s="78">
        <v>50131801</v>
      </c>
      <c r="B376" s="69" t="str">
        <f t="shared" ca="1" si="6"/>
        <v>Queso natural</v>
      </c>
      <c r="C376" s="78" t="s">
        <v>1449</v>
      </c>
      <c r="D376" s="78">
        <v>52</v>
      </c>
      <c r="E376" s="71">
        <v>1875</v>
      </c>
      <c r="F376" s="70">
        <f t="shared" ca="1" si="7"/>
        <v>97500</v>
      </c>
      <c r="G376" s="45"/>
      <c r="H376" s="45"/>
      <c r="I376" s="45"/>
      <c r="J376" s="45"/>
    </row>
    <row r="377" spans="1:10" ht="13.5" customHeight="1" x14ac:dyDescent="0.2">
      <c r="A377" s="78">
        <v>50131802</v>
      </c>
      <c r="B377" s="69" t="str">
        <f t="shared" ca="1" si="6"/>
        <v>Queso procesado</v>
      </c>
      <c r="C377" s="78" t="s">
        <v>1449</v>
      </c>
      <c r="D377" s="78">
        <v>50</v>
      </c>
      <c r="E377" s="71">
        <v>1885</v>
      </c>
      <c r="F377" s="70">
        <f t="shared" ca="1" si="7"/>
        <v>94250</v>
      </c>
      <c r="G377" s="45"/>
      <c r="H377" s="45"/>
      <c r="I377" s="45"/>
      <c r="J377" s="45"/>
    </row>
    <row r="378" spans="1:10" ht="13.5" customHeight="1" x14ac:dyDescent="0.2">
      <c r="A378" s="78">
        <v>50192303</v>
      </c>
      <c r="B378" s="69" t="str">
        <f t="shared" ca="1" si="6"/>
        <v>Helado de sabor o helado o postre de helado o yogurt congelado</v>
      </c>
      <c r="C378" s="78" t="s">
        <v>9561</v>
      </c>
      <c r="D378" s="78">
        <v>40</v>
      </c>
      <c r="E378" s="71">
        <v>850</v>
      </c>
      <c r="F378" s="70">
        <f t="shared" ca="1" si="7"/>
        <v>34000</v>
      </c>
      <c r="G378" s="45"/>
      <c r="H378" s="45"/>
      <c r="I378" s="45"/>
      <c r="J378" s="45"/>
    </row>
    <row r="379" spans="1:10" ht="13.5" customHeight="1" x14ac:dyDescent="0.2">
      <c r="A379" s="78">
        <v>50111511</v>
      </c>
      <c r="B379" s="69" t="str">
        <f t="shared" ca="1" si="6"/>
        <v>Carne de ave o carne congelada</v>
      </c>
      <c r="C379" s="78" t="s">
        <v>15636</v>
      </c>
      <c r="D379" s="78">
        <v>1800</v>
      </c>
      <c r="E379" s="71">
        <v>142.72999999999999</v>
      </c>
      <c r="F379" s="70">
        <f t="shared" ca="1" si="7"/>
        <v>256913.99999999997</v>
      </c>
      <c r="G379" s="45"/>
      <c r="H379" s="45"/>
      <c r="I379" s="45"/>
      <c r="J379" s="45"/>
    </row>
    <row r="380" spans="1:10" ht="13.5" customHeight="1" x14ac:dyDescent="0.2">
      <c r="A380" s="78">
        <v>50112001</v>
      </c>
      <c r="B380" s="69" t="str">
        <f t="shared" ca="1" si="6"/>
        <v>Carnes procesadas y preparadas fresco</v>
      </c>
      <c r="C380" s="78" t="s">
        <v>1449</v>
      </c>
      <c r="D380" s="78">
        <v>445</v>
      </c>
      <c r="E380" s="71">
        <v>494.35</v>
      </c>
      <c r="F380" s="70">
        <f t="shared" ca="1" si="7"/>
        <v>219985.75</v>
      </c>
      <c r="G380" s="45"/>
      <c r="H380" s="45"/>
      <c r="I380" s="45"/>
      <c r="J380" s="45"/>
    </row>
    <row r="381" spans="1:10" ht="13.5" customHeight="1" x14ac:dyDescent="0.2">
      <c r="A381" s="78">
        <v>50121613</v>
      </c>
      <c r="B381" s="69" t="str">
        <f t="shared" ca="1" si="6"/>
        <v>Mariscos almacenados en repisa</v>
      </c>
      <c r="C381" s="78" t="s">
        <v>16989</v>
      </c>
      <c r="D381" s="78">
        <v>18</v>
      </c>
      <c r="E381" s="71">
        <v>11100</v>
      </c>
      <c r="F381" s="70">
        <f t="shared" ca="1" si="7"/>
        <v>199800</v>
      </c>
      <c r="G381" s="45"/>
      <c r="H381" s="45"/>
      <c r="I381" s="45"/>
      <c r="J381" s="45"/>
    </row>
    <row r="382" spans="1:10" ht="13.5" customHeight="1" x14ac:dyDescent="0.2">
      <c r="A382" s="78">
        <v>50121611</v>
      </c>
      <c r="B382" s="69" t="str">
        <f t="shared" ca="1" si="6"/>
        <v>Mariscos frescos</v>
      </c>
      <c r="C382" s="78" t="s">
        <v>15636</v>
      </c>
      <c r="D382" s="78">
        <v>30</v>
      </c>
      <c r="E382" s="71">
        <v>250</v>
      </c>
      <c r="F382" s="70">
        <f t="shared" ca="1" si="7"/>
        <v>7500</v>
      </c>
      <c r="G382" s="45"/>
      <c r="H382" s="45"/>
      <c r="I382" s="45"/>
      <c r="J382" s="45"/>
    </row>
    <row r="383" spans="1:10" ht="13.5" customHeight="1" x14ac:dyDescent="0.2">
      <c r="A383" s="78">
        <v>50221101</v>
      </c>
      <c r="B383" s="69" t="str">
        <f t="shared" ca="1" si="6"/>
        <v>Grano de cereal</v>
      </c>
      <c r="C383" s="78" t="s">
        <v>4738</v>
      </c>
      <c r="D383" s="78">
        <v>5</v>
      </c>
      <c r="E383" s="71">
        <v>2950</v>
      </c>
      <c r="F383" s="70">
        <f t="shared" ca="1" si="7"/>
        <v>14750</v>
      </c>
      <c r="G383" s="45"/>
      <c r="H383" s="45"/>
      <c r="I383" s="45"/>
      <c r="J383" s="45"/>
    </row>
    <row r="384" spans="1:10" ht="13.5" customHeight="1" x14ac:dyDescent="0.2">
      <c r="A384" s="78">
        <v>50221101</v>
      </c>
      <c r="B384" s="69" t="str">
        <f t="shared" ca="1" si="6"/>
        <v>Grano de cereal</v>
      </c>
      <c r="C384" s="78" t="s">
        <v>1780</v>
      </c>
      <c r="D384" s="78">
        <v>18</v>
      </c>
      <c r="E384" s="71">
        <v>4500</v>
      </c>
      <c r="F384" s="70">
        <f t="shared" ca="1" si="7"/>
        <v>81000</v>
      </c>
      <c r="G384" s="45"/>
      <c r="H384" s="45"/>
      <c r="I384" s="45"/>
      <c r="J384" s="45"/>
    </row>
    <row r="385" spans="1:10" ht="13.5" customHeight="1" x14ac:dyDescent="0.2">
      <c r="A385" s="78">
        <v>50181901</v>
      </c>
      <c r="B385" s="69" t="str">
        <f t="shared" ca="1" si="6"/>
        <v>Pan fresco</v>
      </c>
      <c r="C385" s="78" t="s">
        <v>1449</v>
      </c>
      <c r="D385" s="78">
        <v>367</v>
      </c>
      <c r="E385" s="71">
        <v>295</v>
      </c>
      <c r="F385" s="70">
        <f t="shared" ca="1" si="7"/>
        <v>108265</v>
      </c>
      <c r="G385" s="45"/>
      <c r="H385" s="45"/>
      <c r="I385" s="45"/>
      <c r="J385" s="45"/>
    </row>
    <row r="386" spans="1:10" ht="13.5" customHeight="1" x14ac:dyDescent="0.2">
      <c r="A386" s="78">
        <v>50181909</v>
      </c>
      <c r="B386" s="69" t="str">
        <f t="shared" ca="1" si="6"/>
        <v>Galletas de soda</v>
      </c>
      <c r="C386" s="78" t="s">
        <v>16989</v>
      </c>
      <c r="D386" s="78">
        <v>65</v>
      </c>
      <c r="E386" s="71">
        <v>1100</v>
      </c>
      <c r="F386" s="70">
        <f t="shared" ca="1" si="7"/>
        <v>71500</v>
      </c>
      <c r="G386" s="45"/>
      <c r="H386" s="45"/>
      <c r="I386" s="45"/>
      <c r="J386" s="45"/>
    </row>
    <row r="387" spans="1:10" ht="13.5" customHeight="1" x14ac:dyDescent="0.2">
      <c r="A387" s="78">
        <v>50201706</v>
      </c>
      <c r="B387" s="69" t="str">
        <f t="shared" ca="1" si="6"/>
        <v>Café</v>
      </c>
      <c r="C387" s="78" t="s">
        <v>16989</v>
      </c>
      <c r="D387" s="78">
        <v>40</v>
      </c>
      <c r="E387" s="71">
        <v>6450</v>
      </c>
      <c r="F387" s="70">
        <f t="shared" ca="1" si="7"/>
        <v>258000</v>
      </c>
      <c r="G387" s="45"/>
      <c r="H387" s="45"/>
      <c r="I387" s="45"/>
      <c r="J387" s="45"/>
    </row>
    <row r="388" spans="1:10" ht="13.5" customHeight="1" x14ac:dyDescent="0.2">
      <c r="A388" s="78">
        <v>50171707</v>
      </c>
      <c r="B388" s="69" t="str">
        <f t="shared" ca="1" si="6"/>
        <v>Vinagres</v>
      </c>
      <c r="C388" s="78" t="s">
        <v>9561</v>
      </c>
      <c r="D388" s="78">
        <v>8</v>
      </c>
      <c r="E388" s="71">
        <v>495</v>
      </c>
      <c r="F388" s="70">
        <f t="shared" ca="1" si="7"/>
        <v>3960</v>
      </c>
      <c r="G388" s="45"/>
      <c r="H388" s="45"/>
      <c r="I388" s="45"/>
      <c r="J388" s="45"/>
    </row>
    <row r="389" spans="1:10" ht="13.5" customHeight="1" x14ac:dyDescent="0.2">
      <c r="A389" s="78">
        <v>50181708</v>
      </c>
      <c r="B389" s="69" t="str">
        <f t="shared" ca="1" si="6"/>
        <v>Mezclas para hornear</v>
      </c>
      <c r="C389" s="78" t="s">
        <v>1449</v>
      </c>
      <c r="D389" s="78">
        <v>3</v>
      </c>
      <c r="E389" s="71">
        <v>600</v>
      </c>
      <c r="F389" s="70">
        <f t="shared" ca="1" si="7"/>
        <v>1800</v>
      </c>
      <c r="G389" s="45"/>
      <c r="H389" s="45"/>
      <c r="I389" s="45"/>
      <c r="J389" s="45"/>
    </row>
    <row r="390" spans="1:10" ht="13.5" customHeight="1" x14ac:dyDescent="0.2">
      <c r="A390" s="78">
        <v>50202302</v>
      </c>
      <c r="B390" s="69" t="str">
        <f t="shared" ca="1" si="6"/>
        <v>Hielo</v>
      </c>
      <c r="C390" s="78" t="s">
        <v>4738</v>
      </c>
      <c r="D390" s="78">
        <v>15</v>
      </c>
      <c r="E390" s="71">
        <v>115</v>
      </c>
      <c r="F390" s="70">
        <f t="shared" ca="1" si="7"/>
        <v>1725</v>
      </c>
      <c r="G390" s="45"/>
      <c r="H390" s="45"/>
      <c r="I390" s="45"/>
      <c r="J390" s="45"/>
    </row>
    <row r="391" spans="1:10" ht="13.5" customHeight="1" x14ac:dyDescent="0.2">
      <c r="A391" s="78">
        <v>50202305</v>
      </c>
      <c r="B391" s="69" t="str">
        <f t="shared" ca="1" si="6"/>
        <v>Jugo fresco</v>
      </c>
      <c r="C391" s="78" t="s">
        <v>16989</v>
      </c>
      <c r="D391" s="78">
        <v>45</v>
      </c>
      <c r="E391" s="71">
        <v>900</v>
      </c>
      <c r="F391" s="70">
        <f t="shared" ca="1" si="7"/>
        <v>40500</v>
      </c>
      <c r="G391" s="45"/>
      <c r="H391" s="45"/>
      <c r="I391" s="45"/>
      <c r="J391" s="45"/>
    </row>
    <row r="392" spans="1:10" ht="13.5" customHeight="1" x14ac:dyDescent="0.2">
      <c r="A392" s="78">
        <v>50201713</v>
      </c>
      <c r="B392" s="69" t="str">
        <f t="shared" ca="1" si="6"/>
        <v>Bolsas de té</v>
      </c>
      <c r="C392" s="78" t="s">
        <v>16989</v>
      </c>
      <c r="D392" s="78">
        <v>40</v>
      </c>
      <c r="E392" s="71">
        <v>675</v>
      </c>
      <c r="F392" s="70">
        <f t="shared" ca="1" si="7"/>
        <v>27000</v>
      </c>
      <c r="G392" s="45"/>
      <c r="H392" s="45"/>
      <c r="I392" s="45"/>
      <c r="J392" s="45"/>
    </row>
    <row r="393" spans="1:10" ht="13.5" customHeight="1" x14ac:dyDescent="0.2">
      <c r="A393" s="78">
        <v>50202310</v>
      </c>
      <c r="B393" s="69" t="str">
        <f t="shared" ca="1" si="6"/>
        <v>Agua mineral</v>
      </c>
      <c r="C393" s="78" t="s">
        <v>1449</v>
      </c>
      <c r="D393" s="78">
        <v>2500</v>
      </c>
      <c r="E393" s="71">
        <v>85</v>
      </c>
      <c r="F393" s="70">
        <f t="shared" ca="1" si="7"/>
        <v>212500</v>
      </c>
      <c r="G393" s="45"/>
      <c r="H393" s="45"/>
      <c r="I393" s="45"/>
      <c r="J393" s="45"/>
    </row>
    <row r="394" spans="1:10" ht="13.5" customHeight="1" x14ac:dyDescent="0.2">
      <c r="A394" s="78">
        <v>50182001</v>
      </c>
      <c r="B394" s="69" t="str">
        <f t="shared" ca="1" si="6"/>
        <v>Ponqués pasteles o biscochos frescos</v>
      </c>
      <c r="C394" s="78" t="s">
        <v>1449</v>
      </c>
      <c r="D394" s="78">
        <v>1</v>
      </c>
      <c r="E394" s="71">
        <v>4800</v>
      </c>
      <c r="F394" s="70">
        <f t="shared" ca="1" si="7"/>
        <v>4800</v>
      </c>
      <c r="G394" s="45"/>
      <c r="H394" s="45"/>
      <c r="I394" s="45"/>
      <c r="J394" s="45"/>
    </row>
    <row r="395" spans="1:10" ht="13.5" customHeight="1" x14ac:dyDescent="0.2">
      <c r="A395" s="78">
        <v>50193101</v>
      </c>
      <c r="B395" s="69" t="str">
        <f t="shared" ca="1" si="6"/>
        <v>Pasa bocas mezcla instantáneas</v>
      </c>
      <c r="C395" s="78" t="s">
        <v>1449</v>
      </c>
      <c r="D395" s="78">
        <v>718</v>
      </c>
      <c r="E395" s="71">
        <v>45</v>
      </c>
      <c r="F395" s="70">
        <f t="shared" ca="1" si="7"/>
        <v>32310</v>
      </c>
      <c r="G395" s="45"/>
      <c r="H395" s="45"/>
      <c r="I395" s="45"/>
      <c r="J395" s="45"/>
    </row>
    <row r="396" spans="1:10" ht="13.5" customHeight="1" x14ac:dyDescent="0.2">
      <c r="A396" s="78">
        <v>42231801</v>
      </c>
      <c r="B396" s="69" t="str">
        <f t="shared" ca="1" si="6"/>
        <v>Fórmulas de suplementos para adultos de uso general</v>
      </c>
      <c r="C396" s="78" t="s">
        <v>1449</v>
      </c>
      <c r="D396" s="78">
        <v>500</v>
      </c>
      <c r="E396" s="71">
        <v>225</v>
      </c>
      <c r="F396" s="70">
        <f t="shared" ca="1" si="7"/>
        <v>112500</v>
      </c>
      <c r="G396" s="45"/>
      <c r="H396" s="45"/>
      <c r="I396" s="45"/>
      <c r="J396" s="45"/>
    </row>
    <row r="397" spans="1:10" ht="13.5" customHeight="1" x14ac:dyDescent="0.2">
      <c r="A397" s="78">
        <v>50131701</v>
      </c>
      <c r="B397" s="69" t="str">
        <f t="shared" ca="1" si="6"/>
        <v>Productos de leche o mantequilla frescos</v>
      </c>
      <c r="C397" s="78" t="s">
        <v>1449</v>
      </c>
      <c r="D397" s="78">
        <v>2500</v>
      </c>
      <c r="E397" s="71">
        <v>95</v>
      </c>
      <c r="F397" s="70">
        <f t="shared" ca="1" si="7"/>
        <v>237500</v>
      </c>
      <c r="G397" s="45"/>
      <c r="H397" s="45"/>
      <c r="I397" s="45"/>
      <c r="J397" s="45"/>
    </row>
    <row r="398" spans="1:10" ht="13.5" customHeight="1" x14ac:dyDescent="0.2">
      <c r="A398" s="78">
        <v>50101540</v>
      </c>
      <c r="B398" s="69" t="str">
        <f t="shared" ca="1" si="6"/>
        <v>Verduras estables sin refrigerar</v>
      </c>
      <c r="C398" s="78" t="s">
        <v>1449</v>
      </c>
      <c r="D398" s="78">
        <v>4998</v>
      </c>
      <c r="E398" s="71">
        <v>28.48</v>
      </c>
      <c r="F398" s="70">
        <f t="shared" ca="1" si="7"/>
        <v>142343.04000000001</v>
      </c>
      <c r="G398" s="45"/>
      <c r="H398" s="45"/>
      <c r="I398" s="45"/>
      <c r="J398" s="45"/>
    </row>
    <row r="399" spans="1:10" ht="13.5" customHeight="1" x14ac:dyDescent="0.2">
      <c r="A399" s="78">
        <v>50101538</v>
      </c>
      <c r="B399" s="69" t="str">
        <f t="shared" ca="1" si="6"/>
        <v>Verduras frescas</v>
      </c>
      <c r="C399" s="78" t="s">
        <v>1449</v>
      </c>
      <c r="D399" s="78">
        <v>700</v>
      </c>
      <c r="E399" s="71">
        <v>225</v>
      </c>
      <c r="F399" s="70">
        <f t="shared" ca="1" si="7"/>
        <v>157500</v>
      </c>
      <c r="G399" s="45"/>
      <c r="H399" s="45"/>
      <c r="I399" s="45"/>
      <c r="J399" s="45"/>
    </row>
    <row r="400" spans="1:10" ht="13.5" customHeight="1" x14ac:dyDescent="0.2">
      <c r="A400" s="78">
        <v>50101634</v>
      </c>
      <c r="B400" s="69" t="str">
        <f t="shared" ca="1" si="6"/>
        <v>Fruta fresca</v>
      </c>
      <c r="C400" s="78" t="s">
        <v>1449</v>
      </c>
      <c r="D400" s="78">
        <v>2000</v>
      </c>
      <c r="E400" s="71">
        <v>95</v>
      </c>
      <c r="F400" s="70">
        <f t="shared" ca="1" si="7"/>
        <v>190000</v>
      </c>
      <c r="G400" s="45"/>
      <c r="H400" s="45"/>
      <c r="I400" s="45"/>
      <c r="J400" s="45"/>
    </row>
    <row r="401" spans="1:10" ht="13.5" customHeight="1" x14ac:dyDescent="0.2">
      <c r="A401" s="78">
        <v>50101542</v>
      </c>
      <c r="B401" s="69" t="str">
        <f t="shared" ca="1" si="6"/>
        <v>Harina vegetal</v>
      </c>
      <c r="C401" s="78" t="s">
        <v>16989</v>
      </c>
      <c r="D401" s="78">
        <v>99</v>
      </c>
      <c r="E401" s="71">
        <v>1100</v>
      </c>
      <c r="F401" s="70">
        <f t="shared" ca="1" si="7"/>
        <v>108900</v>
      </c>
      <c r="G401" s="45"/>
      <c r="H401" s="45"/>
      <c r="I401" s="45"/>
      <c r="J401" s="45"/>
    </row>
    <row r="402" spans="1:10" ht="13.5" customHeight="1" x14ac:dyDescent="0.2">
      <c r="A402" s="78">
        <v>50101543</v>
      </c>
      <c r="B402" s="69" t="str">
        <f t="shared" ca="1" si="6"/>
        <v>Judías secas</v>
      </c>
      <c r="C402" s="78" t="s">
        <v>15636</v>
      </c>
      <c r="D402" s="78">
        <v>780</v>
      </c>
      <c r="E402" s="71">
        <v>185</v>
      </c>
      <c r="F402" s="70">
        <f t="shared" ca="1" si="7"/>
        <v>144300</v>
      </c>
      <c r="G402" s="45"/>
      <c r="H402" s="45"/>
      <c r="I402" s="45"/>
      <c r="J402" s="45"/>
    </row>
    <row r="403" spans="1:10" ht="13.5" customHeight="1" x14ac:dyDescent="0.2">
      <c r="A403" s="78">
        <v>50171550</v>
      </c>
      <c r="B403" s="69" t="str">
        <f t="shared" ca="1" si="6"/>
        <v>Especies o extractos</v>
      </c>
      <c r="C403" s="78" t="s">
        <v>15636</v>
      </c>
      <c r="D403" s="78">
        <v>74</v>
      </c>
      <c r="E403" s="71">
        <v>257.74</v>
      </c>
      <c r="F403" s="70">
        <f t="shared" ca="1" si="7"/>
        <v>19072.760000000002</v>
      </c>
      <c r="G403" s="45"/>
      <c r="H403" s="45"/>
      <c r="I403" s="45"/>
      <c r="J403" s="45"/>
    </row>
    <row r="404" spans="1:10" ht="13.5" customHeight="1" x14ac:dyDescent="0.2">
      <c r="A404" s="78">
        <v>50101717</v>
      </c>
      <c r="B404" s="69" t="str">
        <f t="shared" ca="1" si="6"/>
        <v>Nueces y semillas sin cascara</v>
      </c>
      <c r="C404" s="78" t="s">
        <v>16989</v>
      </c>
      <c r="D404" s="78">
        <v>1</v>
      </c>
      <c r="E404" s="71">
        <v>4500</v>
      </c>
      <c r="F404" s="70">
        <f t="shared" ca="1" si="7"/>
        <v>4500</v>
      </c>
      <c r="G404" s="45"/>
      <c r="H404" s="45"/>
      <c r="I404" s="45"/>
      <c r="J404" s="45"/>
    </row>
    <row r="405" spans="1:10" ht="13.5" customHeight="1" x14ac:dyDescent="0.2">
      <c r="A405" s="78">
        <v>50101544</v>
      </c>
      <c r="B405" s="69" t="str">
        <f t="shared" ca="1" si="6"/>
        <v>Judías en conserva o en lata</v>
      </c>
      <c r="C405" s="78" t="s">
        <v>16989</v>
      </c>
      <c r="D405" s="78">
        <v>3</v>
      </c>
      <c r="E405" s="71">
        <v>3200</v>
      </c>
      <c r="F405" s="70">
        <f t="shared" ca="1" si="7"/>
        <v>9600</v>
      </c>
      <c r="G405" s="45"/>
      <c r="H405" s="45"/>
      <c r="I405" s="45"/>
      <c r="J405" s="45"/>
    </row>
    <row r="406" spans="1:10" ht="13.5" customHeight="1" x14ac:dyDescent="0.2">
      <c r="A406" s="78">
        <v>50101716</v>
      </c>
      <c r="B406" s="69" t="str">
        <f t="shared" ca="1" si="6"/>
        <v>Nueces y semillas enteras</v>
      </c>
      <c r="C406" s="78" t="s">
        <v>15636</v>
      </c>
      <c r="D406" s="78">
        <v>18</v>
      </c>
      <c r="E406" s="71">
        <v>550</v>
      </c>
      <c r="F406" s="70">
        <f t="shared" ca="1" si="7"/>
        <v>9900</v>
      </c>
      <c r="G406" s="45"/>
      <c r="H406" s="45"/>
      <c r="I406" s="45"/>
      <c r="J406" s="45"/>
    </row>
    <row r="407" spans="1:10" ht="13.5" customHeight="1" x14ac:dyDescent="0.2">
      <c r="A407" s="78">
        <v>50171551</v>
      </c>
      <c r="B407" s="69" t="str">
        <f t="shared" ca="1" si="6"/>
        <v>Sal de mesa</v>
      </c>
      <c r="C407" s="78" t="s">
        <v>1780</v>
      </c>
      <c r="D407" s="78">
        <v>1</v>
      </c>
      <c r="E407" s="71">
        <v>13502</v>
      </c>
      <c r="F407" s="70">
        <f t="shared" ca="1" si="7"/>
        <v>13502</v>
      </c>
      <c r="G407" s="45"/>
      <c r="H407" s="45"/>
      <c r="I407" s="45"/>
      <c r="J407" s="45"/>
    </row>
    <row r="408" spans="1:10" ht="13.5" customHeight="1" x14ac:dyDescent="0.2">
      <c r="A408" s="78">
        <v>50171549</v>
      </c>
      <c r="B408" s="69" t="str">
        <f t="shared" ca="1" si="6"/>
        <v>Hierbas secas</v>
      </c>
      <c r="C408" s="78" t="s">
        <v>15636</v>
      </c>
      <c r="D408" s="78">
        <v>8</v>
      </c>
      <c r="E408" s="71">
        <v>1350</v>
      </c>
      <c r="F408" s="70">
        <f t="shared" ca="1" si="7"/>
        <v>10800</v>
      </c>
      <c r="G408" s="45"/>
      <c r="H408" s="45"/>
      <c r="I408" s="45"/>
      <c r="J408" s="45"/>
    </row>
    <row r="409" spans="1:10" ht="14.1" customHeight="1" x14ac:dyDescent="0.2">
      <c r="A409" s="45"/>
      <c r="B409" s="45"/>
      <c r="C409" s="45"/>
      <c r="D409" s="45"/>
      <c r="E409" s="73" t="s">
        <v>12551</v>
      </c>
      <c r="F409" s="74">
        <f ca="1">SUM(Table326[MONTO TOTAL ESTIMADO])</f>
        <v>3440641.05</v>
      </c>
      <c r="G409" s="45"/>
      <c r="H409" s="45" t="str">
        <f>C357</f>
        <v>Bienes</v>
      </c>
      <c r="I409" s="45" t="str">
        <f>E357</f>
        <v>MIPYME Mujeres</v>
      </c>
      <c r="J409" s="45" t="str">
        <f>D357</f>
        <v>Comparacion de Precios</v>
      </c>
    </row>
    <row r="410" spans="1:10" ht="14.1" customHeight="1" thickBot="1" x14ac:dyDescent="0.3"/>
    <row r="411" spans="1:10" ht="33.75" customHeight="1" thickBot="1" x14ac:dyDescent="0.25">
      <c r="A411" s="64" t="s">
        <v>16382</v>
      </c>
      <c r="B411" s="64" t="s">
        <v>161</v>
      </c>
      <c r="C411" s="64" t="s">
        <v>11725</v>
      </c>
      <c r="D411" s="64" t="s">
        <v>14378</v>
      </c>
      <c r="E411" s="64" t="s">
        <v>10963</v>
      </c>
      <c r="F411" s="64" t="s">
        <v>11096</v>
      </c>
      <c r="G411" s="45"/>
      <c r="H411" s="45"/>
      <c r="I411" s="45"/>
      <c r="J411" s="45"/>
    </row>
    <row r="412" spans="1:10" ht="14.1" customHeight="1" thickBot="1" x14ac:dyDescent="0.25">
      <c r="A412" s="66" t="s">
        <v>18847</v>
      </c>
      <c r="B412" s="66" t="s">
        <v>18846</v>
      </c>
      <c r="C412" s="66" t="s">
        <v>17798</v>
      </c>
      <c r="D412" s="66" t="s">
        <v>1875</v>
      </c>
      <c r="E412" s="66" t="s">
        <v>6035</v>
      </c>
      <c r="F412" s="66" t="s">
        <v>18845</v>
      </c>
      <c r="G412" s="45"/>
      <c r="H412" s="45"/>
      <c r="I412" s="45"/>
      <c r="J412" s="45"/>
    </row>
    <row r="413" spans="1:10" ht="14.1" customHeight="1" thickBot="1" x14ac:dyDescent="0.25">
      <c r="A413" s="95" t="s">
        <v>14828</v>
      </c>
      <c r="B413" s="67" t="s">
        <v>8530</v>
      </c>
      <c r="C413" s="76">
        <v>45200</v>
      </c>
      <c r="D413" s="95" t="s">
        <v>9387</v>
      </c>
      <c r="E413" s="67" t="s">
        <v>13094</v>
      </c>
      <c r="F413" s="66" t="s">
        <v>3082</v>
      </c>
      <c r="G413" s="45"/>
      <c r="H413" s="45"/>
      <c r="I413" s="45"/>
      <c r="J413" s="45"/>
    </row>
    <row r="414" spans="1:10" ht="14.1" customHeight="1" thickBot="1" x14ac:dyDescent="0.25">
      <c r="A414" s="96"/>
      <c r="B414" s="67" t="s">
        <v>1786</v>
      </c>
      <c r="C414" s="79">
        <f>IF(C413="","",IF(AND(MONTH(C413)&gt;=1,MONTH(C413)&lt;=3),1,IF(AND(MONTH(C413)&gt;=4,MONTH(C413)&lt;=6),2,IF(AND(MONTH(C413)&gt;=7,MONTH(C413)&lt;=9),3,4))))</f>
        <v>4</v>
      </c>
      <c r="D414" s="96"/>
      <c r="E414" s="67" t="s">
        <v>2419</v>
      </c>
      <c r="F414" s="66" t="s">
        <v>14449</v>
      </c>
      <c r="G414" s="45"/>
      <c r="H414" s="45"/>
      <c r="I414" s="45"/>
      <c r="J414" s="45"/>
    </row>
    <row r="415" spans="1:10" ht="14.1" customHeight="1" thickBot="1" x14ac:dyDescent="0.25">
      <c r="A415" s="96"/>
      <c r="B415" s="67" t="s">
        <v>12943</v>
      </c>
      <c r="C415" s="76">
        <v>45291</v>
      </c>
      <c r="D415" s="96"/>
      <c r="E415" s="67" t="s">
        <v>3075</v>
      </c>
      <c r="F415" s="66" t="s">
        <v>6001</v>
      </c>
      <c r="G415" s="45"/>
      <c r="H415" s="45"/>
      <c r="I415" s="45"/>
      <c r="J415" s="45"/>
    </row>
    <row r="416" spans="1:10" ht="14.1" customHeight="1" thickBot="1" x14ac:dyDescent="0.25">
      <c r="A416" s="96"/>
      <c r="B416" s="67" t="s">
        <v>1786</v>
      </c>
      <c r="C416" s="79">
        <f>IF(C415="","",IF(AND(MONTH(C415)&gt;=1,MONTH(C415)&lt;=3),1,IF(AND(MONTH(C415)&gt;=4,MONTH(C415)&lt;=6),2,IF(AND(MONTH(C415)&gt;=7,MONTH(C415)&lt;=9),3,4))))</f>
        <v>4</v>
      </c>
      <c r="D416" s="96"/>
      <c r="E416" s="67" t="s">
        <v>13193</v>
      </c>
      <c r="F416" s="66" t="s">
        <v>6001</v>
      </c>
      <c r="G416" s="45"/>
      <c r="H416" s="45"/>
      <c r="I416" s="45"/>
      <c r="J416" s="45"/>
    </row>
    <row r="417" spans="1:10" ht="14.1" customHeight="1" thickBot="1" x14ac:dyDescent="0.25">
      <c r="A417" s="45"/>
      <c r="B417" s="45"/>
      <c r="C417" s="45"/>
      <c r="D417" s="45"/>
      <c r="E417" s="45"/>
      <c r="F417" s="45"/>
      <c r="G417" s="45"/>
      <c r="H417" s="45"/>
      <c r="I417" s="45"/>
      <c r="J417" s="45"/>
    </row>
    <row r="418" spans="1:10" ht="14.1" customHeight="1" thickBot="1" x14ac:dyDescent="0.25">
      <c r="A418" s="72" t="s">
        <v>15735</v>
      </c>
      <c r="B418" s="72" t="s">
        <v>16146</v>
      </c>
      <c r="C418" s="72" t="s">
        <v>15641</v>
      </c>
      <c r="D418" s="72" t="s">
        <v>15251</v>
      </c>
      <c r="E418" s="72" t="s">
        <v>6934</v>
      </c>
      <c r="F418" s="72" t="s">
        <v>15280</v>
      </c>
      <c r="G418" s="45"/>
      <c r="H418" s="45"/>
      <c r="I418" s="45"/>
      <c r="J418" s="45"/>
    </row>
    <row r="419" spans="1:10" ht="14.1" customHeight="1" x14ac:dyDescent="0.2">
      <c r="A419" s="78">
        <v>50151513</v>
      </c>
      <c r="B419" s="69" t="str">
        <f t="shared" ref="B419:B460" ca="1" si="8">IFERROR(INDEX(UNSPSCDes,MATCH(INDIRECT(ADDRESS(ROW(),COLUMN()-1,4)),UNSPSCCode,0)),"")</f>
        <v>Aceites vegetales o  de planta comestibles</v>
      </c>
      <c r="C419" s="78" t="s">
        <v>16989</v>
      </c>
      <c r="D419" s="78">
        <v>15</v>
      </c>
      <c r="E419" s="71">
        <v>3850</v>
      </c>
      <c r="F419" s="70">
        <f t="shared" ref="F419:F460" ca="1" si="9">INDIRECT(ADDRESS(ROW(),COLUMN()-2,4))*INDIRECT(ADDRESS(ROW(),COLUMN()-1,4))</f>
        <v>57750</v>
      </c>
      <c r="G419" s="45"/>
      <c r="H419" s="45"/>
      <c r="I419" s="45"/>
      <c r="J419" s="45"/>
    </row>
    <row r="420" spans="1:10" ht="13.5" customHeight="1" x14ac:dyDescent="0.2">
      <c r="A420" s="78">
        <v>50131702</v>
      </c>
      <c r="B420" s="69" t="str">
        <f t="shared" ca="1" si="8"/>
        <v>Productos de leche o mantequilla de estante</v>
      </c>
      <c r="C420" s="78" t="s">
        <v>1449</v>
      </c>
      <c r="D420" s="78">
        <v>35</v>
      </c>
      <c r="E420" s="71">
        <v>505</v>
      </c>
      <c r="F420" s="70">
        <f t="shared" ca="1" si="9"/>
        <v>17675</v>
      </c>
      <c r="G420" s="45"/>
      <c r="H420" s="45"/>
      <c r="I420" s="45"/>
      <c r="J420" s="45"/>
    </row>
    <row r="421" spans="1:10" ht="13.5" customHeight="1" x14ac:dyDescent="0.2">
      <c r="A421" s="78">
        <v>50161509</v>
      </c>
      <c r="B421" s="69" t="str">
        <f t="shared" ca="1" si="8"/>
        <v>Azucares naturales o productos endulzantes</v>
      </c>
      <c r="C421" s="78" t="s">
        <v>1780</v>
      </c>
      <c r="D421" s="78">
        <v>18</v>
      </c>
      <c r="E421" s="71">
        <v>5687.5</v>
      </c>
      <c r="F421" s="70">
        <f t="shared" ca="1" si="9"/>
        <v>102375</v>
      </c>
      <c r="G421" s="45"/>
      <c r="H421" s="45"/>
      <c r="I421" s="45"/>
      <c r="J421" s="45"/>
    </row>
    <row r="422" spans="1:10" ht="13.5" customHeight="1" x14ac:dyDescent="0.2">
      <c r="A422" s="78">
        <v>50161510</v>
      </c>
      <c r="B422" s="69" t="str">
        <f t="shared" ca="1" si="8"/>
        <v>Endulzantes artificiales</v>
      </c>
      <c r="C422" s="78" t="s">
        <v>16989</v>
      </c>
      <c r="D422" s="78">
        <v>6</v>
      </c>
      <c r="E422" s="71">
        <v>1500</v>
      </c>
      <c r="F422" s="70">
        <f t="shared" ca="1" si="9"/>
        <v>9000</v>
      </c>
      <c r="G422" s="45"/>
      <c r="H422" s="45"/>
      <c r="I422" s="45"/>
      <c r="J422" s="45"/>
    </row>
    <row r="423" spans="1:10" ht="13.5" customHeight="1" x14ac:dyDescent="0.2">
      <c r="A423" s="78">
        <v>50161511</v>
      </c>
      <c r="B423" s="69" t="str">
        <f t="shared" ca="1" si="8"/>
        <v>Chocolate o sustituto de chocolate</v>
      </c>
      <c r="C423" s="78" t="s">
        <v>16989</v>
      </c>
      <c r="D423" s="78">
        <v>24</v>
      </c>
      <c r="E423" s="71">
        <v>1050</v>
      </c>
      <c r="F423" s="70">
        <f t="shared" ca="1" si="9"/>
        <v>25200</v>
      </c>
      <c r="G423" s="45"/>
      <c r="H423" s="45"/>
      <c r="I423" s="45"/>
      <c r="J423" s="45"/>
    </row>
    <row r="424" spans="1:10" ht="13.5" customHeight="1" x14ac:dyDescent="0.2">
      <c r="A424" s="78">
        <v>50192901</v>
      </c>
      <c r="B424" s="69" t="str">
        <f t="shared" ca="1" si="8"/>
        <v>Pasta sencilla o fideos</v>
      </c>
      <c r="C424" s="78" t="s">
        <v>4738</v>
      </c>
      <c r="D424" s="78">
        <v>109</v>
      </c>
      <c r="E424" s="71">
        <v>310</v>
      </c>
      <c r="F424" s="70">
        <f t="shared" ca="1" si="9"/>
        <v>33790</v>
      </c>
      <c r="G424" s="45"/>
      <c r="H424" s="45"/>
      <c r="I424" s="45"/>
      <c r="J424" s="45"/>
    </row>
    <row r="425" spans="1:10" ht="13.5" customHeight="1" x14ac:dyDescent="0.2">
      <c r="A425" s="78">
        <v>50171831</v>
      </c>
      <c r="B425" s="69" t="str">
        <f t="shared" ca="1" si="8"/>
        <v>Salsas para cocinar</v>
      </c>
      <c r="C425" s="78" t="s">
        <v>16989</v>
      </c>
      <c r="D425" s="78">
        <v>30</v>
      </c>
      <c r="E425" s="71">
        <v>711.5</v>
      </c>
      <c r="F425" s="70">
        <f t="shared" ca="1" si="9"/>
        <v>21345</v>
      </c>
      <c r="G425" s="45"/>
      <c r="H425" s="45"/>
      <c r="I425" s="45"/>
      <c r="J425" s="45"/>
    </row>
    <row r="426" spans="1:10" ht="13.5" customHeight="1" x14ac:dyDescent="0.2">
      <c r="A426" s="78">
        <v>50121613</v>
      </c>
      <c r="B426" s="69" t="str">
        <f t="shared" ca="1" si="8"/>
        <v>Mariscos almacenados en repisa</v>
      </c>
      <c r="C426" s="78" t="s">
        <v>16989</v>
      </c>
      <c r="D426" s="78">
        <v>160</v>
      </c>
      <c r="E426" s="71">
        <v>826.4</v>
      </c>
      <c r="F426" s="70">
        <f t="shared" ca="1" si="9"/>
        <v>132224</v>
      </c>
      <c r="G426" s="45"/>
      <c r="H426" s="45"/>
      <c r="I426" s="45"/>
      <c r="J426" s="45"/>
    </row>
    <row r="427" spans="1:10" ht="13.5" customHeight="1" x14ac:dyDescent="0.2">
      <c r="A427" s="78">
        <v>50171904</v>
      </c>
      <c r="B427" s="69" t="str">
        <f t="shared" ca="1" si="8"/>
        <v>Conserva</v>
      </c>
      <c r="C427" s="78" t="s">
        <v>1449</v>
      </c>
      <c r="D427" s="78">
        <v>100</v>
      </c>
      <c r="E427" s="71">
        <v>150</v>
      </c>
      <c r="F427" s="70">
        <f t="shared" ca="1" si="9"/>
        <v>15000</v>
      </c>
      <c r="G427" s="45"/>
      <c r="H427" s="45"/>
      <c r="I427" s="45"/>
      <c r="J427" s="45"/>
    </row>
    <row r="428" spans="1:10" ht="13.5" customHeight="1" x14ac:dyDescent="0.2">
      <c r="A428" s="78">
        <v>50131606</v>
      </c>
      <c r="B428" s="69" t="str">
        <f t="shared" ca="1" si="8"/>
        <v>Huevos frescos</v>
      </c>
      <c r="C428" s="78" t="s">
        <v>16989</v>
      </c>
      <c r="D428" s="78">
        <v>80</v>
      </c>
      <c r="E428" s="71">
        <v>280</v>
      </c>
      <c r="F428" s="70">
        <f t="shared" ca="1" si="9"/>
        <v>22400</v>
      </c>
      <c r="G428" s="45"/>
      <c r="H428" s="45"/>
      <c r="I428" s="45"/>
      <c r="J428" s="45"/>
    </row>
    <row r="429" spans="1:10" ht="13.5" customHeight="1" x14ac:dyDescent="0.2">
      <c r="A429" s="78">
        <v>50131702</v>
      </c>
      <c r="B429" s="69" t="str">
        <f t="shared" ca="1" si="8"/>
        <v>Productos de leche o mantequilla de estante</v>
      </c>
      <c r="C429" s="78" t="s">
        <v>1449</v>
      </c>
      <c r="D429" s="78">
        <v>72</v>
      </c>
      <c r="E429" s="71">
        <v>1530</v>
      </c>
      <c r="F429" s="70">
        <f t="shared" ca="1" si="9"/>
        <v>110160</v>
      </c>
      <c r="G429" s="45"/>
      <c r="H429" s="45"/>
      <c r="I429" s="45"/>
      <c r="J429" s="45"/>
    </row>
    <row r="430" spans="1:10" ht="13.5" customHeight="1" x14ac:dyDescent="0.2">
      <c r="A430" s="78">
        <v>50171832</v>
      </c>
      <c r="B430" s="69" t="str">
        <f t="shared" ca="1" si="8"/>
        <v>Salsas para ensaladas o dips</v>
      </c>
      <c r="C430" s="78" t="s">
        <v>16989</v>
      </c>
      <c r="D430" s="78">
        <v>12</v>
      </c>
      <c r="E430" s="71">
        <v>600</v>
      </c>
      <c r="F430" s="70">
        <f t="shared" ca="1" si="9"/>
        <v>7200</v>
      </c>
      <c r="G430" s="45"/>
      <c r="H430" s="45"/>
      <c r="I430" s="45"/>
      <c r="J430" s="45"/>
    </row>
    <row r="431" spans="1:10" ht="13.5" customHeight="1" x14ac:dyDescent="0.2">
      <c r="A431" s="78">
        <v>50131801</v>
      </c>
      <c r="B431" s="69" t="str">
        <f t="shared" ca="1" si="8"/>
        <v>Queso natural</v>
      </c>
      <c r="C431" s="78" t="s">
        <v>1449</v>
      </c>
      <c r="D431" s="78">
        <v>52</v>
      </c>
      <c r="E431" s="71">
        <v>1875</v>
      </c>
      <c r="F431" s="70">
        <f t="shared" ca="1" si="9"/>
        <v>97500</v>
      </c>
      <c r="G431" s="45"/>
      <c r="H431" s="45"/>
      <c r="I431" s="45"/>
      <c r="J431" s="45"/>
    </row>
    <row r="432" spans="1:10" ht="13.5" customHeight="1" x14ac:dyDescent="0.2">
      <c r="A432" s="78">
        <v>50131802</v>
      </c>
      <c r="B432" s="69" t="str">
        <f t="shared" ca="1" si="8"/>
        <v>Queso procesado</v>
      </c>
      <c r="C432" s="78" t="s">
        <v>1449</v>
      </c>
      <c r="D432" s="78">
        <v>84</v>
      </c>
      <c r="E432" s="71">
        <v>1885</v>
      </c>
      <c r="F432" s="70">
        <f t="shared" ca="1" si="9"/>
        <v>158340</v>
      </c>
      <c r="G432" s="45"/>
      <c r="H432" s="45"/>
      <c r="I432" s="45"/>
      <c r="J432" s="45"/>
    </row>
    <row r="433" spans="1:10" ht="13.5" customHeight="1" x14ac:dyDescent="0.2">
      <c r="A433" s="78">
        <v>50192303</v>
      </c>
      <c r="B433" s="69" t="str">
        <f t="shared" ca="1" si="8"/>
        <v>Helado de sabor o helado o postre de helado o yogurt congelado</v>
      </c>
      <c r="C433" s="78" t="s">
        <v>9561</v>
      </c>
      <c r="D433" s="78">
        <v>45</v>
      </c>
      <c r="E433" s="71">
        <v>850</v>
      </c>
      <c r="F433" s="70">
        <f t="shared" ca="1" si="9"/>
        <v>38250</v>
      </c>
      <c r="G433" s="45"/>
      <c r="H433" s="45"/>
      <c r="I433" s="45"/>
      <c r="J433" s="45"/>
    </row>
    <row r="434" spans="1:10" ht="13.5" customHeight="1" x14ac:dyDescent="0.2">
      <c r="A434" s="78">
        <v>50111511</v>
      </c>
      <c r="B434" s="69" t="str">
        <f t="shared" ca="1" si="8"/>
        <v>Carne de ave o carne congelada</v>
      </c>
      <c r="C434" s="78" t="s">
        <v>15636</v>
      </c>
      <c r="D434" s="78">
        <v>2000</v>
      </c>
      <c r="E434" s="71">
        <v>142.72999999999999</v>
      </c>
      <c r="F434" s="70">
        <f t="shared" ca="1" si="9"/>
        <v>285460</v>
      </c>
      <c r="G434" s="45"/>
      <c r="H434" s="45"/>
      <c r="I434" s="45"/>
      <c r="J434" s="45"/>
    </row>
    <row r="435" spans="1:10" ht="13.5" customHeight="1" x14ac:dyDescent="0.2">
      <c r="A435" s="78">
        <v>50112001</v>
      </c>
      <c r="B435" s="69" t="str">
        <f t="shared" ca="1" si="8"/>
        <v>Carnes procesadas y preparadas fresco</v>
      </c>
      <c r="C435" s="78" t="s">
        <v>15636</v>
      </c>
      <c r="D435" s="78">
        <v>500</v>
      </c>
      <c r="E435" s="71">
        <v>494.35</v>
      </c>
      <c r="F435" s="70">
        <f t="shared" ca="1" si="9"/>
        <v>247175</v>
      </c>
      <c r="G435" s="45"/>
      <c r="H435" s="45"/>
      <c r="I435" s="45"/>
      <c r="J435" s="45"/>
    </row>
    <row r="436" spans="1:10" ht="13.5" customHeight="1" x14ac:dyDescent="0.2">
      <c r="A436" s="78">
        <v>50121613</v>
      </c>
      <c r="B436" s="69" t="str">
        <f t="shared" ca="1" si="8"/>
        <v>Mariscos almacenados en repisa</v>
      </c>
      <c r="C436" s="78" t="s">
        <v>16989</v>
      </c>
      <c r="D436" s="78">
        <v>10</v>
      </c>
      <c r="E436" s="71">
        <v>11100</v>
      </c>
      <c r="F436" s="70">
        <f t="shared" ca="1" si="9"/>
        <v>111000</v>
      </c>
      <c r="G436" s="45"/>
      <c r="H436" s="45"/>
      <c r="I436" s="45"/>
      <c r="J436" s="45"/>
    </row>
    <row r="437" spans="1:10" ht="13.5" customHeight="1" x14ac:dyDescent="0.2">
      <c r="A437" s="78">
        <v>50121611</v>
      </c>
      <c r="B437" s="69" t="str">
        <f t="shared" ca="1" si="8"/>
        <v>Mariscos frescos</v>
      </c>
      <c r="C437" s="78" t="s">
        <v>15636</v>
      </c>
      <c r="D437" s="78">
        <v>20</v>
      </c>
      <c r="E437" s="71">
        <v>250</v>
      </c>
      <c r="F437" s="70">
        <f t="shared" ca="1" si="9"/>
        <v>5000</v>
      </c>
      <c r="G437" s="45"/>
      <c r="H437" s="45"/>
      <c r="I437" s="45"/>
      <c r="J437" s="45"/>
    </row>
    <row r="438" spans="1:10" ht="13.5" customHeight="1" x14ac:dyDescent="0.2">
      <c r="A438" s="78">
        <v>50221101</v>
      </c>
      <c r="B438" s="69" t="str">
        <f t="shared" ca="1" si="8"/>
        <v>Grano de cereal</v>
      </c>
      <c r="C438" s="78" t="s">
        <v>16989</v>
      </c>
      <c r="D438" s="78">
        <v>5</v>
      </c>
      <c r="E438" s="71">
        <v>2950</v>
      </c>
      <c r="F438" s="70">
        <f t="shared" ca="1" si="9"/>
        <v>14750</v>
      </c>
      <c r="G438" s="45"/>
      <c r="H438" s="45"/>
      <c r="I438" s="45"/>
      <c r="J438" s="45"/>
    </row>
    <row r="439" spans="1:10" ht="13.5" customHeight="1" x14ac:dyDescent="0.2">
      <c r="A439" s="78">
        <v>50221101</v>
      </c>
      <c r="B439" s="69" t="str">
        <f t="shared" ca="1" si="8"/>
        <v>Grano de cereal</v>
      </c>
      <c r="C439" s="78" t="s">
        <v>1780</v>
      </c>
      <c r="D439" s="78">
        <v>18</v>
      </c>
      <c r="E439" s="71">
        <v>4500</v>
      </c>
      <c r="F439" s="70">
        <f t="shared" ca="1" si="9"/>
        <v>81000</v>
      </c>
      <c r="G439" s="45"/>
      <c r="H439" s="45"/>
      <c r="I439" s="45"/>
      <c r="J439" s="45"/>
    </row>
    <row r="440" spans="1:10" ht="13.5" customHeight="1" x14ac:dyDescent="0.2">
      <c r="A440" s="78">
        <v>50181901</v>
      </c>
      <c r="B440" s="69" t="str">
        <f t="shared" ca="1" si="8"/>
        <v>Pan fresco</v>
      </c>
      <c r="C440" s="78" t="s">
        <v>1449</v>
      </c>
      <c r="D440" s="78">
        <v>230</v>
      </c>
      <c r="E440" s="71">
        <v>295</v>
      </c>
      <c r="F440" s="70">
        <f t="shared" ca="1" si="9"/>
        <v>67850</v>
      </c>
      <c r="G440" s="45"/>
      <c r="H440" s="45"/>
      <c r="I440" s="45"/>
      <c r="J440" s="45"/>
    </row>
    <row r="441" spans="1:10" ht="13.5" customHeight="1" x14ac:dyDescent="0.2">
      <c r="A441" s="78">
        <v>50181909</v>
      </c>
      <c r="B441" s="69" t="str">
        <f t="shared" ca="1" si="8"/>
        <v>Galletas de soda</v>
      </c>
      <c r="C441" s="78" t="s">
        <v>16989</v>
      </c>
      <c r="D441" s="78">
        <v>65</v>
      </c>
      <c r="E441" s="71">
        <v>1100</v>
      </c>
      <c r="F441" s="70">
        <f t="shared" ca="1" si="9"/>
        <v>71500</v>
      </c>
      <c r="G441" s="45"/>
      <c r="H441" s="45"/>
      <c r="I441" s="45"/>
      <c r="J441" s="45"/>
    </row>
    <row r="442" spans="1:10" ht="13.5" customHeight="1" x14ac:dyDescent="0.2">
      <c r="A442" s="78">
        <v>50201706</v>
      </c>
      <c r="B442" s="69" t="str">
        <f t="shared" ca="1" si="8"/>
        <v>Café</v>
      </c>
      <c r="C442" s="78" t="s">
        <v>16989</v>
      </c>
      <c r="D442" s="78">
        <v>40</v>
      </c>
      <c r="E442" s="71">
        <v>6450</v>
      </c>
      <c r="F442" s="70">
        <f t="shared" ca="1" si="9"/>
        <v>258000</v>
      </c>
      <c r="G442" s="45"/>
      <c r="H442" s="45"/>
      <c r="I442" s="45"/>
      <c r="J442" s="45"/>
    </row>
    <row r="443" spans="1:10" ht="13.5" customHeight="1" x14ac:dyDescent="0.2">
      <c r="A443" s="78">
        <v>50171707</v>
      </c>
      <c r="B443" s="69" t="str">
        <f t="shared" ca="1" si="8"/>
        <v>Vinagres</v>
      </c>
      <c r="C443" s="78" t="s">
        <v>9561</v>
      </c>
      <c r="D443" s="78">
        <v>8</v>
      </c>
      <c r="E443" s="71">
        <v>495</v>
      </c>
      <c r="F443" s="70">
        <f t="shared" ca="1" si="9"/>
        <v>3960</v>
      </c>
      <c r="G443" s="45"/>
      <c r="H443" s="45"/>
      <c r="I443" s="45"/>
      <c r="J443" s="45"/>
    </row>
    <row r="444" spans="1:10" ht="13.5" customHeight="1" x14ac:dyDescent="0.2">
      <c r="A444" s="78">
        <v>50181708</v>
      </c>
      <c r="B444" s="69" t="str">
        <f t="shared" ca="1" si="8"/>
        <v>Mezclas para hornear</v>
      </c>
      <c r="C444" s="78" t="s">
        <v>1449</v>
      </c>
      <c r="D444" s="78">
        <v>4</v>
      </c>
      <c r="E444" s="71">
        <v>600</v>
      </c>
      <c r="F444" s="70">
        <f t="shared" ca="1" si="9"/>
        <v>2400</v>
      </c>
      <c r="G444" s="45"/>
      <c r="H444" s="45"/>
      <c r="I444" s="45"/>
      <c r="J444" s="45"/>
    </row>
    <row r="445" spans="1:10" ht="13.5" customHeight="1" x14ac:dyDescent="0.2">
      <c r="A445" s="78">
        <v>50202302</v>
      </c>
      <c r="B445" s="69" t="str">
        <f t="shared" ca="1" si="8"/>
        <v>Hielo</v>
      </c>
      <c r="C445" s="78" t="s">
        <v>1449</v>
      </c>
      <c r="D445" s="78">
        <v>20</v>
      </c>
      <c r="E445" s="71">
        <v>115</v>
      </c>
      <c r="F445" s="70">
        <f t="shared" ca="1" si="9"/>
        <v>2300</v>
      </c>
      <c r="G445" s="45"/>
      <c r="H445" s="45"/>
      <c r="I445" s="45"/>
      <c r="J445" s="45"/>
    </row>
    <row r="446" spans="1:10" ht="13.5" customHeight="1" x14ac:dyDescent="0.2">
      <c r="A446" s="78">
        <v>50202305</v>
      </c>
      <c r="B446" s="69" t="str">
        <f t="shared" ca="1" si="8"/>
        <v>Jugo fresco</v>
      </c>
      <c r="C446" s="78" t="s">
        <v>16989</v>
      </c>
      <c r="D446" s="78">
        <v>45</v>
      </c>
      <c r="E446" s="71">
        <v>900</v>
      </c>
      <c r="F446" s="70">
        <f t="shared" ca="1" si="9"/>
        <v>40500</v>
      </c>
      <c r="G446" s="45"/>
      <c r="H446" s="45"/>
      <c r="I446" s="45"/>
      <c r="J446" s="45"/>
    </row>
    <row r="447" spans="1:10" ht="13.5" customHeight="1" x14ac:dyDescent="0.2">
      <c r="A447" s="78">
        <v>50201713</v>
      </c>
      <c r="B447" s="69" t="str">
        <f t="shared" ca="1" si="8"/>
        <v>Bolsas de té</v>
      </c>
      <c r="C447" s="78" t="s">
        <v>16989</v>
      </c>
      <c r="D447" s="78">
        <v>40</v>
      </c>
      <c r="E447" s="71">
        <v>675</v>
      </c>
      <c r="F447" s="70">
        <f t="shared" ca="1" si="9"/>
        <v>27000</v>
      </c>
      <c r="G447" s="45"/>
      <c r="H447" s="45"/>
      <c r="I447" s="45"/>
      <c r="J447" s="45"/>
    </row>
    <row r="448" spans="1:10" ht="13.5" customHeight="1" x14ac:dyDescent="0.2">
      <c r="A448" s="78">
        <v>50202310</v>
      </c>
      <c r="B448" s="69" t="str">
        <f t="shared" ca="1" si="8"/>
        <v>Agua mineral</v>
      </c>
      <c r="C448" s="78" t="s">
        <v>9561</v>
      </c>
      <c r="D448" s="78">
        <v>3800</v>
      </c>
      <c r="E448" s="71">
        <v>85</v>
      </c>
      <c r="F448" s="70">
        <f t="shared" ca="1" si="9"/>
        <v>323000</v>
      </c>
      <c r="G448" s="45"/>
      <c r="H448" s="45"/>
      <c r="I448" s="45"/>
      <c r="J448" s="45"/>
    </row>
    <row r="449" spans="1:10" ht="13.5" customHeight="1" x14ac:dyDescent="0.2">
      <c r="A449" s="78">
        <v>42231801</v>
      </c>
      <c r="B449" s="69" t="str">
        <f t="shared" ca="1" si="8"/>
        <v>Fórmulas de suplementos para adultos de uso general</v>
      </c>
      <c r="C449" s="78" t="s">
        <v>1449</v>
      </c>
      <c r="D449" s="78">
        <v>550</v>
      </c>
      <c r="E449" s="71">
        <v>185.02</v>
      </c>
      <c r="F449" s="70">
        <f t="shared" ca="1" si="9"/>
        <v>101761</v>
      </c>
      <c r="G449" s="45"/>
      <c r="H449" s="45"/>
      <c r="I449" s="45"/>
      <c r="J449" s="45"/>
    </row>
    <row r="450" spans="1:10" ht="13.5" customHeight="1" x14ac:dyDescent="0.2">
      <c r="A450" s="78">
        <v>50101540</v>
      </c>
      <c r="B450" s="69" t="str">
        <f t="shared" ca="1" si="8"/>
        <v>Verduras estables sin refrigerar</v>
      </c>
      <c r="C450" s="78" t="s">
        <v>1449</v>
      </c>
      <c r="D450" s="78">
        <v>2000</v>
      </c>
      <c r="E450" s="71">
        <v>45</v>
      </c>
      <c r="F450" s="70">
        <f t="shared" ca="1" si="9"/>
        <v>90000</v>
      </c>
      <c r="G450" s="45"/>
      <c r="H450" s="45"/>
      <c r="I450" s="45"/>
      <c r="J450" s="45"/>
    </row>
    <row r="451" spans="1:10" ht="13.5" customHeight="1" x14ac:dyDescent="0.2">
      <c r="A451" s="78">
        <v>50101538</v>
      </c>
      <c r="B451" s="69" t="str">
        <f t="shared" ca="1" si="8"/>
        <v>Verduras frescas</v>
      </c>
      <c r="C451" s="78" t="s">
        <v>1449</v>
      </c>
      <c r="D451" s="78">
        <v>1500</v>
      </c>
      <c r="E451" s="71">
        <v>225</v>
      </c>
      <c r="F451" s="70">
        <f t="shared" ca="1" si="9"/>
        <v>337500</v>
      </c>
      <c r="G451" s="45"/>
      <c r="H451" s="45"/>
      <c r="I451" s="45"/>
      <c r="J451" s="45"/>
    </row>
    <row r="452" spans="1:10" ht="13.5" customHeight="1" x14ac:dyDescent="0.2">
      <c r="A452" s="78">
        <v>50101634</v>
      </c>
      <c r="B452" s="69" t="str">
        <f t="shared" ca="1" si="8"/>
        <v>Fruta fresca</v>
      </c>
      <c r="C452" s="78" t="s">
        <v>1449</v>
      </c>
      <c r="D452" s="78">
        <v>50</v>
      </c>
      <c r="E452" s="71">
        <v>95</v>
      </c>
      <c r="F452" s="70">
        <f t="shared" ca="1" si="9"/>
        <v>4750</v>
      </c>
      <c r="G452" s="45"/>
      <c r="H452" s="45"/>
      <c r="I452" s="45"/>
      <c r="J452" s="45"/>
    </row>
    <row r="453" spans="1:10" ht="13.5" customHeight="1" x14ac:dyDescent="0.2">
      <c r="A453" s="78">
        <v>50101542</v>
      </c>
      <c r="B453" s="69" t="str">
        <f t="shared" ca="1" si="8"/>
        <v>Harina vegetal</v>
      </c>
      <c r="C453" s="78" t="s">
        <v>16989</v>
      </c>
      <c r="D453" s="78">
        <v>120</v>
      </c>
      <c r="E453" s="71">
        <v>1100</v>
      </c>
      <c r="F453" s="70">
        <f t="shared" ca="1" si="9"/>
        <v>132000</v>
      </c>
      <c r="G453" s="45"/>
      <c r="H453" s="45"/>
      <c r="I453" s="45"/>
      <c r="J453" s="45"/>
    </row>
    <row r="454" spans="1:10" ht="13.5" customHeight="1" x14ac:dyDescent="0.2">
      <c r="A454" s="78">
        <v>50101543</v>
      </c>
      <c r="B454" s="69" t="str">
        <f t="shared" ca="1" si="8"/>
        <v>Judías secas</v>
      </c>
      <c r="C454" s="78" t="s">
        <v>15636</v>
      </c>
      <c r="D454" s="78">
        <v>800</v>
      </c>
      <c r="E454" s="71">
        <v>185</v>
      </c>
      <c r="F454" s="70">
        <f t="shared" ca="1" si="9"/>
        <v>148000</v>
      </c>
      <c r="G454" s="45"/>
      <c r="H454" s="45"/>
      <c r="I454" s="45"/>
      <c r="J454" s="45"/>
    </row>
    <row r="455" spans="1:10" ht="13.5" customHeight="1" x14ac:dyDescent="0.2">
      <c r="A455" s="78">
        <v>50171550</v>
      </c>
      <c r="B455" s="69" t="str">
        <f t="shared" ca="1" si="8"/>
        <v>Especies o extractos</v>
      </c>
      <c r="C455" s="78" t="s">
        <v>15636</v>
      </c>
      <c r="D455" s="78">
        <v>80</v>
      </c>
      <c r="E455" s="71">
        <v>257.74</v>
      </c>
      <c r="F455" s="70">
        <f t="shared" ca="1" si="9"/>
        <v>20619.2</v>
      </c>
      <c r="G455" s="45"/>
      <c r="H455" s="45"/>
      <c r="I455" s="45"/>
      <c r="J455" s="45"/>
    </row>
    <row r="456" spans="1:10" ht="13.5" customHeight="1" x14ac:dyDescent="0.2">
      <c r="A456" s="78">
        <v>50101717</v>
      </c>
      <c r="B456" s="69" t="str">
        <f t="shared" ca="1" si="8"/>
        <v>Nueces y semillas sin cascara</v>
      </c>
      <c r="C456" s="78" t="s">
        <v>16989</v>
      </c>
      <c r="D456" s="78">
        <v>5</v>
      </c>
      <c r="E456" s="71">
        <v>4500</v>
      </c>
      <c r="F456" s="70">
        <f t="shared" ca="1" si="9"/>
        <v>22500</v>
      </c>
      <c r="G456" s="45"/>
      <c r="H456" s="45"/>
      <c r="I456" s="45"/>
      <c r="J456" s="45"/>
    </row>
    <row r="457" spans="1:10" ht="13.5" customHeight="1" x14ac:dyDescent="0.2">
      <c r="A457" s="78">
        <v>50101544</v>
      </c>
      <c r="B457" s="69" t="str">
        <f t="shared" ca="1" si="8"/>
        <v>Judías en conserva o en lata</v>
      </c>
      <c r="C457" s="78" t="s">
        <v>16989</v>
      </c>
      <c r="D457" s="78">
        <v>20</v>
      </c>
      <c r="E457" s="71">
        <v>3200</v>
      </c>
      <c r="F457" s="70">
        <f t="shared" ca="1" si="9"/>
        <v>64000</v>
      </c>
      <c r="G457" s="45"/>
      <c r="H457" s="45"/>
      <c r="I457" s="45"/>
      <c r="J457" s="45"/>
    </row>
    <row r="458" spans="1:10" ht="13.5" customHeight="1" x14ac:dyDescent="0.2">
      <c r="A458" s="78">
        <v>50101716</v>
      </c>
      <c r="B458" s="69" t="str">
        <f t="shared" ca="1" si="8"/>
        <v>Nueces y semillas enteras</v>
      </c>
      <c r="C458" s="78" t="s">
        <v>15636</v>
      </c>
      <c r="D458" s="78">
        <v>20</v>
      </c>
      <c r="E458" s="71">
        <v>550</v>
      </c>
      <c r="F458" s="70">
        <f t="shared" ca="1" si="9"/>
        <v>11000</v>
      </c>
      <c r="G458" s="45"/>
      <c r="H458" s="45"/>
      <c r="I458" s="45"/>
      <c r="J458" s="45"/>
    </row>
    <row r="459" spans="1:10" ht="13.5" customHeight="1" x14ac:dyDescent="0.2">
      <c r="A459" s="78">
        <v>50171551</v>
      </c>
      <c r="B459" s="69" t="str">
        <f t="shared" ca="1" si="8"/>
        <v>Sal de mesa</v>
      </c>
      <c r="C459" s="78" t="s">
        <v>1780</v>
      </c>
      <c r="D459" s="78">
        <v>1</v>
      </c>
      <c r="E459" s="71">
        <v>13502</v>
      </c>
      <c r="F459" s="70">
        <f t="shared" ca="1" si="9"/>
        <v>13502</v>
      </c>
      <c r="G459" s="45"/>
      <c r="H459" s="45"/>
      <c r="I459" s="45"/>
      <c r="J459" s="45"/>
    </row>
    <row r="460" spans="1:10" ht="13.5" customHeight="1" x14ac:dyDescent="0.2">
      <c r="A460" s="78">
        <v>50171549</v>
      </c>
      <c r="B460" s="69" t="str">
        <f t="shared" ca="1" si="8"/>
        <v>Hierbas secas</v>
      </c>
      <c r="C460" s="78" t="s">
        <v>15636</v>
      </c>
      <c r="D460" s="78">
        <v>10</v>
      </c>
      <c r="E460" s="71">
        <v>1350</v>
      </c>
      <c r="F460" s="70">
        <f t="shared" ca="1" si="9"/>
        <v>13500</v>
      </c>
      <c r="G460" s="45"/>
      <c r="H460" s="45"/>
      <c r="I460" s="45"/>
      <c r="J460" s="45"/>
    </row>
    <row r="461" spans="1:10" ht="14.1" customHeight="1" x14ac:dyDescent="0.2">
      <c r="A461" s="45"/>
      <c r="B461" s="45"/>
      <c r="C461" s="45"/>
      <c r="D461" s="45"/>
      <c r="E461" s="73" t="s">
        <v>12551</v>
      </c>
      <c r="F461" s="74">
        <f ca="1">SUM(Table327[MONTO TOTAL ESTIMADO])</f>
        <v>3348236.2</v>
      </c>
      <c r="G461" s="45"/>
      <c r="H461" s="45" t="str">
        <f>C412</f>
        <v>Bienes</v>
      </c>
      <c r="I461" s="45" t="str">
        <f>E412</f>
        <v>MIPYME Mujeres</v>
      </c>
      <c r="J461" s="45" t="str">
        <f>D412</f>
        <v>Comparacion de Precios</v>
      </c>
    </row>
    <row r="462" spans="1:10" ht="14.1" customHeight="1" thickBot="1" x14ac:dyDescent="0.3"/>
    <row r="463" spans="1:10" ht="33.75" customHeight="1" thickBot="1" x14ac:dyDescent="0.25">
      <c r="A463" s="64" t="s">
        <v>16382</v>
      </c>
      <c r="B463" s="64" t="s">
        <v>161</v>
      </c>
      <c r="C463" s="64" t="s">
        <v>11725</v>
      </c>
      <c r="D463" s="64" t="s">
        <v>14378</v>
      </c>
      <c r="E463" s="64" t="s">
        <v>10963</v>
      </c>
      <c r="F463" s="64" t="s">
        <v>11096</v>
      </c>
      <c r="G463" s="45"/>
      <c r="H463" s="45"/>
      <c r="I463" s="45"/>
      <c r="J463" s="45"/>
    </row>
    <row r="464" spans="1:10" ht="13.5" customHeight="1" thickBot="1" x14ac:dyDescent="0.25">
      <c r="A464" s="81" t="s">
        <v>18849</v>
      </c>
      <c r="B464" s="81" t="s">
        <v>18850</v>
      </c>
      <c r="C464" s="66" t="s">
        <v>17798</v>
      </c>
      <c r="D464" s="66" t="s">
        <v>17483</v>
      </c>
      <c r="E464" s="66" t="s">
        <v>8856</v>
      </c>
      <c r="F464" s="81" t="s">
        <v>18848</v>
      </c>
      <c r="G464" s="45"/>
      <c r="H464" s="45"/>
      <c r="I464" s="45"/>
      <c r="J464" s="45"/>
    </row>
    <row r="465" spans="1:10" ht="14.1" customHeight="1" thickBot="1" x14ac:dyDescent="0.25">
      <c r="A465" s="95" t="s">
        <v>14828</v>
      </c>
      <c r="B465" s="67" t="s">
        <v>8530</v>
      </c>
      <c r="C465" s="76">
        <v>44928</v>
      </c>
      <c r="D465" s="95" t="s">
        <v>9387</v>
      </c>
      <c r="E465" s="67" t="s">
        <v>13094</v>
      </c>
      <c r="F465" s="66" t="s">
        <v>3082</v>
      </c>
      <c r="G465" s="45"/>
      <c r="H465" s="45"/>
      <c r="I465" s="45"/>
      <c r="J465" s="45"/>
    </row>
    <row r="466" spans="1:10" ht="14.1" customHeight="1" thickBot="1" x14ac:dyDescent="0.25">
      <c r="A466" s="96"/>
      <c r="B466" s="67" t="s">
        <v>1786</v>
      </c>
      <c r="C466" s="79">
        <f>IF(C465="","",IF(AND(MONTH(C465)&gt;=1,MONTH(C465)&lt;=3),1,IF(AND(MONTH(C465)&gt;=4,MONTH(C465)&lt;=6),2,IF(AND(MONTH(C465)&gt;=7,MONTH(C465)&lt;=9),3,4))))</f>
        <v>1</v>
      </c>
      <c r="D466" s="96"/>
      <c r="E466" s="67" t="s">
        <v>2419</v>
      </c>
      <c r="F466" s="66" t="s">
        <v>14449</v>
      </c>
      <c r="G466" s="45"/>
      <c r="H466" s="45"/>
      <c r="I466" s="45"/>
      <c r="J466" s="45"/>
    </row>
    <row r="467" spans="1:10" ht="14.1" customHeight="1" thickBot="1" x14ac:dyDescent="0.25">
      <c r="A467" s="96"/>
      <c r="B467" s="67" t="s">
        <v>12943</v>
      </c>
      <c r="C467" s="76">
        <v>45016</v>
      </c>
      <c r="D467" s="96"/>
      <c r="E467" s="67" t="s">
        <v>3075</v>
      </c>
      <c r="F467" s="66" t="s">
        <v>6001</v>
      </c>
      <c r="G467" s="45"/>
      <c r="H467" s="45"/>
      <c r="I467" s="45"/>
      <c r="J467" s="45"/>
    </row>
    <row r="468" spans="1:10" ht="14.1" customHeight="1" thickBot="1" x14ac:dyDescent="0.25">
      <c r="A468" s="96"/>
      <c r="B468" s="67" t="s">
        <v>1786</v>
      </c>
      <c r="C468" s="79">
        <f>IF(C467="","",IF(AND(MONTH(C467)&gt;=1,MONTH(C467)&lt;=3),1,IF(AND(MONTH(C467)&gt;=4,MONTH(C467)&lt;=6),2,IF(AND(MONTH(C467)&gt;=7,MONTH(C467)&lt;=9),3,4))))</f>
        <v>1</v>
      </c>
      <c r="D468" s="96"/>
      <c r="E468" s="67" t="s">
        <v>13193</v>
      </c>
      <c r="F468" s="66" t="s">
        <v>6001</v>
      </c>
      <c r="G468" s="45"/>
      <c r="H468" s="45"/>
      <c r="I468" s="45"/>
      <c r="J468" s="45"/>
    </row>
    <row r="469" spans="1:10" ht="14.1" customHeight="1" thickBot="1" x14ac:dyDescent="0.25">
      <c r="A469" s="45"/>
      <c r="B469" s="45"/>
      <c r="C469" s="45"/>
      <c r="D469" s="45"/>
      <c r="E469" s="45"/>
      <c r="F469" s="45"/>
      <c r="G469" s="45"/>
      <c r="H469" s="45"/>
      <c r="I469" s="45"/>
      <c r="J469" s="45"/>
    </row>
    <row r="470" spans="1:10" ht="14.1" customHeight="1" thickBot="1" x14ac:dyDescent="0.25">
      <c r="A470" s="72" t="s">
        <v>15735</v>
      </c>
      <c r="B470" s="72" t="s">
        <v>16146</v>
      </c>
      <c r="C470" s="72" t="s">
        <v>15641</v>
      </c>
      <c r="D470" s="72" t="s">
        <v>15251</v>
      </c>
      <c r="E470" s="72" t="s">
        <v>6934</v>
      </c>
      <c r="F470" s="72" t="s">
        <v>15280</v>
      </c>
      <c r="G470" s="45"/>
      <c r="H470" s="45"/>
      <c r="I470" s="45"/>
      <c r="J470" s="45"/>
    </row>
    <row r="471" spans="1:10" ht="13.5" customHeight="1" x14ac:dyDescent="0.2">
      <c r="A471" s="78">
        <v>11161701</v>
      </c>
      <c r="B471" s="69" t="str">
        <f ca="1">IFERROR(INDEX(UNSPSCDes,MATCH(INDIRECT(ADDRESS(ROW(),COLUMN()-1,4)),UNSPSCCode,0)),"")</f>
        <v>Textiles de algodón de tejido simple</v>
      </c>
      <c r="C471" s="78" t="s">
        <v>8630</v>
      </c>
      <c r="D471" s="78">
        <v>3230</v>
      </c>
      <c r="E471" s="71">
        <v>275</v>
      </c>
      <c r="F471" s="70">
        <f ca="1">INDIRECT(ADDRESS(ROW(),COLUMN()-2,4))*INDIRECT(ADDRESS(ROW(),COLUMN()-1,4))</f>
        <v>888250</v>
      </c>
      <c r="G471" s="45"/>
      <c r="H471" s="45"/>
      <c r="I471" s="45"/>
      <c r="J471" s="45"/>
    </row>
    <row r="472" spans="1:10" ht="13.5" customHeight="1" x14ac:dyDescent="0.2">
      <c r="A472" s="78">
        <v>11151702</v>
      </c>
      <c r="B472" s="69" t="str">
        <f ca="1">IFERROR(INDEX(UNSPSCDes,MATCH(INDIRECT(ADDRESS(ROW(),COLUMN()-1,4)),UNSPSCCode,0)),"")</f>
        <v>Hilado de algodón</v>
      </c>
      <c r="C472" s="78" t="s">
        <v>1449</v>
      </c>
      <c r="D472" s="78">
        <v>53</v>
      </c>
      <c r="E472" s="71">
        <v>110</v>
      </c>
      <c r="F472" s="70">
        <f ca="1">INDIRECT(ADDRESS(ROW(),COLUMN()-2,4))*INDIRECT(ADDRESS(ROW(),COLUMN()-1,4))</f>
        <v>5830</v>
      </c>
      <c r="G472" s="45"/>
      <c r="H472" s="45"/>
      <c r="I472" s="45"/>
      <c r="J472" s="45"/>
    </row>
    <row r="473" spans="1:10" ht="13.5" customHeight="1" x14ac:dyDescent="0.2">
      <c r="A473" s="78">
        <v>11162115</v>
      </c>
      <c r="B473" s="69" t="str">
        <f ca="1">IFERROR(INDEX(UNSPSCDes,MATCH(INDIRECT(ADDRESS(ROW(),COLUMN()-1,4)),UNSPSCCode,0)),"")</f>
        <v>Trenza elástica</v>
      </c>
      <c r="C473" s="78" t="s">
        <v>8630</v>
      </c>
      <c r="D473" s="78">
        <v>296</v>
      </c>
      <c r="E473" s="71">
        <v>20</v>
      </c>
      <c r="F473" s="70">
        <f ca="1">INDIRECT(ADDRESS(ROW(),COLUMN()-2,4))*INDIRECT(ADDRESS(ROW(),COLUMN()-1,4))</f>
        <v>5920</v>
      </c>
      <c r="G473" s="45"/>
      <c r="H473" s="45"/>
      <c r="I473" s="45"/>
      <c r="J473" s="45"/>
    </row>
    <row r="474" spans="1:10" ht="14.1" customHeight="1" x14ac:dyDescent="0.2">
      <c r="A474" s="45"/>
      <c r="B474" s="45"/>
      <c r="C474" s="45"/>
      <c r="D474" s="45"/>
      <c r="E474" s="73" t="s">
        <v>12551</v>
      </c>
      <c r="F474" s="74">
        <f ca="1">SUM(Table328[MONTO TOTAL ESTIMADO])</f>
        <v>900000</v>
      </c>
      <c r="G474" s="45"/>
      <c r="H474" s="45" t="str">
        <f>C464</f>
        <v>Bienes</v>
      </c>
      <c r="I474" s="45" t="str">
        <f>E464</f>
        <v>Sí</v>
      </c>
      <c r="J474" s="45" t="str">
        <f>D464</f>
        <v>Compras Menores</v>
      </c>
    </row>
    <row r="475" spans="1:10" ht="14.1" customHeight="1" thickBot="1" x14ac:dyDescent="0.3"/>
    <row r="476" spans="1:10" ht="33.75" customHeight="1" thickBot="1" x14ac:dyDescent="0.25">
      <c r="A476" s="64" t="s">
        <v>16382</v>
      </c>
      <c r="B476" s="64" t="s">
        <v>161</v>
      </c>
      <c r="C476" s="64" t="s">
        <v>11725</v>
      </c>
      <c r="D476" s="64" t="s">
        <v>14378</v>
      </c>
      <c r="E476" s="64" t="s">
        <v>10963</v>
      </c>
      <c r="F476" s="64" t="s">
        <v>11096</v>
      </c>
      <c r="G476" s="45"/>
      <c r="H476" s="45"/>
      <c r="I476" s="45"/>
      <c r="J476" s="45"/>
    </row>
    <row r="477" spans="1:10" ht="14.1" customHeight="1" thickBot="1" x14ac:dyDescent="0.25">
      <c r="A477" s="81" t="s">
        <v>18849</v>
      </c>
      <c r="B477" s="81" t="s">
        <v>18850</v>
      </c>
      <c r="C477" s="66" t="s">
        <v>17798</v>
      </c>
      <c r="D477" s="66" t="s">
        <v>17483</v>
      </c>
      <c r="E477" s="66" t="s">
        <v>8856</v>
      </c>
      <c r="F477" s="81" t="s">
        <v>18848</v>
      </c>
      <c r="G477" s="45"/>
      <c r="H477" s="45"/>
      <c r="I477" s="45"/>
      <c r="J477" s="45"/>
    </row>
    <row r="478" spans="1:10" ht="14.1" customHeight="1" thickBot="1" x14ac:dyDescent="0.25">
      <c r="A478" s="95" t="s">
        <v>14828</v>
      </c>
      <c r="B478" s="67" t="s">
        <v>8530</v>
      </c>
      <c r="C478" s="76">
        <v>45108</v>
      </c>
      <c r="D478" s="95" t="s">
        <v>9387</v>
      </c>
      <c r="E478" s="67" t="s">
        <v>13094</v>
      </c>
      <c r="F478" s="66" t="s">
        <v>3082</v>
      </c>
      <c r="G478" s="45"/>
      <c r="H478" s="45"/>
      <c r="I478" s="45"/>
      <c r="J478" s="45"/>
    </row>
    <row r="479" spans="1:10" ht="14.1" customHeight="1" thickBot="1" x14ac:dyDescent="0.25">
      <c r="A479" s="96"/>
      <c r="B479" s="67" t="s">
        <v>1786</v>
      </c>
      <c r="C479" s="79">
        <f>IF(C478="","",IF(AND(MONTH(C478)&gt;=1,MONTH(C478)&lt;=3),1,IF(AND(MONTH(C478)&gt;=4,MONTH(C478)&lt;=6),2,IF(AND(MONTH(C478)&gt;=7,MONTH(C478)&lt;=9),3,4))))</f>
        <v>3</v>
      </c>
      <c r="D479" s="96"/>
      <c r="E479" s="67" t="s">
        <v>2419</v>
      </c>
      <c r="F479" s="66" t="s">
        <v>14449</v>
      </c>
      <c r="G479" s="45"/>
      <c r="H479" s="45"/>
      <c r="I479" s="45"/>
      <c r="J479" s="45"/>
    </row>
    <row r="480" spans="1:10" ht="14.1" customHeight="1" thickBot="1" x14ac:dyDescent="0.25">
      <c r="A480" s="96"/>
      <c r="B480" s="67" t="s">
        <v>12943</v>
      </c>
      <c r="C480" s="76">
        <v>45199</v>
      </c>
      <c r="D480" s="96"/>
      <c r="E480" s="67" t="s">
        <v>3075</v>
      </c>
      <c r="F480" s="66" t="s">
        <v>6001</v>
      </c>
      <c r="G480" s="45"/>
      <c r="H480" s="45"/>
      <c r="I480" s="45"/>
      <c r="J480" s="45"/>
    </row>
    <row r="481" spans="1:10" ht="14.1" customHeight="1" thickBot="1" x14ac:dyDescent="0.25">
      <c r="A481" s="96"/>
      <c r="B481" s="67" t="s">
        <v>1786</v>
      </c>
      <c r="C481" s="79">
        <f>IF(C480="","",IF(AND(MONTH(C480)&gt;=1,MONTH(C480)&lt;=3),1,IF(AND(MONTH(C480)&gt;=4,MONTH(C480)&lt;=6),2,IF(AND(MONTH(C480)&gt;=7,MONTH(C480)&lt;=9),3,4))))</f>
        <v>3</v>
      </c>
      <c r="D481" s="96"/>
      <c r="E481" s="67" t="s">
        <v>13193</v>
      </c>
      <c r="F481" s="66" t="s">
        <v>6001</v>
      </c>
      <c r="G481" s="45"/>
      <c r="H481" s="45"/>
      <c r="I481" s="45"/>
      <c r="J481" s="45"/>
    </row>
    <row r="482" spans="1:10" ht="14.1" customHeight="1" thickBot="1" x14ac:dyDescent="0.25">
      <c r="A482" s="45"/>
      <c r="B482" s="45"/>
      <c r="C482" s="45"/>
      <c r="D482" s="45"/>
      <c r="E482" s="45"/>
      <c r="F482" s="45"/>
      <c r="G482" s="45"/>
      <c r="H482" s="45"/>
      <c r="I482" s="45"/>
      <c r="J482" s="45"/>
    </row>
    <row r="483" spans="1:10" ht="14.1" customHeight="1" thickBot="1" x14ac:dyDescent="0.25">
      <c r="A483" s="72" t="s">
        <v>15735</v>
      </c>
      <c r="B483" s="72" t="s">
        <v>16146</v>
      </c>
      <c r="C483" s="72" t="s">
        <v>15641</v>
      </c>
      <c r="D483" s="72" t="s">
        <v>15251</v>
      </c>
      <c r="E483" s="72" t="s">
        <v>6934</v>
      </c>
      <c r="F483" s="72" t="s">
        <v>15280</v>
      </c>
      <c r="G483" s="45"/>
      <c r="H483" s="45"/>
      <c r="I483" s="45"/>
      <c r="J483" s="45"/>
    </row>
    <row r="484" spans="1:10" ht="14.1" customHeight="1" x14ac:dyDescent="0.2">
      <c r="A484" s="78">
        <v>11161701</v>
      </c>
      <c r="B484" s="69" t="str">
        <f ca="1">IFERROR(INDEX(UNSPSCDes,MATCH(INDIRECT(ADDRESS(ROW(),COLUMN()-1,4)),UNSPSCCode,0)),"")</f>
        <v>Textiles de algodón de tejido simple</v>
      </c>
      <c r="C484" s="78" t="s">
        <v>8630</v>
      </c>
      <c r="D484" s="78">
        <v>3230</v>
      </c>
      <c r="E484" s="71">
        <v>275</v>
      </c>
      <c r="F484" s="70">
        <f ca="1">INDIRECT(ADDRESS(ROW(),COLUMN()-2,4))*INDIRECT(ADDRESS(ROW(),COLUMN()-1,4))</f>
        <v>888250</v>
      </c>
      <c r="G484" s="45"/>
      <c r="H484" s="45"/>
      <c r="I484" s="45"/>
      <c r="J484" s="45"/>
    </row>
    <row r="485" spans="1:10" ht="13.5" customHeight="1" x14ac:dyDescent="0.2">
      <c r="A485" s="78">
        <v>11151702</v>
      </c>
      <c r="B485" s="69" t="str">
        <f ca="1">IFERROR(INDEX(UNSPSCDes,MATCH(INDIRECT(ADDRESS(ROW(),COLUMN()-1,4)),UNSPSCCode,0)),"")</f>
        <v>Hilado de algodón</v>
      </c>
      <c r="C485" s="78" t="s">
        <v>1449</v>
      </c>
      <c r="D485" s="78">
        <v>53</v>
      </c>
      <c r="E485" s="71">
        <v>110</v>
      </c>
      <c r="F485" s="70">
        <f ca="1">INDIRECT(ADDRESS(ROW(),COLUMN()-2,4))*INDIRECT(ADDRESS(ROW(),COLUMN()-1,4))</f>
        <v>5830</v>
      </c>
      <c r="G485" s="45"/>
      <c r="H485" s="45"/>
      <c r="I485" s="45"/>
      <c r="J485" s="45"/>
    </row>
    <row r="486" spans="1:10" ht="13.5" customHeight="1" x14ac:dyDescent="0.2">
      <c r="A486" s="78">
        <v>11162115</v>
      </c>
      <c r="B486" s="69" t="str">
        <f ca="1">IFERROR(INDEX(UNSPSCDes,MATCH(INDIRECT(ADDRESS(ROW(),COLUMN()-1,4)),UNSPSCCode,0)),"")</f>
        <v>Trenza elástica</v>
      </c>
      <c r="C486" s="78" t="s">
        <v>8630</v>
      </c>
      <c r="D486" s="78">
        <v>296</v>
      </c>
      <c r="E486" s="71">
        <v>20</v>
      </c>
      <c r="F486" s="70">
        <f ca="1">INDIRECT(ADDRESS(ROW(),COLUMN()-2,4))*INDIRECT(ADDRESS(ROW(),COLUMN()-1,4))</f>
        <v>5920</v>
      </c>
      <c r="G486" s="45"/>
      <c r="H486" s="45"/>
      <c r="I486" s="45"/>
      <c r="J486" s="45"/>
    </row>
    <row r="487" spans="1:10" ht="14.1" customHeight="1" x14ac:dyDescent="0.2">
      <c r="A487" s="45"/>
      <c r="B487" s="45"/>
      <c r="C487" s="45"/>
      <c r="D487" s="45"/>
      <c r="E487" s="73" t="s">
        <v>12551</v>
      </c>
      <c r="F487" s="74">
        <f ca="1">SUM(Table329[MONTO TOTAL ESTIMADO])</f>
        <v>900000</v>
      </c>
      <c r="G487" s="45"/>
      <c r="H487" s="45" t="str">
        <f>C477</f>
        <v>Bienes</v>
      </c>
      <c r="I487" s="45" t="str">
        <f>E477</f>
        <v>Sí</v>
      </c>
      <c r="J487" s="45" t="str">
        <f>D477</f>
        <v>Compras Menores</v>
      </c>
    </row>
    <row r="488" spans="1:10" ht="14.1" customHeight="1" thickBot="1" x14ac:dyDescent="0.3"/>
    <row r="489" spans="1:10" ht="33.75" customHeight="1" thickBot="1" x14ac:dyDescent="0.25">
      <c r="A489" s="64" t="s">
        <v>16382</v>
      </c>
      <c r="B489" s="64" t="s">
        <v>161</v>
      </c>
      <c r="C489" s="64" t="s">
        <v>11725</v>
      </c>
      <c r="D489" s="64" t="s">
        <v>14378</v>
      </c>
      <c r="E489" s="64" t="s">
        <v>10963</v>
      </c>
      <c r="F489" s="64" t="s">
        <v>11096</v>
      </c>
      <c r="G489" s="45"/>
      <c r="H489" s="45"/>
      <c r="I489" s="45"/>
      <c r="J489" s="45"/>
    </row>
    <row r="490" spans="1:10" ht="14.1" customHeight="1" thickBot="1" x14ac:dyDescent="0.25">
      <c r="A490" s="66" t="s">
        <v>18851</v>
      </c>
      <c r="B490" s="66" t="s">
        <v>18852</v>
      </c>
      <c r="C490" s="66" t="s">
        <v>17798</v>
      </c>
      <c r="D490" s="66" t="s">
        <v>17483</v>
      </c>
      <c r="E490" s="66" t="s">
        <v>8856</v>
      </c>
      <c r="F490" s="81" t="s">
        <v>18853</v>
      </c>
      <c r="G490" s="45"/>
      <c r="H490" s="45"/>
      <c r="I490" s="45"/>
      <c r="J490" s="45"/>
    </row>
    <row r="491" spans="1:10" ht="14.1" customHeight="1" thickBot="1" x14ac:dyDescent="0.25">
      <c r="A491" s="95" t="s">
        <v>14828</v>
      </c>
      <c r="B491" s="67" t="s">
        <v>8530</v>
      </c>
      <c r="C491" s="76">
        <v>45017</v>
      </c>
      <c r="D491" s="95" t="s">
        <v>9387</v>
      </c>
      <c r="E491" s="67" t="s">
        <v>13094</v>
      </c>
      <c r="F491" s="66" t="s">
        <v>3082</v>
      </c>
      <c r="G491" s="45"/>
      <c r="H491" s="45"/>
      <c r="I491" s="45"/>
      <c r="J491" s="45"/>
    </row>
    <row r="492" spans="1:10" ht="14.1" customHeight="1" thickBot="1" x14ac:dyDescent="0.25">
      <c r="A492" s="96"/>
      <c r="B492" s="67" t="s">
        <v>1786</v>
      </c>
      <c r="C492" s="79">
        <f>IF(C491="","",IF(AND(MONTH(C491)&gt;=1,MONTH(C491)&lt;=3),1,IF(AND(MONTH(C491)&gt;=4,MONTH(C491)&lt;=6),2,IF(AND(MONTH(C491)&gt;=7,MONTH(C491)&lt;=9),3,4))))</f>
        <v>2</v>
      </c>
      <c r="D492" s="96"/>
      <c r="E492" s="67" t="s">
        <v>2419</v>
      </c>
      <c r="F492" s="66" t="s">
        <v>14449</v>
      </c>
      <c r="G492" s="45"/>
      <c r="H492" s="45"/>
      <c r="I492" s="45"/>
      <c r="J492" s="45"/>
    </row>
    <row r="493" spans="1:10" ht="14.1" customHeight="1" thickBot="1" x14ac:dyDescent="0.25">
      <c r="A493" s="96"/>
      <c r="B493" s="67" t="s">
        <v>12943</v>
      </c>
      <c r="C493" s="76">
        <v>45107</v>
      </c>
      <c r="D493" s="96"/>
      <c r="E493" s="67" t="s">
        <v>3075</v>
      </c>
      <c r="F493" s="66" t="s">
        <v>6001</v>
      </c>
      <c r="G493" s="45"/>
      <c r="H493" s="45"/>
      <c r="I493" s="45"/>
      <c r="J493" s="45"/>
    </row>
    <row r="494" spans="1:10" ht="14.1" customHeight="1" thickBot="1" x14ac:dyDescent="0.25">
      <c r="A494" s="96"/>
      <c r="B494" s="67" t="s">
        <v>1786</v>
      </c>
      <c r="C494" s="79">
        <f>IF(C493="","",IF(AND(MONTH(C493)&gt;=1,MONTH(C493)&lt;=3),1,IF(AND(MONTH(C493)&gt;=4,MONTH(C493)&lt;=6),2,IF(AND(MONTH(C493)&gt;=7,MONTH(C493)&lt;=9),3,4))))</f>
        <v>2</v>
      </c>
      <c r="D494" s="96"/>
      <c r="E494" s="67" t="s">
        <v>13193</v>
      </c>
      <c r="F494" s="66" t="s">
        <v>6001</v>
      </c>
      <c r="G494" s="45"/>
      <c r="H494" s="45"/>
      <c r="I494" s="45"/>
      <c r="J494" s="45"/>
    </row>
    <row r="495" spans="1:10" ht="14.1" customHeight="1" thickBot="1" x14ac:dyDescent="0.25">
      <c r="A495" s="45"/>
      <c r="B495" s="45"/>
      <c r="C495" s="45"/>
      <c r="D495" s="45"/>
      <c r="E495" s="45"/>
      <c r="F495" s="45"/>
      <c r="G495" s="45"/>
      <c r="H495" s="45"/>
      <c r="I495" s="45"/>
      <c r="J495" s="45"/>
    </row>
    <row r="496" spans="1:10" ht="14.1" customHeight="1" thickBot="1" x14ac:dyDescent="0.25">
      <c r="A496" s="72" t="s">
        <v>15735</v>
      </c>
      <c r="B496" s="72" t="s">
        <v>16146</v>
      </c>
      <c r="C496" s="72" t="s">
        <v>15641</v>
      </c>
      <c r="D496" s="72" t="s">
        <v>15251</v>
      </c>
      <c r="E496" s="72" t="s">
        <v>6934</v>
      </c>
      <c r="F496" s="72" t="s">
        <v>15280</v>
      </c>
      <c r="G496" s="45"/>
      <c r="H496" s="45"/>
      <c r="I496" s="45"/>
      <c r="J496" s="45"/>
    </row>
    <row r="497" spans="1:10" ht="13.5" customHeight="1" x14ac:dyDescent="0.2">
      <c r="A497" s="78">
        <v>42132102</v>
      </c>
      <c r="B497" s="69" t="str">
        <f ca="1">IFERROR(INDEX(UNSPSCDes,MATCH(INDIRECT(ADDRESS(ROW(),COLUMN()-1,4)),UNSPSCCode,0)),"")</f>
        <v>Sábanas elásticas médicas</v>
      </c>
      <c r="C497" s="82" t="s">
        <v>1449</v>
      </c>
      <c r="D497" s="78">
        <v>25000</v>
      </c>
      <c r="E497" s="71">
        <v>20</v>
      </c>
      <c r="F497" s="70">
        <f ca="1">INDIRECT(ADDRESS(ROW(),COLUMN()-2,4))*INDIRECT(ADDRESS(ROW(),COLUMN()-1,4))</f>
        <v>500000</v>
      </c>
      <c r="G497" s="45"/>
      <c r="H497" s="45"/>
      <c r="I497" s="45"/>
      <c r="J497" s="45"/>
    </row>
    <row r="498" spans="1:10" ht="14.1" customHeight="1" x14ac:dyDescent="0.2">
      <c r="A498" s="45"/>
      <c r="B498" s="45"/>
      <c r="C498" s="45"/>
      <c r="D498" s="45"/>
      <c r="E498" s="73" t="s">
        <v>12551</v>
      </c>
      <c r="F498" s="74">
        <f ca="1">SUM(Table330[MONTO TOTAL ESTIMADO])</f>
        <v>500000</v>
      </c>
      <c r="G498" s="45"/>
      <c r="H498" s="45" t="str">
        <f>C490</f>
        <v>Bienes</v>
      </c>
      <c r="I498" s="45" t="str">
        <f>E490</f>
        <v>Sí</v>
      </c>
      <c r="J498" s="45" t="str">
        <f>D490</f>
        <v>Compras Menores</v>
      </c>
    </row>
    <row r="499" spans="1:10" ht="14.1" customHeight="1" thickBot="1" x14ac:dyDescent="0.3"/>
    <row r="500" spans="1:10" ht="33.75" customHeight="1" thickBot="1" x14ac:dyDescent="0.25">
      <c r="A500" s="64" t="s">
        <v>16382</v>
      </c>
      <c r="B500" s="64" t="s">
        <v>161</v>
      </c>
      <c r="C500" s="64" t="s">
        <v>11725</v>
      </c>
      <c r="D500" s="64" t="s">
        <v>14378</v>
      </c>
      <c r="E500" s="64" t="s">
        <v>10963</v>
      </c>
      <c r="F500" s="64" t="s">
        <v>11096</v>
      </c>
      <c r="G500" s="45"/>
      <c r="H500" s="45"/>
      <c r="I500" s="45"/>
      <c r="J500" s="45"/>
    </row>
    <row r="501" spans="1:10" ht="13.5" customHeight="1" thickBot="1" x14ac:dyDescent="0.25">
      <c r="A501" s="81" t="s">
        <v>18855</v>
      </c>
      <c r="B501" s="81" t="s">
        <v>18856</v>
      </c>
      <c r="C501" s="66" t="s">
        <v>17798</v>
      </c>
      <c r="D501" s="66" t="s">
        <v>1875</v>
      </c>
      <c r="E501" s="66" t="s">
        <v>8856</v>
      </c>
      <c r="F501" s="81" t="s">
        <v>18854</v>
      </c>
      <c r="G501" s="45"/>
      <c r="H501" s="45"/>
      <c r="I501" s="45"/>
      <c r="J501" s="45"/>
    </row>
    <row r="502" spans="1:10" ht="14.1" customHeight="1" thickBot="1" x14ac:dyDescent="0.25">
      <c r="A502" s="95" t="s">
        <v>14828</v>
      </c>
      <c r="B502" s="67" t="s">
        <v>8530</v>
      </c>
      <c r="C502" s="76">
        <v>44928</v>
      </c>
      <c r="D502" s="95" t="s">
        <v>9387</v>
      </c>
      <c r="E502" s="67" t="s">
        <v>13094</v>
      </c>
      <c r="F502" s="66" t="s">
        <v>3082</v>
      </c>
      <c r="G502" s="45"/>
      <c r="H502" s="45"/>
      <c r="I502" s="45"/>
      <c r="J502" s="45"/>
    </row>
    <row r="503" spans="1:10" ht="14.1" customHeight="1" thickBot="1" x14ac:dyDescent="0.25">
      <c r="A503" s="96"/>
      <c r="B503" s="67" t="s">
        <v>1786</v>
      </c>
      <c r="C503" s="79">
        <f>IF(C502="","",IF(AND(MONTH(C502)&gt;=1,MONTH(C502)&lt;=3),1,IF(AND(MONTH(C502)&gt;=4,MONTH(C502)&lt;=6),2,IF(AND(MONTH(C502)&gt;=7,MONTH(C502)&lt;=9),3,4))))</f>
        <v>1</v>
      </c>
      <c r="D503" s="96"/>
      <c r="E503" s="67" t="s">
        <v>2419</v>
      </c>
      <c r="F503" s="66" t="s">
        <v>14449</v>
      </c>
      <c r="G503" s="45"/>
      <c r="H503" s="45"/>
      <c r="I503" s="45"/>
      <c r="J503" s="45"/>
    </row>
    <row r="504" spans="1:10" ht="14.1" customHeight="1" thickBot="1" x14ac:dyDescent="0.25">
      <c r="A504" s="96"/>
      <c r="B504" s="67" t="s">
        <v>12943</v>
      </c>
      <c r="C504" s="76">
        <v>45016</v>
      </c>
      <c r="D504" s="96"/>
      <c r="E504" s="67" t="s">
        <v>3075</v>
      </c>
      <c r="F504" s="66" t="s">
        <v>6001</v>
      </c>
      <c r="G504" s="45"/>
      <c r="H504" s="45"/>
      <c r="I504" s="45"/>
      <c r="J504" s="45"/>
    </row>
    <row r="505" spans="1:10" ht="14.1" customHeight="1" thickBot="1" x14ac:dyDescent="0.25">
      <c r="A505" s="96"/>
      <c r="B505" s="67" t="s">
        <v>1786</v>
      </c>
      <c r="C505" s="79">
        <f>IF(C504="","",IF(AND(MONTH(C504)&gt;=1,MONTH(C504)&lt;=3),1,IF(AND(MONTH(C504)&gt;=4,MONTH(C504)&lt;=6),2,IF(AND(MONTH(C504)&gt;=7,MONTH(C504)&lt;=9),3,4))))</f>
        <v>1</v>
      </c>
      <c r="D505" s="96"/>
      <c r="E505" s="67" t="s">
        <v>13193</v>
      </c>
      <c r="F505" s="66" t="s">
        <v>6001</v>
      </c>
      <c r="G505" s="45"/>
      <c r="H505" s="45"/>
      <c r="I505" s="45"/>
      <c r="J505" s="45"/>
    </row>
    <row r="506" spans="1:10" ht="14.1" customHeight="1" thickBot="1" x14ac:dyDescent="0.25">
      <c r="A506" s="45"/>
      <c r="B506" s="45"/>
      <c r="C506" s="45"/>
      <c r="D506" s="45"/>
      <c r="E506" s="45"/>
      <c r="F506" s="45"/>
      <c r="G506" s="45"/>
      <c r="H506" s="45"/>
      <c r="I506" s="45"/>
      <c r="J506" s="45"/>
    </row>
    <row r="507" spans="1:10" ht="14.1" customHeight="1" thickBot="1" x14ac:dyDescent="0.25">
      <c r="A507" s="72" t="s">
        <v>15735</v>
      </c>
      <c r="B507" s="72" t="s">
        <v>16146</v>
      </c>
      <c r="C507" s="72" t="s">
        <v>15641</v>
      </c>
      <c r="D507" s="72" t="s">
        <v>15251</v>
      </c>
      <c r="E507" s="72" t="s">
        <v>6934</v>
      </c>
      <c r="F507" s="72" t="s">
        <v>15280</v>
      </c>
      <c r="G507" s="45"/>
      <c r="H507" s="45"/>
      <c r="I507" s="45"/>
      <c r="J507" s="45"/>
    </row>
    <row r="508" spans="1:10" ht="13.5" customHeight="1" x14ac:dyDescent="0.2">
      <c r="A508" s="78">
        <v>14111704</v>
      </c>
      <c r="B508" s="69" t="str">
        <f t="shared" ref="B508:B520" ca="1" si="10">IFERROR(INDEX(UNSPSCDes,MATCH(INDIRECT(ADDRESS(ROW(),COLUMN()-1,4)),UNSPSCCode,0)),"")</f>
        <v>Papel higiénico</v>
      </c>
      <c r="C508" s="78" t="s">
        <v>16989</v>
      </c>
      <c r="D508" s="78">
        <v>350</v>
      </c>
      <c r="E508" s="71">
        <v>1612</v>
      </c>
      <c r="F508" s="70">
        <f t="shared" ref="F508:F520" ca="1" si="11">INDIRECT(ADDRESS(ROW(),COLUMN()-2,4))*INDIRECT(ADDRESS(ROW(),COLUMN()-1,4))</f>
        <v>564200</v>
      </c>
      <c r="G508" s="45"/>
      <c r="H508" s="45"/>
      <c r="I508" s="45"/>
      <c r="J508" s="45"/>
    </row>
    <row r="509" spans="1:10" ht="13.5" customHeight="1" x14ac:dyDescent="0.2">
      <c r="A509" s="78">
        <v>14111703</v>
      </c>
      <c r="B509" s="69" t="str">
        <f t="shared" ca="1" si="10"/>
        <v>Toallas de papel</v>
      </c>
      <c r="C509" s="78" t="s">
        <v>16989</v>
      </c>
      <c r="D509" s="78">
        <v>250</v>
      </c>
      <c r="E509" s="71">
        <v>882</v>
      </c>
      <c r="F509" s="70">
        <f t="shared" ca="1" si="11"/>
        <v>220500</v>
      </c>
      <c r="G509" s="45"/>
      <c r="H509" s="45"/>
      <c r="I509" s="45"/>
      <c r="J509" s="45"/>
    </row>
    <row r="510" spans="1:10" ht="13.5" customHeight="1" x14ac:dyDescent="0.2">
      <c r="A510" s="78">
        <v>14111609</v>
      </c>
      <c r="B510" s="69" t="str">
        <f t="shared" ca="1" si="10"/>
        <v>Papel de cubierta</v>
      </c>
      <c r="C510" s="78" t="s">
        <v>8727</v>
      </c>
      <c r="D510" s="78">
        <v>500</v>
      </c>
      <c r="E510" s="71">
        <v>170</v>
      </c>
      <c r="F510" s="70">
        <f t="shared" ca="1" si="11"/>
        <v>85000</v>
      </c>
      <c r="G510" s="45"/>
      <c r="H510" s="45"/>
      <c r="I510" s="45"/>
      <c r="J510" s="45"/>
    </row>
    <row r="511" spans="1:10" ht="13.5" customHeight="1" x14ac:dyDescent="0.2">
      <c r="A511" s="78">
        <v>14111611</v>
      </c>
      <c r="B511" s="69" t="str">
        <f t="shared" ca="1" si="10"/>
        <v>Tarjetas de invitación o de anuncio</v>
      </c>
      <c r="C511" s="78" t="s">
        <v>1449</v>
      </c>
      <c r="D511" s="78">
        <v>50</v>
      </c>
      <c r="E511" s="71">
        <v>39.299999999999997</v>
      </c>
      <c r="F511" s="70">
        <f t="shared" ca="1" si="11"/>
        <v>1964.9999999999998</v>
      </c>
      <c r="G511" s="45"/>
      <c r="H511" s="45"/>
      <c r="I511" s="45"/>
      <c r="J511" s="45"/>
    </row>
    <row r="512" spans="1:10" ht="13.5" customHeight="1" x14ac:dyDescent="0.2">
      <c r="A512" s="78">
        <v>14111509</v>
      </c>
      <c r="B512" s="69" t="str">
        <f t="shared" ca="1" si="10"/>
        <v>Papel membreteado</v>
      </c>
      <c r="C512" s="78" t="s">
        <v>8727</v>
      </c>
      <c r="D512" s="78">
        <v>15</v>
      </c>
      <c r="E512" s="71">
        <v>941.67</v>
      </c>
      <c r="F512" s="70">
        <f t="shared" ca="1" si="11"/>
        <v>14125.05</v>
      </c>
      <c r="G512" s="45"/>
      <c r="H512" s="45"/>
      <c r="I512" s="45"/>
      <c r="J512" s="45"/>
    </row>
    <row r="513" spans="1:10" ht="13.5" customHeight="1" x14ac:dyDescent="0.2">
      <c r="A513" s="78">
        <v>14121810</v>
      </c>
      <c r="B513" s="69" t="str">
        <f t="shared" ca="1" si="10"/>
        <v>Papeles carbón</v>
      </c>
      <c r="C513" s="78" t="s">
        <v>8727</v>
      </c>
      <c r="D513" s="78">
        <v>15</v>
      </c>
      <c r="E513" s="71">
        <v>497.87</v>
      </c>
      <c r="F513" s="70">
        <f t="shared" ca="1" si="11"/>
        <v>7468.05</v>
      </c>
      <c r="G513" s="45"/>
      <c r="H513" s="45"/>
      <c r="I513" s="45"/>
      <c r="J513" s="45"/>
    </row>
    <row r="514" spans="1:10" ht="13.5" customHeight="1" x14ac:dyDescent="0.2">
      <c r="A514" s="78">
        <v>14111504</v>
      </c>
      <c r="B514" s="69" t="str">
        <f t="shared" ca="1" si="10"/>
        <v>Papel en formas continuas</v>
      </c>
      <c r="C514" s="78" t="s">
        <v>16989</v>
      </c>
      <c r="D514" s="78">
        <v>2200</v>
      </c>
      <c r="E514" s="71">
        <v>749.22</v>
      </c>
      <c r="F514" s="70">
        <f t="shared" ca="1" si="11"/>
        <v>1648284</v>
      </c>
      <c r="G514" s="45"/>
      <c r="H514" s="45"/>
      <c r="I514" s="45"/>
      <c r="J514" s="45"/>
    </row>
    <row r="515" spans="1:10" ht="13.5" customHeight="1" x14ac:dyDescent="0.2">
      <c r="A515" s="78">
        <v>14122102</v>
      </c>
      <c r="B515" s="69" t="str">
        <f t="shared" ca="1" si="10"/>
        <v>Papel kraft terminado o satinado en máquina</v>
      </c>
      <c r="C515" s="78" t="s">
        <v>8727</v>
      </c>
      <c r="D515" s="78">
        <v>10</v>
      </c>
      <c r="E515" s="71">
        <v>547.02</v>
      </c>
      <c r="F515" s="70">
        <f t="shared" ca="1" si="11"/>
        <v>5470.2</v>
      </c>
      <c r="G515" s="45"/>
      <c r="H515" s="45"/>
      <c r="I515" s="45"/>
      <c r="J515" s="45"/>
    </row>
    <row r="516" spans="1:10" ht="13.5" customHeight="1" x14ac:dyDescent="0.2">
      <c r="A516" s="78">
        <v>14111705</v>
      </c>
      <c r="B516" s="69" t="str">
        <f t="shared" ca="1" si="10"/>
        <v>Servilletas de papel</v>
      </c>
      <c r="C516" s="78" t="s">
        <v>16989</v>
      </c>
      <c r="D516" s="78">
        <v>15</v>
      </c>
      <c r="E516" s="71">
        <v>1290</v>
      </c>
      <c r="F516" s="70">
        <f t="shared" ca="1" si="11"/>
        <v>19350</v>
      </c>
      <c r="G516" s="45"/>
      <c r="H516" s="45"/>
      <c r="I516" s="45"/>
      <c r="J516" s="45"/>
    </row>
    <row r="517" spans="1:10" ht="13.5" customHeight="1" x14ac:dyDescent="0.2">
      <c r="A517" s="78">
        <v>30161502</v>
      </c>
      <c r="B517" s="69" t="str">
        <f t="shared" ca="1" si="10"/>
        <v>Papel de colgadura</v>
      </c>
      <c r="C517" s="78" t="s">
        <v>1449</v>
      </c>
      <c r="D517" s="78">
        <v>449</v>
      </c>
      <c r="E517" s="71">
        <v>169.41</v>
      </c>
      <c r="F517" s="70">
        <f t="shared" ca="1" si="11"/>
        <v>76065.09</v>
      </c>
      <c r="G517" s="45"/>
      <c r="H517" s="45"/>
      <c r="I517" s="45"/>
      <c r="J517" s="45"/>
    </row>
    <row r="518" spans="1:10" ht="13.5" customHeight="1" x14ac:dyDescent="0.2">
      <c r="A518" s="78">
        <v>60121124</v>
      </c>
      <c r="B518" s="69" t="str">
        <f t="shared" ca="1" si="10"/>
        <v>Papel kraft</v>
      </c>
      <c r="C518" s="78" t="s">
        <v>1449</v>
      </c>
      <c r="D518" s="78">
        <v>50</v>
      </c>
      <c r="E518" s="71">
        <v>3545.09</v>
      </c>
      <c r="F518" s="70">
        <f t="shared" ca="1" si="11"/>
        <v>177254.5</v>
      </c>
      <c r="G518" s="45"/>
      <c r="H518" s="45"/>
      <c r="I518" s="45"/>
      <c r="J518" s="45"/>
    </row>
    <row r="519" spans="1:10" ht="13.5" customHeight="1" x14ac:dyDescent="0.2">
      <c r="A519" s="78">
        <v>14111606</v>
      </c>
      <c r="B519" s="69" t="str">
        <f t="shared" ca="1" si="10"/>
        <v>Papel para artes o artesanías</v>
      </c>
      <c r="C519" s="78" t="s">
        <v>16989</v>
      </c>
      <c r="D519" s="78">
        <v>8</v>
      </c>
      <c r="E519" s="71">
        <v>340.6</v>
      </c>
      <c r="F519" s="70">
        <f t="shared" ca="1" si="11"/>
        <v>2724.8</v>
      </c>
      <c r="G519" s="45"/>
      <c r="H519" s="45"/>
      <c r="I519" s="45"/>
      <c r="J519" s="45"/>
    </row>
    <row r="520" spans="1:10" ht="13.5" customHeight="1" x14ac:dyDescent="0.2">
      <c r="A520" s="78">
        <v>14111515</v>
      </c>
      <c r="B520" s="69" t="str">
        <f t="shared" ca="1" si="10"/>
        <v>Papel para sumadora o máquina registradora</v>
      </c>
      <c r="C520" s="78" t="s">
        <v>1449</v>
      </c>
      <c r="D520" s="78">
        <v>100</v>
      </c>
      <c r="E520" s="71">
        <v>125</v>
      </c>
      <c r="F520" s="70">
        <f t="shared" ca="1" si="11"/>
        <v>12500</v>
      </c>
      <c r="G520" s="45"/>
      <c r="H520" s="45"/>
      <c r="I520" s="45"/>
      <c r="J520" s="45"/>
    </row>
    <row r="521" spans="1:10" ht="14.1" customHeight="1" x14ac:dyDescent="0.2">
      <c r="A521" s="45"/>
      <c r="B521" s="45"/>
      <c r="C521" s="45"/>
      <c r="D521" s="45"/>
      <c r="E521" s="73" t="s">
        <v>12551</v>
      </c>
      <c r="F521" s="74">
        <f ca="1">SUM(Table331[MONTO TOTAL ESTIMADO])</f>
        <v>2834906.69</v>
      </c>
      <c r="G521" s="45"/>
      <c r="H521" s="45" t="str">
        <f>C501</f>
        <v>Bienes</v>
      </c>
      <c r="I521" s="45" t="str">
        <f>E501</f>
        <v>Sí</v>
      </c>
      <c r="J521" s="45" t="str">
        <f>D501</f>
        <v>Comparacion de Precios</v>
      </c>
    </row>
    <row r="522" spans="1:10" ht="14.1" customHeight="1" thickBot="1" x14ac:dyDescent="0.3"/>
    <row r="523" spans="1:10" ht="33.75" customHeight="1" thickBot="1" x14ac:dyDescent="0.25">
      <c r="A523" s="64" t="s">
        <v>16382</v>
      </c>
      <c r="B523" s="64" t="s">
        <v>161</v>
      </c>
      <c r="C523" s="64" t="s">
        <v>11725</v>
      </c>
      <c r="D523" s="64" t="s">
        <v>14378</v>
      </c>
      <c r="E523" s="64" t="s">
        <v>10963</v>
      </c>
      <c r="F523" s="64" t="s">
        <v>11096</v>
      </c>
      <c r="G523" s="45"/>
      <c r="H523" s="45"/>
      <c r="I523" s="45"/>
      <c r="J523" s="45"/>
    </row>
    <row r="524" spans="1:10" ht="14.1" customHeight="1" thickBot="1" x14ac:dyDescent="0.25">
      <c r="A524" s="81" t="s">
        <v>18855</v>
      </c>
      <c r="B524" s="81" t="s">
        <v>18856</v>
      </c>
      <c r="C524" s="66" t="s">
        <v>17798</v>
      </c>
      <c r="D524" s="66" t="s">
        <v>1875</v>
      </c>
      <c r="E524" s="66" t="s">
        <v>17854</v>
      </c>
      <c r="F524" s="81" t="s">
        <v>18854</v>
      </c>
      <c r="G524" s="45"/>
      <c r="H524" s="45"/>
      <c r="I524" s="45"/>
      <c r="J524" s="45"/>
    </row>
    <row r="525" spans="1:10" ht="14.1" customHeight="1" thickBot="1" x14ac:dyDescent="0.25">
      <c r="A525" s="95" t="s">
        <v>14828</v>
      </c>
      <c r="B525" s="67" t="s">
        <v>8530</v>
      </c>
      <c r="C525" s="76">
        <v>45017</v>
      </c>
      <c r="D525" s="95" t="s">
        <v>9387</v>
      </c>
      <c r="E525" s="67" t="s">
        <v>13094</v>
      </c>
      <c r="F525" s="66" t="s">
        <v>3082</v>
      </c>
      <c r="G525" s="45"/>
      <c r="H525" s="45"/>
      <c r="I525" s="45"/>
      <c r="J525" s="45"/>
    </row>
    <row r="526" spans="1:10" ht="14.1" customHeight="1" thickBot="1" x14ac:dyDescent="0.25">
      <c r="A526" s="96"/>
      <c r="B526" s="67" t="s">
        <v>1786</v>
      </c>
      <c r="C526" s="79">
        <f>IF(C525="","",IF(AND(MONTH(C525)&gt;=1,MONTH(C525)&lt;=3),1,IF(AND(MONTH(C525)&gt;=4,MONTH(C525)&lt;=6),2,IF(AND(MONTH(C525)&gt;=7,MONTH(C525)&lt;=9),3,4))))</f>
        <v>2</v>
      </c>
      <c r="D526" s="96"/>
      <c r="E526" s="67" t="s">
        <v>2419</v>
      </c>
      <c r="F526" s="66" t="s">
        <v>14449</v>
      </c>
      <c r="G526" s="45"/>
      <c r="H526" s="45"/>
      <c r="I526" s="45"/>
      <c r="J526" s="45"/>
    </row>
    <row r="527" spans="1:10" ht="14.1" customHeight="1" thickBot="1" x14ac:dyDescent="0.25">
      <c r="A527" s="96"/>
      <c r="B527" s="67" t="s">
        <v>12943</v>
      </c>
      <c r="C527" s="76">
        <v>45107</v>
      </c>
      <c r="D527" s="96"/>
      <c r="E527" s="67" t="s">
        <v>3075</v>
      </c>
      <c r="F527" s="66" t="s">
        <v>6001</v>
      </c>
      <c r="G527" s="45"/>
      <c r="H527" s="45"/>
      <c r="I527" s="45"/>
      <c r="J527" s="45"/>
    </row>
    <row r="528" spans="1:10" ht="14.1" customHeight="1" thickBot="1" x14ac:dyDescent="0.25">
      <c r="A528" s="96"/>
      <c r="B528" s="67" t="s">
        <v>1786</v>
      </c>
      <c r="C528" s="79">
        <f>IF(C527="","",IF(AND(MONTH(C527)&gt;=1,MONTH(C527)&lt;=3),1,IF(AND(MONTH(C527)&gt;=4,MONTH(C527)&lt;=6),2,IF(AND(MONTH(C527)&gt;=7,MONTH(C527)&lt;=9),3,4))))</f>
        <v>2</v>
      </c>
      <c r="D528" s="96"/>
      <c r="E528" s="67" t="s">
        <v>13193</v>
      </c>
      <c r="F528" s="66" t="s">
        <v>6001</v>
      </c>
      <c r="G528" s="45"/>
      <c r="H528" s="45"/>
      <c r="I528" s="45"/>
      <c r="J528" s="45"/>
    </row>
    <row r="529" spans="1:10" ht="14.1" customHeight="1" thickBot="1" x14ac:dyDescent="0.25">
      <c r="A529" s="45"/>
      <c r="B529" s="45"/>
      <c r="C529" s="45"/>
      <c r="D529" s="45"/>
      <c r="E529" s="45"/>
      <c r="F529" s="45"/>
      <c r="G529" s="45"/>
      <c r="H529" s="45"/>
      <c r="I529" s="45"/>
      <c r="J529" s="45"/>
    </row>
    <row r="530" spans="1:10" ht="14.1" customHeight="1" thickBot="1" x14ac:dyDescent="0.25">
      <c r="A530" s="72" t="s">
        <v>15735</v>
      </c>
      <c r="B530" s="72" t="s">
        <v>16146</v>
      </c>
      <c r="C530" s="72" t="s">
        <v>15641</v>
      </c>
      <c r="D530" s="72" t="s">
        <v>15251</v>
      </c>
      <c r="E530" s="72" t="s">
        <v>6934</v>
      </c>
      <c r="F530" s="72" t="s">
        <v>15280</v>
      </c>
      <c r="G530" s="45"/>
      <c r="H530" s="45"/>
      <c r="I530" s="45"/>
      <c r="J530" s="45"/>
    </row>
    <row r="531" spans="1:10" ht="14.1" customHeight="1" x14ac:dyDescent="0.2">
      <c r="A531" s="78">
        <v>14111704</v>
      </c>
      <c r="B531" s="69" t="str">
        <f t="shared" ref="B531:B542" ca="1" si="12">IFERROR(INDEX(UNSPSCDes,MATCH(INDIRECT(ADDRESS(ROW(),COLUMN()-1,4)),UNSPSCCode,0)),"")</f>
        <v>Papel higiénico</v>
      </c>
      <c r="C531" s="78" t="s">
        <v>16989</v>
      </c>
      <c r="D531" s="78">
        <v>350</v>
      </c>
      <c r="E531" s="71">
        <v>1612</v>
      </c>
      <c r="F531" s="70">
        <f t="shared" ref="F531:F542" ca="1" si="13">INDIRECT(ADDRESS(ROW(),COLUMN()-2,4))*INDIRECT(ADDRESS(ROW(),COLUMN()-1,4))</f>
        <v>564200</v>
      </c>
      <c r="G531" s="45"/>
      <c r="H531" s="45"/>
      <c r="I531" s="45"/>
      <c r="J531" s="45"/>
    </row>
    <row r="532" spans="1:10" ht="13.5" customHeight="1" x14ac:dyDescent="0.2">
      <c r="A532" s="78">
        <v>14111703</v>
      </c>
      <c r="B532" s="69" t="str">
        <f t="shared" ca="1" si="12"/>
        <v>Toallas de papel</v>
      </c>
      <c r="C532" s="78" t="s">
        <v>16989</v>
      </c>
      <c r="D532" s="78">
        <v>250</v>
      </c>
      <c r="E532" s="71">
        <v>882</v>
      </c>
      <c r="F532" s="70">
        <f t="shared" ca="1" si="13"/>
        <v>220500</v>
      </c>
      <c r="G532" s="45"/>
      <c r="H532" s="45"/>
      <c r="I532" s="45"/>
      <c r="J532" s="45"/>
    </row>
    <row r="533" spans="1:10" ht="13.5" customHeight="1" x14ac:dyDescent="0.2">
      <c r="A533" s="78">
        <v>14111611</v>
      </c>
      <c r="B533" s="69" t="str">
        <f t="shared" ca="1" si="12"/>
        <v>Tarjetas de invitación o de anuncio</v>
      </c>
      <c r="C533" s="78" t="s">
        <v>1449</v>
      </c>
      <c r="D533" s="78">
        <v>12</v>
      </c>
      <c r="E533" s="71">
        <v>39.299999999999997</v>
      </c>
      <c r="F533" s="70">
        <f t="shared" ca="1" si="13"/>
        <v>471.59999999999997</v>
      </c>
      <c r="G533" s="45"/>
      <c r="H533" s="45"/>
      <c r="I533" s="45"/>
      <c r="J533" s="45"/>
    </row>
    <row r="534" spans="1:10" ht="13.5" customHeight="1" x14ac:dyDescent="0.2">
      <c r="A534" s="78">
        <v>14111509</v>
      </c>
      <c r="B534" s="69" t="str">
        <f t="shared" ca="1" si="12"/>
        <v>Papel membreteado</v>
      </c>
      <c r="C534" s="78" t="s">
        <v>8727</v>
      </c>
      <c r="D534" s="78">
        <v>10</v>
      </c>
      <c r="E534" s="71">
        <v>980</v>
      </c>
      <c r="F534" s="70">
        <f t="shared" ca="1" si="13"/>
        <v>9800</v>
      </c>
      <c r="G534" s="45"/>
      <c r="H534" s="45"/>
      <c r="I534" s="45"/>
      <c r="J534" s="45"/>
    </row>
    <row r="535" spans="1:10" ht="13.5" customHeight="1" x14ac:dyDescent="0.2">
      <c r="A535" s="78">
        <v>14121810</v>
      </c>
      <c r="B535" s="69" t="str">
        <f t="shared" ca="1" si="12"/>
        <v>Papeles carbón</v>
      </c>
      <c r="C535" s="78" t="s">
        <v>8727</v>
      </c>
      <c r="D535" s="78">
        <v>11</v>
      </c>
      <c r="E535" s="71">
        <v>497.87</v>
      </c>
      <c r="F535" s="70">
        <f t="shared" ca="1" si="13"/>
        <v>5476.57</v>
      </c>
      <c r="G535" s="45"/>
      <c r="H535" s="45"/>
      <c r="I535" s="45"/>
      <c r="J535" s="45"/>
    </row>
    <row r="536" spans="1:10" ht="13.5" customHeight="1" x14ac:dyDescent="0.2">
      <c r="A536" s="78">
        <v>14111504</v>
      </c>
      <c r="B536" s="69" t="str">
        <f t="shared" ca="1" si="12"/>
        <v>Papel en formas continuas</v>
      </c>
      <c r="C536" s="78" t="s">
        <v>16989</v>
      </c>
      <c r="D536" s="78">
        <v>2200</v>
      </c>
      <c r="E536" s="71">
        <v>749.22</v>
      </c>
      <c r="F536" s="70">
        <f t="shared" ca="1" si="13"/>
        <v>1648284</v>
      </c>
      <c r="G536" s="45"/>
      <c r="H536" s="45"/>
      <c r="I536" s="45"/>
      <c r="J536" s="45"/>
    </row>
    <row r="537" spans="1:10" ht="13.5" customHeight="1" x14ac:dyDescent="0.2">
      <c r="A537" s="78">
        <v>14111705</v>
      </c>
      <c r="B537" s="69" t="str">
        <f t="shared" ca="1" si="12"/>
        <v>Servilletas de papel</v>
      </c>
      <c r="C537" s="78" t="s">
        <v>16989</v>
      </c>
      <c r="D537" s="78">
        <v>15</v>
      </c>
      <c r="E537" s="71">
        <v>1290</v>
      </c>
      <c r="F537" s="70">
        <f t="shared" ca="1" si="13"/>
        <v>19350</v>
      </c>
      <c r="G537" s="45"/>
      <c r="H537" s="45"/>
      <c r="I537" s="45"/>
      <c r="J537" s="45"/>
    </row>
    <row r="538" spans="1:10" ht="13.5" customHeight="1" x14ac:dyDescent="0.2">
      <c r="A538" s="78">
        <v>30161502</v>
      </c>
      <c r="B538" s="69" t="str">
        <f t="shared" ca="1" si="12"/>
        <v>Papel de colgadura</v>
      </c>
      <c r="C538" s="78" t="s">
        <v>1449</v>
      </c>
      <c r="D538" s="78">
        <v>450</v>
      </c>
      <c r="E538" s="71">
        <v>169.41</v>
      </c>
      <c r="F538" s="70">
        <f t="shared" ca="1" si="13"/>
        <v>76234.5</v>
      </c>
      <c r="G538" s="45"/>
      <c r="H538" s="45"/>
      <c r="I538" s="45"/>
      <c r="J538" s="45"/>
    </row>
    <row r="539" spans="1:10" ht="13.5" customHeight="1" x14ac:dyDescent="0.2">
      <c r="A539" s="78">
        <v>60121124</v>
      </c>
      <c r="B539" s="69" t="str">
        <f t="shared" ca="1" si="12"/>
        <v>Papel kraft</v>
      </c>
      <c r="C539" s="78" t="s">
        <v>1449</v>
      </c>
      <c r="D539" s="78">
        <v>40</v>
      </c>
      <c r="E539" s="71">
        <v>3545.09</v>
      </c>
      <c r="F539" s="70">
        <f t="shared" ca="1" si="13"/>
        <v>141803.6</v>
      </c>
      <c r="G539" s="45"/>
      <c r="H539" s="45"/>
      <c r="I539" s="45"/>
      <c r="J539" s="45"/>
    </row>
    <row r="540" spans="1:10" ht="13.5" customHeight="1" x14ac:dyDescent="0.2">
      <c r="A540" s="78">
        <v>60122504</v>
      </c>
      <c r="B540" s="69" t="str">
        <f t="shared" ca="1" si="12"/>
        <v>Filtros de papel</v>
      </c>
      <c r="C540" s="78" t="s">
        <v>1449</v>
      </c>
      <c r="D540" s="78">
        <v>1</v>
      </c>
      <c r="E540" s="71">
        <v>322.5</v>
      </c>
      <c r="F540" s="70">
        <f t="shared" ca="1" si="13"/>
        <v>322.5</v>
      </c>
      <c r="G540" s="45"/>
      <c r="H540" s="45"/>
      <c r="I540" s="45"/>
      <c r="J540" s="45"/>
    </row>
    <row r="541" spans="1:10" ht="13.5" customHeight="1" x14ac:dyDescent="0.2">
      <c r="A541" s="78">
        <v>14111606</v>
      </c>
      <c r="B541" s="69" t="str">
        <f t="shared" ca="1" si="12"/>
        <v>Papel para artes o artesanías</v>
      </c>
      <c r="C541" s="78" t="s">
        <v>16989</v>
      </c>
      <c r="D541" s="78">
        <v>8</v>
      </c>
      <c r="E541" s="71">
        <v>340.6</v>
      </c>
      <c r="F541" s="70">
        <f t="shared" ca="1" si="13"/>
        <v>2724.8</v>
      </c>
      <c r="G541" s="45"/>
      <c r="H541" s="45"/>
      <c r="I541" s="45"/>
      <c r="J541" s="45"/>
    </row>
    <row r="542" spans="1:10" ht="13.5" customHeight="1" x14ac:dyDescent="0.2">
      <c r="A542" s="78">
        <v>14111515</v>
      </c>
      <c r="B542" s="69" t="str">
        <f t="shared" ca="1" si="12"/>
        <v>Papel para sumadora o máquina registradora</v>
      </c>
      <c r="C542" s="78" t="s">
        <v>1449</v>
      </c>
      <c r="D542" s="78">
        <v>90</v>
      </c>
      <c r="E542" s="71">
        <v>125</v>
      </c>
      <c r="F542" s="70">
        <f t="shared" ca="1" si="13"/>
        <v>11250</v>
      </c>
      <c r="G542" s="45"/>
      <c r="H542" s="45"/>
      <c r="I542" s="45"/>
      <c r="J542" s="45"/>
    </row>
    <row r="543" spans="1:10" ht="14.1" customHeight="1" x14ac:dyDescent="0.2">
      <c r="A543" s="45"/>
      <c r="B543" s="45"/>
      <c r="C543" s="45"/>
      <c r="D543" s="45"/>
      <c r="E543" s="73" t="s">
        <v>12551</v>
      </c>
      <c r="F543" s="74">
        <f ca="1">SUM(Table332[MONTO TOTAL ESTIMADO])</f>
        <v>2700417.57</v>
      </c>
      <c r="G543" s="45"/>
      <c r="H543" s="45" t="str">
        <f>C524</f>
        <v>Bienes</v>
      </c>
      <c r="I543" s="45" t="str">
        <f>E524</f>
        <v>No</v>
      </c>
      <c r="J543" s="45" t="str">
        <f>D524</f>
        <v>Comparacion de Precios</v>
      </c>
    </row>
    <row r="544" spans="1:10" ht="14.1" customHeight="1" thickBot="1" x14ac:dyDescent="0.3"/>
    <row r="545" spans="1:10" ht="33.75" customHeight="1" thickBot="1" x14ac:dyDescent="0.25">
      <c r="A545" s="64" t="s">
        <v>16382</v>
      </c>
      <c r="B545" s="64" t="s">
        <v>161</v>
      </c>
      <c r="C545" s="64" t="s">
        <v>11725</v>
      </c>
      <c r="D545" s="64" t="s">
        <v>14378</v>
      </c>
      <c r="E545" s="64" t="s">
        <v>10963</v>
      </c>
      <c r="F545" s="64" t="s">
        <v>11096</v>
      </c>
      <c r="G545" s="45"/>
      <c r="H545" s="45"/>
      <c r="I545" s="45"/>
      <c r="J545" s="45"/>
    </row>
    <row r="546" spans="1:10" ht="14.1" customHeight="1" thickBot="1" x14ac:dyDescent="0.25">
      <c r="A546" s="81" t="s">
        <v>18855</v>
      </c>
      <c r="B546" s="81" t="s">
        <v>18856</v>
      </c>
      <c r="C546" s="66" t="s">
        <v>17798</v>
      </c>
      <c r="D546" s="66" t="s">
        <v>1875</v>
      </c>
      <c r="E546" s="66" t="s">
        <v>17854</v>
      </c>
      <c r="F546" s="81" t="s">
        <v>18854</v>
      </c>
      <c r="G546" s="45"/>
      <c r="H546" s="45"/>
      <c r="I546" s="45"/>
      <c r="J546" s="45"/>
    </row>
    <row r="547" spans="1:10" ht="14.1" customHeight="1" thickBot="1" x14ac:dyDescent="0.25">
      <c r="A547" s="95" t="s">
        <v>14828</v>
      </c>
      <c r="B547" s="67" t="s">
        <v>8530</v>
      </c>
      <c r="C547" s="76">
        <v>45108</v>
      </c>
      <c r="D547" s="95" t="s">
        <v>9387</v>
      </c>
      <c r="E547" s="67" t="s">
        <v>13094</v>
      </c>
      <c r="F547" s="66" t="s">
        <v>3082</v>
      </c>
      <c r="G547" s="45"/>
      <c r="H547" s="45"/>
      <c r="I547" s="45"/>
      <c r="J547" s="45"/>
    </row>
    <row r="548" spans="1:10" ht="14.1" customHeight="1" thickBot="1" x14ac:dyDescent="0.25">
      <c r="A548" s="96"/>
      <c r="B548" s="67" t="s">
        <v>1786</v>
      </c>
      <c r="C548" s="79">
        <f>IF(C547="","",IF(AND(MONTH(C547)&gt;=1,MONTH(C547)&lt;=3),1,IF(AND(MONTH(C547)&gt;=4,MONTH(C547)&lt;=6),2,IF(AND(MONTH(C547)&gt;=7,MONTH(C547)&lt;=9),3,4))))</f>
        <v>3</v>
      </c>
      <c r="D548" s="96"/>
      <c r="E548" s="67" t="s">
        <v>2419</v>
      </c>
      <c r="F548" s="66" t="s">
        <v>14449</v>
      </c>
      <c r="G548" s="45"/>
      <c r="H548" s="45"/>
      <c r="I548" s="45"/>
      <c r="J548" s="45"/>
    </row>
    <row r="549" spans="1:10" ht="14.1" customHeight="1" thickBot="1" x14ac:dyDescent="0.25">
      <c r="A549" s="96"/>
      <c r="B549" s="67" t="s">
        <v>12943</v>
      </c>
      <c r="C549" s="76">
        <v>45199</v>
      </c>
      <c r="D549" s="96"/>
      <c r="E549" s="67" t="s">
        <v>3075</v>
      </c>
      <c r="F549" s="66" t="s">
        <v>6001</v>
      </c>
      <c r="G549" s="45"/>
      <c r="H549" s="45"/>
      <c r="I549" s="45"/>
      <c r="J549" s="45"/>
    </row>
    <row r="550" spans="1:10" ht="14.1" customHeight="1" thickBot="1" x14ac:dyDescent="0.25">
      <c r="A550" s="96"/>
      <c r="B550" s="67" t="s">
        <v>1786</v>
      </c>
      <c r="C550" s="79">
        <f>IF(C549="","",IF(AND(MONTH(C549)&gt;=1,MONTH(C549)&lt;=3),1,IF(AND(MONTH(C549)&gt;=4,MONTH(C549)&lt;=6),2,IF(AND(MONTH(C549)&gt;=7,MONTH(C549)&lt;=9),3,4))))</f>
        <v>3</v>
      </c>
      <c r="D550" s="96"/>
      <c r="E550" s="67" t="s">
        <v>13193</v>
      </c>
      <c r="F550" s="66" t="s">
        <v>6001</v>
      </c>
      <c r="G550" s="45"/>
      <c r="H550" s="45"/>
      <c r="I550" s="45"/>
      <c r="J550" s="45"/>
    </row>
    <row r="551" spans="1:10" ht="14.1" customHeight="1" thickBot="1" x14ac:dyDescent="0.25">
      <c r="A551" s="45"/>
      <c r="B551" s="45"/>
      <c r="C551" s="45"/>
      <c r="D551" s="45"/>
      <c r="E551" s="45"/>
      <c r="F551" s="45"/>
      <c r="G551" s="45"/>
      <c r="H551" s="45"/>
      <c r="I551" s="45"/>
      <c r="J551" s="45"/>
    </row>
    <row r="552" spans="1:10" ht="14.1" customHeight="1" thickBot="1" x14ac:dyDescent="0.25">
      <c r="A552" s="72" t="s">
        <v>15735</v>
      </c>
      <c r="B552" s="72" t="s">
        <v>16146</v>
      </c>
      <c r="C552" s="72" t="s">
        <v>15641</v>
      </c>
      <c r="D552" s="72" t="s">
        <v>15251</v>
      </c>
      <c r="E552" s="72" t="s">
        <v>6934</v>
      </c>
      <c r="F552" s="72" t="s">
        <v>15280</v>
      </c>
      <c r="G552" s="45"/>
      <c r="H552" s="45"/>
      <c r="I552" s="45"/>
      <c r="J552" s="45"/>
    </row>
    <row r="553" spans="1:10" ht="14.1" customHeight="1" x14ac:dyDescent="0.2">
      <c r="A553" s="78">
        <v>14111704</v>
      </c>
      <c r="B553" s="69" t="str">
        <f t="shared" ref="B553:B566" ca="1" si="14">IFERROR(INDEX(UNSPSCDes,MATCH(INDIRECT(ADDRESS(ROW(),COLUMN()-1,4)),UNSPSCCode,0)),"")</f>
        <v>Papel higiénico</v>
      </c>
      <c r="C553" s="78" t="s">
        <v>16989</v>
      </c>
      <c r="D553" s="78">
        <v>350</v>
      </c>
      <c r="E553" s="71">
        <v>1612</v>
      </c>
      <c r="F553" s="70">
        <f t="shared" ref="F553:F566" ca="1" si="15">INDIRECT(ADDRESS(ROW(),COLUMN()-2,4))*INDIRECT(ADDRESS(ROW(),COLUMN()-1,4))</f>
        <v>564200</v>
      </c>
      <c r="G553" s="45"/>
      <c r="H553" s="45"/>
      <c r="I553" s="45"/>
      <c r="J553" s="45"/>
    </row>
    <row r="554" spans="1:10" ht="13.5" customHeight="1" x14ac:dyDescent="0.2">
      <c r="A554" s="78">
        <v>14111703</v>
      </c>
      <c r="B554" s="69" t="str">
        <f t="shared" ca="1" si="14"/>
        <v>Toallas de papel</v>
      </c>
      <c r="C554" s="78" t="s">
        <v>16989</v>
      </c>
      <c r="D554" s="78">
        <v>250</v>
      </c>
      <c r="E554" s="71">
        <v>882</v>
      </c>
      <c r="F554" s="70">
        <f t="shared" ca="1" si="15"/>
        <v>220500</v>
      </c>
      <c r="G554" s="45"/>
      <c r="H554" s="45"/>
      <c r="I554" s="45"/>
      <c r="J554" s="45"/>
    </row>
    <row r="555" spans="1:10" ht="13.5" customHeight="1" x14ac:dyDescent="0.2">
      <c r="A555" s="78">
        <v>14111609</v>
      </c>
      <c r="B555" s="69" t="str">
        <f t="shared" ca="1" si="14"/>
        <v>Papel de cubierta</v>
      </c>
      <c r="C555" s="78" t="s">
        <v>8727</v>
      </c>
      <c r="D555" s="78">
        <v>500</v>
      </c>
      <c r="E555" s="71">
        <v>170</v>
      </c>
      <c r="F555" s="70">
        <f t="shared" ca="1" si="15"/>
        <v>85000</v>
      </c>
      <c r="G555" s="45"/>
      <c r="H555" s="45"/>
      <c r="I555" s="45"/>
      <c r="J555" s="45"/>
    </row>
    <row r="556" spans="1:10" ht="13.5" customHeight="1" x14ac:dyDescent="0.2">
      <c r="A556" s="78">
        <v>14111611</v>
      </c>
      <c r="B556" s="69" t="str">
        <f t="shared" ca="1" si="14"/>
        <v>Tarjetas de invitación o de anuncio</v>
      </c>
      <c r="C556" s="78" t="s">
        <v>1449</v>
      </c>
      <c r="D556" s="78">
        <v>12</v>
      </c>
      <c r="E556" s="71">
        <v>39.299999999999997</v>
      </c>
      <c r="F556" s="70">
        <f t="shared" ca="1" si="15"/>
        <v>471.59999999999997</v>
      </c>
      <c r="G556" s="45"/>
      <c r="H556" s="45"/>
      <c r="I556" s="45"/>
      <c r="J556" s="45"/>
    </row>
    <row r="557" spans="1:10" ht="13.5" customHeight="1" x14ac:dyDescent="0.2">
      <c r="A557" s="78">
        <v>14111509</v>
      </c>
      <c r="B557" s="69" t="str">
        <f t="shared" ca="1" si="14"/>
        <v>Papel membreteado</v>
      </c>
      <c r="C557" s="78" t="s">
        <v>8727</v>
      </c>
      <c r="D557" s="78">
        <v>12</v>
      </c>
      <c r="E557" s="71">
        <v>941.67</v>
      </c>
      <c r="F557" s="70">
        <f t="shared" ca="1" si="15"/>
        <v>11300.039999999999</v>
      </c>
      <c r="G557" s="45"/>
      <c r="H557" s="45"/>
      <c r="I557" s="45"/>
      <c r="J557" s="45"/>
    </row>
    <row r="558" spans="1:10" ht="13.5" customHeight="1" x14ac:dyDescent="0.2">
      <c r="A558" s="78">
        <v>14121810</v>
      </c>
      <c r="B558" s="69" t="str">
        <f t="shared" ca="1" si="14"/>
        <v>Papeles carbón</v>
      </c>
      <c r="C558" s="78" t="s">
        <v>8727</v>
      </c>
      <c r="D558" s="78">
        <v>12</v>
      </c>
      <c r="E558" s="71">
        <v>497.87</v>
      </c>
      <c r="F558" s="70">
        <f t="shared" ca="1" si="15"/>
        <v>5974.4400000000005</v>
      </c>
      <c r="G558" s="45"/>
      <c r="H558" s="45"/>
      <c r="I558" s="45"/>
      <c r="J558" s="45"/>
    </row>
    <row r="559" spans="1:10" ht="13.5" customHeight="1" x14ac:dyDescent="0.2">
      <c r="A559" s="78">
        <v>14111504</v>
      </c>
      <c r="B559" s="69" t="str">
        <f t="shared" ca="1" si="14"/>
        <v>Papel en formas continuas</v>
      </c>
      <c r="C559" s="78" t="s">
        <v>16989</v>
      </c>
      <c r="D559" s="78">
        <v>2200</v>
      </c>
      <c r="E559" s="71">
        <v>749.22</v>
      </c>
      <c r="F559" s="70">
        <f t="shared" ca="1" si="15"/>
        <v>1648284</v>
      </c>
      <c r="G559" s="45"/>
      <c r="H559" s="45"/>
      <c r="I559" s="45"/>
      <c r="J559" s="45"/>
    </row>
    <row r="560" spans="1:10" ht="13.5" customHeight="1" x14ac:dyDescent="0.2">
      <c r="A560" s="78">
        <v>14111705</v>
      </c>
      <c r="B560" s="69" t="str">
        <f t="shared" ca="1" si="14"/>
        <v>Servilletas de papel</v>
      </c>
      <c r="C560" s="78" t="s">
        <v>16989</v>
      </c>
      <c r="D560" s="78">
        <v>15</v>
      </c>
      <c r="E560" s="71">
        <v>1290</v>
      </c>
      <c r="F560" s="70">
        <f t="shared" ca="1" si="15"/>
        <v>19350</v>
      </c>
      <c r="G560" s="45"/>
      <c r="H560" s="45"/>
      <c r="I560" s="45"/>
      <c r="J560" s="45"/>
    </row>
    <row r="561" spans="1:10" ht="13.5" customHeight="1" x14ac:dyDescent="0.2">
      <c r="A561" s="78">
        <v>30161502</v>
      </c>
      <c r="B561" s="69" t="str">
        <f t="shared" ca="1" si="14"/>
        <v>Papel de colgadura</v>
      </c>
      <c r="C561" s="78" t="s">
        <v>1449</v>
      </c>
      <c r="D561" s="78">
        <v>450</v>
      </c>
      <c r="E561" s="71">
        <v>169.41</v>
      </c>
      <c r="F561" s="70">
        <f t="shared" ca="1" si="15"/>
        <v>76234.5</v>
      </c>
      <c r="G561" s="45"/>
      <c r="H561" s="45"/>
      <c r="I561" s="45"/>
      <c r="J561" s="45"/>
    </row>
    <row r="562" spans="1:10" ht="13.5" customHeight="1" x14ac:dyDescent="0.2">
      <c r="A562" s="78">
        <v>60121124</v>
      </c>
      <c r="B562" s="69" t="str">
        <f t="shared" ca="1" si="14"/>
        <v>Papel kraft</v>
      </c>
      <c r="C562" s="78" t="s">
        <v>1449</v>
      </c>
      <c r="D562" s="78">
        <v>60</v>
      </c>
      <c r="E562" s="71">
        <v>3545.09</v>
      </c>
      <c r="F562" s="70">
        <f t="shared" ca="1" si="15"/>
        <v>212705.40000000002</v>
      </c>
      <c r="G562" s="45"/>
      <c r="H562" s="45"/>
      <c r="I562" s="45"/>
      <c r="J562" s="45"/>
    </row>
    <row r="563" spans="1:10" ht="13.5" customHeight="1" x14ac:dyDescent="0.2">
      <c r="A563" s="78">
        <v>60122504</v>
      </c>
      <c r="B563" s="69" t="str">
        <f t="shared" ca="1" si="14"/>
        <v>Filtros de papel</v>
      </c>
      <c r="C563" s="78" t="s">
        <v>1449</v>
      </c>
      <c r="D563" s="78">
        <v>1</v>
      </c>
      <c r="E563" s="71">
        <v>322.5</v>
      </c>
      <c r="F563" s="70">
        <f t="shared" ca="1" si="15"/>
        <v>322.5</v>
      </c>
      <c r="G563" s="45"/>
      <c r="H563" s="45"/>
      <c r="I563" s="45"/>
      <c r="J563" s="45"/>
    </row>
    <row r="564" spans="1:10" ht="13.5" customHeight="1" x14ac:dyDescent="0.2">
      <c r="A564" s="78">
        <v>14122102</v>
      </c>
      <c r="B564" s="69" t="str">
        <f t="shared" ca="1" si="14"/>
        <v>Papel kraft terminado o satinado en máquina</v>
      </c>
      <c r="C564" s="78" t="s">
        <v>8727</v>
      </c>
      <c r="D564" s="78">
        <v>5</v>
      </c>
      <c r="E564" s="71">
        <v>547.02</v>
      </c>
      <c r="F564" s="70">
        <f t="shared" ca="1" si="15"/>
        <v>2735.1</v>
      </c>
      <c r="G564" s="45"/>
      <c r="H564" s="45"/>
      <c r="I564" s="45"/>
      <c r="J564" s="45"/>
    </row>
    <row r="565" spans="1:10" ht="13.5" customHeight="1" x14ac:dyDescent="0.2">
      <c r="A565" s="78">
        <v>14111606</v>
      </c>
      <c r="B565" s="69" t="str">
        <f t="shared" ca="1" si="14"/>
        <v>Papel para artes o artesanías</v>
      </c>
      <c r="C565" s="78" t="s">
        <v>16989</v>
      </c>
      <c r="D565" s="78">
        <v>8</v>
      </c>
      <c r="E565" s="71">
        <v>340.6</v>
      </c>
      <c r="F565" s="70">
        <f t="shared" ca="1" si="15"/>
        <v>2724.8</v>
      </c>
      <c r="G565" s="45"/>
      <c r="H565" s="45"/>
      <c r="I565" s="45"/>
      <c r="J565" s="45"/>
    </row>
    <row r="566" spans="1:10" ht="13.5" customHeight="1" x14ac:dyDescent="0.2">
      <c r="A566" s="78">
        <v>14111515</v>
      </c>
      <c r="B566" s="69" t="str">
        <f t="shared" ca="1" si="14"/>
        <v>Papel para sumadora o máquina registradora</v>
      </c>
      <c r="C566" s="78" t="s">
        <v>1449</v>
      </c>
      <c r="D566" s="78">
        <v>89</v>
      </c>
      <c r="E566" s="71">
        <v>125</v>
      </c>
      <c r="F566" s="70">
        <f t="shared" ca="1" si="15"/>
        <v>11125</v>
      </c>
      <c r="G566" s="45"/>
      <c r="H566" s="45"/>
      <c r="I566" s="45"/>
      <c r="J566" s="45"/>
    </row>
    <row r="567" spans="1:10" ht="14.1" customHeight="1" x14ac:dyDescent="0.2">
      <c r="A567" s="45"/>
      <c r="B567" s="45"/>
      <c r="C567" s="45"/>
      <c r="D567" s="45"/>
      <c r="E567" s="73" t="s">
        <v>12551</v>
      </c>
      <c r="F567" s="74">
        <f ca="1">SUM(Table333[MONTO TOTAL ESTIMADO])</f>
        <v>2860927.38</v>
      </c>
      <c r="G567" s="45"/>
      <c r="H567" s="45" t="str">
        <f>C546</f>
        <v>Bienes</v>
      </c>
      <c r="I567" s="45" t="str">
        <f>E546</f>
        <v>No</v>
      </c>
      <c r="J567" s="45" t="str">
        <f>D546</f>
        <v>Comparacion de Precios</v>
      </c>
    </row>
    <row r="568" spans="1:10" ht="14.1" customHeight="1" thickBot="1" x14ac:dyDescent="0.3"/>
    <row r="569" spans="1:10" ht="33.75" customHeight="1" thickBot="1" x14ac:dyDescent="0.25">
      <c r="A569" s="64" t="s">
        <v>16382</v>
      </c>
      <c r="B569" s="64" t="s">
        <v>161</v>
      </c>
      <c r="C569" s="64" t="s">
        <v>11725</v>
      </c>
      <c r="D569" s="64" t="s">
        <v>14378</v>
      </c>
      <c r="E569" s="64" t="s">
        <v>10963</v>
      </c>
      <c r="F569" s="64" t="s">
        <v>11096</v>
      </c>
      <c r="G569" s="45"/>
      <c r="H569" s="45"/>
      <c r="I569" s="45"/>
      <c r="J569" s="45"/>
    </row>
    <row r="570" spans="1:10" ht="14.1" customHeight="1" thickBot="1" x14ac:dyDescent="0.25">
      <c r="A570" s="81" t="s">
        <v>18855</v>
      </c>
      <c r="B570" s="81" t="s">
        <v>18856</v>
      </c>
      <c r="C570" s="66" t="s">
        <v>17798</v>
      </c>
      <c r="D570" s="66" t="s">
        <v>1875</v>
      </c>
      <c r="E570" s="66" t="s">
        <v>17854</v>
      </c>
      <c r="F570" s="81" t="s">
        <v>18854</v>
      </c>
      <c r="G570" s="45"/>
      <c r="H570" s="45"/>
      <c r="I570" s="45"/>
      <c r="J570" s="45"/>
    </row>
    <row r="571" spans="1:10" ht="14.1" customHeight="1" thickBot="1" x14ac:dyDescent="0.25">
      <c r="A571" s="95" t="s">
        <v>14828</v>
      </c>
      <c r="B571" s="67" t="s">
        <v>8530</v>
      </c>
      <c r="C571" s="76">
        <v>45200</v>
      </c>
      <c r="D571" s="95" t="s">
        <v>9387</v>
      </c>
      <c r="E571" s="67" t="s">
        <v>13094</v>
      </c>
      <c r="F571" s="66" t="s">
        <v>3082</v>
      </c>
      <c r="G571" s="45"/>
      <c r="H571" s="45"/>
      <c r="I571" s="45"/>
      <c r="J571" s="45"/>
    </row>
    <row r="572" spans="1:10" ht="14.1" customHeight="1" thickBot="1" x14ac:dyDescent="0.25">
      <c r="A572" s="96"/>
      <c r="B572" s="67" t="s">
        <v>1786</v>
      </c>
      <c r="C572" s="79">
        <f>IF(C571="","",IF(AND(MONTH(C571)&gt;=1,MONTH(C571)&lt;=3),1,IF(AND(MONTH(C571)&gt;=4,MONTH(C571)&lt;=6),2,IF(AND(MONTH(C571)&gt;=7,MONTH(C571)&lt;=9),3,4))))</f>
        <v>4</v>
      </c>
      <c r="D572" s="96"/>
      <c r="E572" s="67" t="s">
        <v>2419</v>
      </c>
      <c r="F572" s="66" t="s">
        <v>14449</v>
      </c>
      <c r="G572" s="45"/>
      <c r="H572" s="45"/>
      <c r="I572" s="45"/>
      <c r="J572" s="45"/>
    </row>
    <row r="573" spans="1:10" ht="14.1" customHeight="1" thickBot="1" x14ac:dyDescent="0.25">
      <c r="A573" s="96"/>
      <c r="B573" s="67" t="s">
        <v>12943</v>
      </c>
      <c r="C573" s="76">
        <v>45291</v>
      </c>
      <c r="D573" s="96"/>
      <c r="E573" s="67" t="s">
        <v>3075</v>
      </c>
      <c r="F573" s="66" t="s">
        <v>6001</v>
      </c>
      <c r="G573" s="45"/>
      <c r="H573" s="45"/>
      <c r="I573" s="45"/>
      <c r="J573" s="45"/>
    </row>
    <row r="574" spans="1:10" ht="14.1" customHeight="1" thickBot="1" x14ac:dyDescent="0.25">
      <c r="A574" s="96"/>
      <c r="B574" s="67" t="s">
        <v>1786</v>
      </c>
      <c r="C574" s="79">
        <f>IF(C573="","",IF(AND(MONTH(C573)&gt;=1,MONTH(C573)&lt;=3),1,IF(AND(MONTH(C573)&gt;=4,MONTH(C573)&lt;=6),2,IF(AND(MONTH(C573)&gt;=7,MONTH(C573)&lt;=9),3,4))))</f>
        <v>4</v>
      </c>
      <c r="D574" s="96"/>
      <c r="E574" s="67" t="s">
        <v>13193</v>
      </c>
      <c r="F574" s="66" t="s">
        <v>6001</v>
      </c>
      <c r="G574" s="45"/>
      <c r="H574" s="45"/>
      <c r="I574" s="45"/>
      <c r="J574" s="45"/>
    </row>
    <row r="575" spans="1:10" ht="14.1" customHeight="1" thickBot="1" x14ac:dyDescent="0.25">
      <c r="A575" s="45"/>
      <c r="B575" s="45"/>
      <c r="C575" s="45"/>
      <c r="D575" s="45"/>
      <c r="E575" s="45"/>
      <c r="F575" s="45"/>
      <c r="G575" s="45"/>
      <c r="H575" s="45"/>
      <c r="I575" s="45"/>
      <c r="J575" s="45"/>
    </row>
    <row r="576" spans="1:10" ht="14.1" customHeight="1" thickBot="1" x14ac:dyDescent="0.25">
      <c r="A576" s="72" t="s">
        <v>15735</v>
      </c>
      <c r="B576" s="72" t="s">
        <v>16146</v>
      </c>
      <c r="C576" s="72" t="s">
        <v>15641</v>
      </c>
      <c r="D576" s="72" t="s">
        <v>15251</v>
      </c>
      <c r="E576" s="72" t="s">
        <v>6934</v>
      </c>
      <c r="F576" s="72" t="s">
        <v>15280</v>
      </c>
      <c r="G576" s="45"/>
      <c r="H576" s="45"/>
      <c r="I576" s="45"/>
      <c r="J576" s="45"/>
    </row>
    <row r="577" spans="1:10" ht="14.1" customHeight="1" x14ac:dyDescent="0.2">
      <c r="A577" s="78">
        <v>14111704</v>
      </c>
      <c r="B577" s="69" t="str">
        <f t="shared" ref="B577:B585" ca="1" si="16">IFERROR(INDEX(UNSPSCDes,MATCH(INDIRECT(ADDRESS(ROW(),COLUMN()-1,4)),UNSPSCCode,0)),"")</f>
        <v>Papel higiénico</v>
      </c>
      <c r="C577" s="78" t="s">
        <v>16989</v>
      </c>
      <c r="D577" s="78">
        <v>340</v>
      </c>
      <c r="E577" s="71">
        <v>1612</v>
      </c>
      <c r="F577" s="70">
        <f t="shared" ref="F577:F585" ca="1" si="17">INDIRECT(ADDRESS(ROW(),COLUMN()-2,4))*INDIRECT(ADDRESS(ROW(),COLUMN()-1,4))</f>
        <v>548080</v>
      </c>
      <c r="G577" s="45"/>
      <c r="H577" s="45"/>
      <c r="I577" s="45"/>
      <c r="J577" s="45"/>
    </row>
    <row r="578" spans="1:10" ht="13.5" customHeight="1" x14ac:dyDescent="0.2">
      <c r="A578" s="78">
        <v>14111703</v>
      </c>
      <c r="B578" s="69" t="str">
        <f t="shared" ca="1" si="16"/>
        <v>Toallas de papel</v>
      </c>
      <c r="C578" s="78" t="s">
        <v>16989</v>
      </c>
      <c r="D578" s="78">
        <v>250</v>
      </c>
      <c r="E578" s="71">
        <v>882</v>
      </c>
      <c r="F578" s="70">
        <f t="shared" ca="1" si="17"/>
        <v>220500</v>
      </c>
      <c r="G578" s="45"/>
      <c r="H578" s="45"/>
      <c r="I578" s="45"/>
      <c r="J578" s="45"/>
    </row>
    <row r="579" spans="1:10" ht="13.5" customHeight="1" x14ac:dyDescent="0.2">
      <c r="A579" s="78">
        <v>14111611</v>
      </c>
      <c r="B579" s="69" t="str">
        <f t="shared" ca="1" si="16"/>
        <v>Tarjetas de invitación o de anuncio</v>
      </c>
      <c r="C579" s="78" t="s">
        <v>1449</v>
      </c>
      <c r="D579" s="78">
        <v>12</v>
      </c>
      <c r="E579" s="71">
        <v>39.299999999999997</v>
      </c>
      <c r="F579" s="70">
        <f t="shared" ca="1" si="17"/>
        <v>471.59999999999997</v>
      </c>
      <c r="G579" s="45"/>
      <c r="H579" s="45"/>
      <c r="I579" s="45"/>
      <c r="J579" s="45"/>
    </row>
    <row r="580" spans="1:10" ht="13.5" customHeight="1" x14ac:dyDescent="0.2">
      <c r="A580" s="78">
        <v>14121810</v>
      </c>
      <c r="B580" s="69" t="str">
        <f t="shared" ca="1" si="16"/>
        <v>Papeles carbón</v>
      </c>
      <c r="C580" s="78" t="s">
        <v>8727</v>
      </c>
      <c r="D580" s="78">
        <v>11</v>
      </c>
      <c r="E580" s="71">
        <v>497.87</v>
      </c>
      <c r="F580" s="70">
        <f t="shared" ca="1" si="17"/>
        <v>5476.57</v>
      </c>
      <c r="G580" s="45"/>
      <c r="H580" s="45"/>
      <c r="I580" s="45"/>
      <c r="J580" s="45"/>
    </row>
    <row r="581" spans="1:10" ht="13.5" customHeight="1" x14ac:dyDescent="0.2">
      <c r="A581" s="78">
        <v>14111504</v>
      </c>
      <c r="B581" s="69" t="str">
        <f t="shared" ca="1" si="16"/>
        <v>Papel en formas continuas</v>
      </c>
      <c r="C581" s="78" t="s">
        <v>16989</v>
      </c>
      <c r="D581" s="78">
        <v>2200</v>
      </c>
      <c r="E581" s="71">
        <v>749.22</v>
      </c>
      <c r="F581" s="70">
        <f t="shared" ca="1" si="17"/>
        <v>1648284</v>
      </c>
      <c r="G581" s="45"/>
      <c r="H581" s="45"/>
      <c r="I581" s="45"/>
      <c r="J581" s="45"/>
    </row>
    <row r="582" spans="1:10" ht="13.5" customHeight="1" x14ac:dyDescent="0.2">
      <c r="A582" s="78">
        <v>14111705</v>
      </c>
      <c r="B582" s="69" t="str">
        <f t="shared" ca="1" si="16"/>
        <v>Servilletas de papel</v>
      </c>
      <c r="C582" s="78" t="s">
        <v>16989</v>
      </c>
      <c r="D582" s="78">
        <v>15</v>
      </c>
      <c r="E582" s="71">
        <v>1290</v>
      </c>
      <c r="F582" s="70">
        <f t="shared" ca="1" si="17"/>
        <v>19350</v>
      </c>
      <c r="G582" s="45"/>
      <c r="H582" s="45"/>
      <c r="I582" s="45"/>
      <c r="J582" s="45"/>
    </row>
    <row r="583" spans="1:10" ht="13.5" customHeight="1" x14ac:dyDescent="0.2">
      <c r="A583" s="78">
        <v>30161502</v>
      </c>
      <c r="B583" s="69" t="str">
        <f t="shared" ca="1" si="16"/>
        <v>Papel de colgadura</v>
      </c>
      <c r="C583" s="78" t="s">
        <v>1449</v>
      </c>
      <c r="D583" s="78">
        <v>450</v>
      </c>
      <c r="E583" s="71">
        <v>169.41</v>
      </c>
      <c r="F583" s="70">
        <f t="shared" ca="1" si="17"/>
        <v>76234.5</v>
      </c>
      <c r="G583" s="45"/>
      <c r="H583" s="45"/>
      <c r="I583" s="45"/>
      <c r="J583" s="45"/>
    </row>
    <row r="584" spans="1:10" ht="13.5" customHeight="1" x14ac:dyDescent="0.2">
      <c r="A584" s="78">
        <v>60121124</v>
      </c>
      <c r="B584" s="69" t="str">
        <f t="shared" ca="1" si="16"/>
        <v>Papel kraft</v>
      </c>
      <c r="C584" s="78" t="s">
        <v>1449</v>
      </c>
      <c r="D584" s="78">
        <v>40</v>
      </c>
      <c r="E584" s="71">
        <v>3545.09</v>
      </c>
      <c r="F584" s="70">
        <f t="shared" ca="1" si="17"/>
        <v>141803.6</v>
      </c>
      <c r="G584" s="45"/>
      <c r="H584" s="45"/>
      <c r="I584" s="45"/>
      <c r="J584" s="45"/>
    </row>
    <row r="585" spans="1:10" ht="13.5" customHeight="1" x14ac:dyDescent="0.2">
      <c r="A585" s="78">
        <v>14111515</v>
      </c>
      <c r="B585" s="69" t="str">
        <f t="shared" ca="1" si="16"/>
        <v>Papel para sumadora o máquina registradora</v>
      </c>
      <c r="C585" s="78" t="s">
        <v>1449</v>
      </c>
      <c r="D585" s="78">
        <v>90</v>
      </c>
      <c r="E585" s="71">
        <v>125</v>
      </c>
      <c r="F585" s="70">
        <f t="shared" ca="1" si="17"/>
        <v>11250</v>
      </c>
      <c r="G585" s="45"/>
      <c r="H585" s="45"/>
      <c r="I585" s="45"/>
      <c r="J585" s="45"/>
    </row>
    <row r="586" spans="1:10" ht="14.1" customHeight="1" x14ac:dyDescent="0.2">
      <c r="A586" s="45"/>
      <c r="B586" s="45"/>
      <c r="C586" s="45"/>
      <c r="D586" s="45"/>
      <c r="E586" s="73" t="s">
        <v>12551</v>
      </c>
      <c r="F586" s="74">
        <f ca="1">SUM(Table334[MONTO TOTAL ESTIMADO])</f>
        <v>2671450.27</v>
      </c>
      <c r="G586" s="45"/>
      <c r="H586" s="45" t="str">
        <f>C570</f>
        <v>Bienes</v>
      </c>
      <c r="I586" s="45" t="str">
        <f>E570</f>
        <v>No</v>
      </c>
      <c r="J586" s="45" t="str">
        <f>D570</f>
        <v>Comparacion de Precios</v>
      </c>
    </row>
    <row r="587" spans="1:10" ht="14.1" customHeight="1" thickBot="1" x14ac:dyDescent="0.3"/>
    <row r="588" spans="1:10" ht="33.75" customHeight="1" thickBot="1" x14ac:dyDescent="0.25">
      <c r="A588" s="64" t="s">
        <v>16382</v>
      </c>
      <c r="B588" s="64" t="s">
        <v>161</v>
      </c>
      <c r="C588" s="64" t="s">
        <v>11725</v>
      </c>
      <c r="D588" s="64" t="s">
        <v>14378</v>
      </c>
      <c r="E588" s="64" t="s">
        <v>10963</v>
      </c>
      <c r="F588" s="64" t="s">
        <v>11096</v>
      </c>
      <c r="G588" s="45"/>
      <c r="H588" s="45"/>
      <c r="I588" s="45"/>
      <c r="J588" s="45"/>
    </row>
    <row r="589" spans="1:10" ht="13.5" customHeight="1" thickBot="1" x14ac:dyDescent="0.25">
      <c r="A589" s="81" t="s">
        <v>18858</v>
      </c>
      <c r="B589" s="81" t="s">
        <v>18857</v>
      </c>
      <c r="C589" s="66" t="s">
        <v>17798</v>
      </c>
      <c r="D589" s="66" t="s">
        <v>17483</v>
      </c>
      <c r="E589" s="66" t="s">
        <v>8856</v>
      </c>
      <c r="F589" s="81" t="s">
        <v>18859</v>
      </c>
      <c r="G589" s="45"/>
      <c r="H589" s="45"/>
      <c r="I589" s="45"/>
      <c r="J589" s="45"/>
    </row>
    <row r="590" spans="1:10" ht="14.1" customHeight="1" thickBot="1" x14ac:dyDescent="0.25">
      <c r="A590" s="95" t="s">
        <v>14828</v>
      </c>
      <c r="B590" s="67" t="s">
        <v>8530</v>
      </c>
      <c r="C590" s="76">
        <v>44928</v>
      </c>
      <c r="D590" s="95" t="s">
        <v>9387</v>
      </c>
      <c r="E590" s="67" t="s">
        <v>13094</v>
      </c>
      <c r="F590" s="66" t="s">
        <v>3082</v>
      </c>
      <c r="G590" s="45"/>
      <c r="H590" s="45"/>
      <c r="I590" s="45"/>
      <c r="J590" s="45"/>
    </row>
    <row r="591" spans="1:10" ht="14.1" customHeight="1" thickBot="1" x14ac:dyDescent="0.25">
      <c r="A591" s="96"/>
      <c r="B591" s="67" t="s">
        <v>1786</v>
      </c>
      <c r="C591" s="79">
        <f>IF(C590="","",IF(AND(MONTH(C590)&gt;=1,MONTH(C590)&lt;=3),1,IF(AND(MONTH(C590)&gt;=4,MONTH(C590)&lt;=6),2,IF(AND(MONTH(C590)&gt;=7,MONTH(C590)&lt;=9),3,4))))</f>
        <v>1</v>
      </c>
      <c r="D591" s="96"/>
      <c r="E591" s="67" t="s">
        <v>2419</v>
      </c>
      <c r="F591" s="66" t="s">
        <v>14449</v>
      </c>
      <c r="G591" s="45"/>
      <c r="H591" s="45"/>
      <c r="I591" s="45"/>
      <c r="J591" s="45"/>
    </row>
    <row r="592" spans="1:10" ht="14.1" customHeight="1" thickBot="1" x14ac:dyDescent="0.25">
      <c r="A592" s="96"/>
      <c r="B592" s="67" t="s">
        <v>12943</v>
      </c>
      <c r="C592" s="76">
        <v>45016</v>
      </c>
      <c r="D592" s="96"/>
      <c r="E592" s="67" t="s">
        <v>3075</v>
      </c>
      <c r="F592" s="66" t="s">
        <v>6001</v>
      </c>
      <c r="G592" s="45"/>
      <c r="H592" s="45"/>
      <c r="I592" s="45"/>
      <c r="J592" s="45"/>
    </row>
    <row r="593" spans="1:10" ht="14.1" customHeight="1" thickBot="1" x14ac:dyDescent="0.25">
      <c r="A593" s="96"/>
      <c r="B593" s="67" t="s">
        <v>1786</v>
      </c>
      <c r="C593" s="79">
        <f>IF(C592="","",IF(AND(MONTH(C592)&gt;=1,MONTH(C592)&lt;=3),1,IF(AND(MONTH(C592)&gt;=4,MONTH(C592)&lt;=6),2,IF(AND(MONTH(C592)&gt;=7,MONTH(C592)&lt;=9),3,4))))</f>
        <v>1</v>
      </c>
      <c r="D593" s="96"/>
      <c r="E593" s="67" t="s">
        <v>13193</v>
      </c>
      <c r="F593" s="66" t="s">
        <v>6001</v>
      </c>
      <c r="G593" s="45"/>
      <c r="H593" s="45"/>
      <c r="I593" s="45"/>
      <c r="J593" s="45"/>
    </row>
    <row r="594" spans="1:10" ht="14.1" customHeight="1" thickBot="1" x14ac:dyDescent="0.25">
      <c r="A594" s="45"/>
      <c r="B594" s="45"/>
      <c r="C594" s="45"/>
      <c r="D594" s="45"/>
      <c r="E594" s="45"/>
      <c r="F594" s="45"/>
      <c r="G594" s="45"/>
      <c r="H594" s="45"/>
      <c r="I594" s="45"/>
      <c r="J594" s="45"/>
    </row>
    <row r="595" spans="1:10" ht="14.1" customHeight="1" thickBot="1" x14ac:dyDescent="0.25">
      <c r="A595" s="72" t="s">
        <v>15735</v>
      </c>
      <c r="B595" s="72" t="s">
        <v>16146</v>
      </c>
      <c r="C595" s="72" t="s">
        <v>15641</v>
      </c>
      <c r="D595" s="72" t="s">
        <v>15251</v>
      </c>
      <c r="E595" s="72" t="s">
        <v>6934</v>
      </c>
      <c r="F595" s="72" t="s">
        <v>15280</v>
      </c>
      <c r="G595" s="45"/>
      <c r="H595" s="45"/>
      <c r="I595" s="45"/>
      <c r="J595" s="45"/>
    </row>
    <row r="596" spans="1:10" ht="13.5" customHeight="1" x14ac:dyDescent="0.2">
      <c r="A596" s="78">
        <v>14111806</v>
      </c>
      <c r="B596" s="69" t="str">
        <f t="shared" ref="B596:B601" ca="1" si="18">IFERROR(INDEX(UNSPSCDes,MATCH(INDIRECT(ADDRESS(ROW(),COLUMN()-1,4)),UNSPSCCode,0)),"")</f>
        <v>Formularios o cuestionarios de negocios</v>
      </c>
      <c r="C596" s="78" t="s">
        <v>1449</v>
      </c>
      <c r="D596" s="78">
        <v>15000</v>
      </c>
      <c r="E596" s="71">
        <v>35</v>
      </c>
      <c r="F596" s="70">
        <f t="shared" ref="F596:F601" ca="1" si="19">INDIRECT(ADDRESS(ROW(),COLUMN()-2,4))*INDIRECT(ADDRESS(ROW(),COLUMN()-1,4))</f>
        <v>525000</v>
      </c>
      <c r="G596" s="45"/>
      <c r="H596" s="45"/>
      <c r="I596" s="45"/>
      <c r="J596" s="45"/>
    </row>
    <row r="597" spans="1:10" ht="13.5" customHeight="1" x14ac:dyDescent="0.2">
      <c r="A597" s="78">
        <v>14111807</v>
      </c>
      <c r="B597" s="69" t="str">
        <f t="shared" ca="1" si="18"/>
        <v>Libros comerciales para múltiples usos</v>
      </c>
      <c r="C597" s="78" t="s">
        <v>1449</v>
      </c>
      <c r="D597" s="78">
        <v>40</v>
      </c>
      <c r="E597" s="71">
        <v>1800</v>
      </c>
      <c r="F597" s="70">
        <f t="shared" ca="1" si="19"/>
        <v>72000</v>
      </c>
      <c r="G597" s="45"/>
      <c r="H597" s="45"/>
      <c r="I597" s="45"/>
      <c r="J597" s="45"/>
    </row>
    <row r="598" spans="1:10" ht="13.5" customHeight="1" x14ac:dyDescent="0.2">
      <c r="A598" s="78">
        <v>82121507</v>
      </c>
      <c r="B598" s="69" t="str">
        <f t="shared" ca="1" si="18"/>
        <v>Impresión de papelería o formularios comerciales</v>
      </c>
      <c r="C598" s="78" t="s">
        <v>1449</v>
      </c>
      <c r="D598" s="78">
        <v>3000</v>
      </c>
      <c r="E598" s="71">
        <v>17.29</v>
      </c>
      <c r="F598" s="70">
        <f t="shared" ca="1" si="19"/>
        <v>51870</v>
      </c>
      <c r="G598" s="45"/>
      <c r="H598" s="45"/>
      <c r="I598" s="45"/>
      <c r="J598" s="45"/>
    </row>
    <row r="599" spans="1:10" ht="13.5" customHeight="1" x14ac:dyDescent="0.2">
      <c r="A599" s="78">
        <v>14111802</v>
      </c>
      <c r="B599" s="69" t="str">
        <f t="shared" ca="1" si="18"/>
        <v>Recibos o libros de recibos</v>
      </c>
      <c r="C599" s="78" t="s">
        <v>1449</v>
      </c>
      <c r="D599" s="78">
        <v>500</v>
      </c>
      <c r="E599" s="71">
        <v>114.79</v>
      </c>
      <c r="F599" s="70">
        <f t="shared" ca="1" si="19"/>
        <v>57395</v>
      </c>
      <c r="G599" s="45"/>
      <c r="H599" s="45"/>
      <c r="I599" s="45"/>
      <c r="J599" s="45"/>
    </row>
    <row r="600" spans="1:10" ht="13.5" customHeight="1" x14ac:dyDescent="0.2">
      <c r="A600" s="78">
        <v>60101608</v>
      </c>
      <c r="B600" s="69" t="str">
        <f t="shared" ca="1" si="18"/>
        <v>Certificados de buena actitud</v>
      </c>
      <c r="C600" s="78" t="s">
        <v>1449</v>
      </c>
      <c r="D600" s="78">
        <v>200</v>
      </c>
      <c r="E600" s="71">
        <v>480</v>
      </c>
      <c r="F600" s="70">
        <f t="shared" ca="1" si="19"/>
        <v>96000</v>
      </c>
      <c r="G600" s="45"/>
      <c r="H600" s="45"/>
      <c r="I600" s="45"/>
      <c r="J600" s="45"/>
    </row>
    <row r="601" spans="1:10" ht="13.5" customHeight="1" x14ac:dyDescent="0.2">
      <c r="A601" s="78">
        <v>14111514</v>
      </c>
      <c r="B601" s="69" t="str">
        <f t="shared" ca="1" si="18"/>
        <v>Blocs o cuadernos de papel</v>
      </c>
      <c r="C601" s="78" t="s">
        <v>1449</v>
      </c>
      <c r="D601" s="78">
        <v>50</v>
      </c>
      <c r="E601" s="71">
        <v>1119.8499999999999</v>
      </c>
      <c r="F601" s="70">
        <f t="shared" ca="1" si="19"/>
        <v>55992.499999999993</v>
      </c>
      <c r="G601" s="45"/>
      <c r="H601" s="45"/>
      <c r="I601" s="45"/>
      <c r="J601" s="45"/>
    </row>
    <row r="602" spans="1:10" ht="14.1" customHeight="1" x14ac:dyDescent="0.2">
      <c r="A602" s="45"/>
      <c r="B602" s="45"/>
      <c r="C602" s="45"/>
      <c r="D602" s="45"/>
      <c r="E602" s="73" t="s">
        <v>12551</v>
      </c>
      <c r="F602" s="74">
        <f ca="1">SUM(Table335[MONTO TOTAL ESTIMADO])</f>
        <v>858257.5</v>
      </c>
      <c r="G602" s="45"/>
      <c r="H602" s="45" t="str">
        <f>C589</f>
        <v>Bienes</v>
      </c>
      <c r="I602" s="45" t="str">
        <f>E589</f>
        <v>Sí</v>
      </c>
      <c r="J602" s="45" t="str">
        <f>D589</f>
        <v>Compras Menores</v>
      </c>
    </row>
    <row r="603" spans="1:10" ht="14.1" customHeight="1" thickBot="1" x14ac:dyDescent="0.3"/>
    <row r="604" spans="1:10" ht="33.75" customHeight="1" thickBot="1" x14ac:dyDescent="0.25">
      <c r="A604" s="64" t="s">
        <v>16382</v>
      </c>
      <c r="B604" s="64" t="s">
        <v>161</v>
      </c>
      <c r="C604" s="64" t="s">
        <v>11725</v>
      </c>
      <c r="D604" s="64" t="s">
        <v>14378</v>
      </c>
      <c r="E604" s="64" t="s">
        <v>10963</v>
      </c>
      <c r="F604" s="64" t="s">
        <v>11096</v>
      </c>
      <c r="G604" s="45"/>
      <c r="H604" s="45"/>
      <c r="I604" s="45"/>
      <c r="J604" s="45"/>
    </row>
    <row r="605" spans="1:10" ht="13.5" customHeight="1" thickBot="1" x14ac:dyDescent="0.25">
      <c r="A605" s="81" t="s">
        <v>18858</v>
      </c>
      <c r="B605" s="81" t="s">
        <v>18857</v>
      </c>
      <c r="C605" s="66" t="s">
        <v>17798</v>
      </c>
      <c r="D605" s="66" t="s">
        <v>17483</v>
      </c>
      <c r="E605" s="66" t="s">
        <v>8856</v>
      </c>
      <c r="F605" s="81" t="s">
        <v>18859</v>
      </c>
      <c r="G605" s="45"/>
      <c r="H605" s="45"/>
      <c r="I605" s="45"/>
      <c r="J605" s="45"/>
    </row>
    <row r="606" spans="1:10" ht="14.1" customHeight="1" thickBot="1" x14ac:dyDescent="0.25">
      <c r="A606" s="95" t="s">
        <v>14828</v>
      </c>
      <c r="B606" s="67" t="s">
        <v>8530</v>
      </c>
      <c r="C606" s="76">
        <v>45017</v>
      </c>
      <c r="D606" s="95" t="s">
        <v>9387</v>
      </c>
      <c r="E606" s="67" t="s">
        <v>13094</v>
      </c>
      <c r="F606" s="66" t="s">
        <v>3082</v>
      </c>
      <c r="G606" s="45"/>
      <c r="H606" s="45"/>
      <c r="I606" s="45"/>
      <c r="J606" s="45"/>
    </row>
    <row r="607" spans="1:10" ht="14.1" customHeight="1" thickBot="1" x14ac:dyDescent="0.25">
      <c r="A607" s="96"/>
      <c r="B607" s="67" t="s">
        <v>1786</v>
      </c>
      <c r="C607" s="79">
        <f>IF(C606="","",IF(AND(MONTH(C606)&gt;=1,MONTH(C606)&lt;=3),1,IF(AND(MONTH(C606)&gt;=4,MONTH(C606)&lt;=6),2,IF(AND(MONTH(C606)&gt;=7,MONTH(C606)&lt;=9),3,4))))</f>
        <v>2</v>
      </c>
      <c r="D607" s="96"/>
      <c r="E607" s="67" t="s">
        <v>2419</v>
      </c>
      <c r="F607" s="66" t="s">
        <v>14449</v>
      </c>
      <c r="G607" s="45"/>
      <c r="H607" s="45"/>
      <c r="I607" s="45"/>
      <c r="J607" s="45"/>
    </row>
    <row r="608" spans="1:10" ht="14.1" customHeight="1" thickBot="1" x14ac:dyDescent="0.25">
      <c r="A608" s="96"/>
      <c r="B608" s="67" t="s">
        <v>12943</v>
      </c>
      <c r="C608" s="76">
        <v>45107</v>
      </c>
      <c r="D608" s="96"/>
      <c r="E608" s="67" t="s">
        <v>3075</v>
      </c>
      <c r="F608" s="66" t="s">
        <v>6001</v>
      </c>
      <c r="G608" s="45"/>
      <c r="H608" s="45"/>
      <c r="I608" s="45"/>
      <c r="J608" s="45"/>
    </row>
    <row r="609" spans="1:10" ht="14.1" customHeight="1" thickBot="1" x14ac:dyDescent="0.25">
      <c r="A609" s="96"/>
      <c r="B609" s="67" t="s">
        <v>1786</v>
      </c>
      <c r="C609" s="79">
        <f>IF(C608="","",IF(AND(MONTH(C608)&gt;=1,MONTH(C608)&lt;=3),1,IF(AND(MONTH(C608)&gt;=4,MONTH(C608)&lt;=6),2,IF(AND(MONTH(C608)&gt;=7,MONTH(C608)&lt;=9),3,4))))</f>
        <v>2</v>
      </c>
      <c r="D609" s="96"/>
      <c r="E609" s="67" t="s">
        <v>13193</v>
      </c>
      <c r="F609" s="66" t="s">
        <v>6001</v>
      </c>
      <c r="G609" s="45"/>
      <c r="H609" s="45"/>
      <c r="I609" s="45"/>
      <c r="J609" s="45"/>
    </row>
    <row r="610" spans="1:10" ht="14.1" customHeight="1" thickBot="1" x14ac:dyDescent="0.25">
      <c r="A610" s="45"/>
      <c r="B610" s="45"/>
      <c r="C610" s="45"/>
      <c r="D610" s="45"/>
      <c r="E610" s="45"/>
      <c r="F610" s="45"/>
      <c r="G610" s="45"/>
      <c r="H610" s="45"/>
      <c r="I610" s="45"/>
      <c r="J610" s="45"/>
    </row>
    <row r="611" spans="1:10" ht="14.1" customHeight="1" thickBot="1" x14ac:dyDescent="0.25">
      <c r="A611" s="72" t="s">
        <v>15735</v>
      </c>
      <c r="B611" s="72" t="s">
        <v>16146</v>
      </c>
      <c r="C611" s="72" t="s">
        <v>15641</v>
      </c>
      <c r="D611" s="72" t="s">
        <v>15251</v>
      </c>
      <c r="E611" s="72" t="s">
        <v>6934</v>
      </c>
      <c r="F611" s="72" t="s">
        <v>15280</v>
      </c>
      <c r="G611" s="45"/>
      <c r="H611" s="45"/>
      <c r="I611" s="45"/>
      <c r="J611" s="45"/>
    </row>
    <row r="612" spans="1:10" ht="13.5" customHeight="1" x14ac:dyDescent="0.2">
      <c r="A612" s="78">
        <v>14111806</v>
      </c>
      <c r="B612" s="69" t="str">
        <f t="shared" ref="B612:B617" ca="1" si="20">IFERROR(INDEX(UNSPSCDes,MATCH(INDIRECT(ADDRESS(ROW(),COLUMN()-1,4)),UNSPSCCode,0)),"")</f>
        <v>Formularios o cuestionarios de negocios</v>
      </c>
      <c r="C612" s="78" t="s">
        <v>1449</v>
      </c>
      <c r="D612" s="78">
        <v>14000</v>
      </c>
      <c r="E612" s="71">
        <v>35</v>
      </c>
      <c r="F612" s="70">
        <f t="shared" ref="F612:F617" ca="1" si="21">INDIRECT(ADDRESS(ROW(),COLUMN()-2,4))*INDIRECT(ADDRESS(ROW(),COLUMN()-1,4))</f>
        <v>490000</v>
      </c>
      <c r="G612" s="45"/>
      <c r="H612" s="45"/>
      <c r="I612" s="45"/>
      <c r="J612" s="45"/>
    </row>
    <row r="613" spans="1:10" ht="13.5" customHeight="1" x14ac:dyDescent="0.2">
      <c r="A613" s="78">
        <v>14111807</v>
      </c>
      <c r="B613" s="69" t="str">
        <f t="shared" ca="1" si="20"/>
        <v>Libros comerciales para múltiples usos</v>
      </c>
      <c r="C613" s="78" t="s">
        <v>1449</v>
      </c>
      <c r="D613" s="78">
        <v>40</v>
      </c>
      <c r="E613" s="71">
        <v>1800</v>
      </c>
      <c r="F613" s="70">
        <f t="shared" ca="1" si="21"/>
        <v>72000</v>
      </c>
      <c r="G613" s="45"/>
      <c r="H613" s="45"/>
      <c r="I613" s="45"/>
      <c r="J613" s="45"/>
    </row>
    <row r="614" spans="1:10" ht="13.5" customHeight="1" x14ac:dyDescent="0.2">
      <c r="A614" s="78">
        <v>82121507</v>
      </c>
      <c r="B614" s="69" t="str">
        <f t="shared" ca="1" si="20"/>
        <v>Impresión de papelería o formularios comerciales</v>
      </c>
      <c r="C614" s="78" t="s">
        <v>1449</v>
      </c>
      <c r="D614" s="78">
        <v>3000</v>
      </c>
      <c r="E614" s="71">
        <v>17.29</v>
      </c>
      <c r="F614" s="70">
        <f t="shared" ca="1" si="21"/>
        <v>51870</v>
      </c>
      <c r="G614" s="45"/>
      <c r="H614" s="45"/>
      <c r="I614" s="45"/>
      <c r="J614" s="45"/>
    </row>
    <row r="615" spans="1:10" ht="13.5" customHeight="1" x14ac:dyDescent="0.2">
      <c r="A615" s="78">
        <v>14111802</v>
      </c>
      <c r="B615" s="69" t="str">
        <f t="shared" ca="1" si="20"/>
        <v>Recibos o libros de recibos</v>
      </c>
      <c r="C615" s="78" t="s">
        <v>1449</v>
      </c>
      <c r="D615" s="78">
        <v>500</v>
      </c>
      <c r="E615" s="71">
        <v>114.79</v>
      </c>
      <c r="F615" s="70">
        <f t="shared" ca="1" si="21"/>
        <v>57395</v>
      </c>
      <c r="G615" s="45"/>
      <c r="H615" s="45"/>
      <c r="I615" s="45"/>
      <c r="J615" s="45"/>
    </row>
    <row r="616" spans="1:10" ht="13.5" customHeight="1" x14ac:dyDescent="0.2">
      <c r="A616" s="78">
        <v>60101608</v>
      </c>
      <c r="B616" s="69" t="str">
        <f t="shared" ca="1" si="20"/>
        <v>Certificados de buena actitud</v>
      </c>
      <c r="C616" s="78" t="s">
        <v>1449</v>
      </c>
      <c r="D616" s="78">
        <v>200</v>
      </c>
      <c r="E616" s="71">
        <v>480</v>
      </c>
      <c r="F616" s="70">
        <f t="shared" ca="1" si="21"/>
        <v>96000</v>
      </c>
      <c r="G616" s="45"/>
      <c r="H616" s="45"/>
      <c r="I616" s="45"/>
      <c r="J616" s="45"/>
    </row>
    <row r="617" spans="1:10" ht="13.5" customHeight="1" x14ac:dyDescent="0.2">
      <c r="A617" s="78">
        <v>14111514</v>
      </c>
      <c r="B617" s="69" t="str">
        <f t="shared" ca="1" si="20"/>
        <v>Blocs o cuadernos de papel</v>
      </c>
      <c r="C617" s="78" t="s">
        <v>1449</v>
      </c>
      <c r="D617" s="78">
        <v>50</v>
      </c>
      <c r="E617" s="71">
        <v>1119.8499999999999</v>
      </c>
      <c r="F617" s="70">
        <f t="shared" ca="1" si="21"/>
        <v>55992.499999999993</v>
      </c>
      <c r="G617" s="45"/>
      <c r="H617" s="45"/>
      <c r="I617" s="45"/>
      <c r="J617" s="45"/>
    </row>
    <row r="618" spans="1:10" ht="14.1" customHeight="1" x14ac:dyDescent="0.2">
      <c r="A618" s="45"/>
      <c r="B618" s="45"/>
      <c r="C618" s="45"/>
      <c r="D618" s="45"/>
      <c r="E618" s="73" t="s">
        <v>12551</v>
      </c>
      <c r="F618" s="74">
        <f ca="1">SUM(Table336[MONTO TOTAL ESTIMADO])</f>
        <v>823257.5</v>
      </c>
      <c r="G618" s="45"/>
      <c r="H618" s="45" t="str">
        <f>C605</f>
        <v>Bienes</v>
      </c>
      <c r="I618" s="45" t="str">
        <f>E605</f>
        <v>Sí</v>
      </c>
      <c r="J618" s="45" t="str">
        <f>D605</f>
        <v>Compras Menores</v>
      </c>
    </row>
    <row r="619" spans="1:10" ht="14.1" customHeight="1" thickBot="1" x14ac:dyDescent="0.3"/>
    <row r="620" spans="1:10" ht="33.75" customHeight="1" thickBot="1" x14ac:dyDescent="0.25">
      <c r="A620" s="64" t="s">
        <v>16382</v>
      </c>
      <c r="B620" s="64" t="s">
        <v>161</v>
      </c>
      <c r="C620" s="64" t="s">
        <v>11725</v>
      </c>
      <c r="D620" s="64" t="s">
        <v>14378</v>
      </c>
      <c r="E620" s="64" t="s">
        <v>10963</v>
      </c>
      <c r="F620" s="64" t="s">
        <v>11096</v>
      </c>
      <c r="G620" s="45"/>
      <c r="H620" s="45"/>
      <c r="I620" s="45"/>
      <c r="J620" s="45"/>
    </row>
    <row r="621" spans="1:10" ht="13.5" customHeight="1" thickBot="1" x14ac:dyDescent="0.25">
      <c r="A621" s="81" t="s">
        <v>18858</v>
      </c>
      <c r="B621" s="81" t="s">
        <v>18857</v>
      </c>
      <c r="C621" s="66" t="s">
        <v>17798</v>
      </c>
      <c r="D621" s="66" t="s">
        <v>17483</v>
      </c>
      <c r="E621" s="66" t="s">
        <v>8856</v>
      </c>
      <c r="F621" s="81" t="s">
        <v>18859</v>
      </c>
      <c r="G621" s="45"/>
      <c r="H621" s="45"/>
      <c r="I621" s="45"/>
      <c r="J621" s="45"/>
    </row>
    <row r="622" spans="1:10" ht="14.1" customHeight="1" thickBot="1" x14ac:dyDescent="0.25">
      <c r="A622" s="95" t="s">
        <v>14828</v>
      </c>
      <c r="B622" s="67" t="s">
        <v>8530</v>
      </c>
      <c r="C622" s="76">
        <v>45108</v>
      </c>
      <c r="D622" s="95" t="s">
        <v>9387</v>
      </c>
      <c r="E622" s="67" t="s">
        <v>13094</v>
      </c>
      <c r="F622" s="66" t="s">
        <v>3082</v>
      </c>
      <c r="G622" s="45"/>
      <c r="H622" s="45"/>
      <c r="I622" s="45"/>
      <c r="J622" s="45"/>
    </row>
    <row r="623" spans="1:10" ht="14.1" customHeight="1" thickBot="1" x14ac:dyDescent="0.25">
      <c r="A623" s="96"/>
      <c r="B623" s="67" t="s">
        <v>1786</v>
      </c>
      <c r="C623" s="79">
        <f>IF(C622="","",IF(AND(MONTH(C622)&gt;=1,MONTH(C622)&lt;=3),1,IF(AND(MONTH(C622)&gt;=4,MONTH(C622)&lt;=6),2,IF(AND(MONTH(C622)&gt;=7,MONTH(C622)&lt;=9),3,4))))</f>
        <v>3</v>
      </c>
      <c r="D623" s="96"/>
      <c r="E623" s="67" t="s">
        <v>2419</v>
      </c>
      <c r="F623" s="66" t="s">
        <v>14449</v>
      </c>
      <c r="G623" s="45"/>
      <c r="H623" s="45"/>
      <c r="I623" s="45"/>
      <c r="J623" s="45"/>
    </row>
    <row r="624" spans="1:10" ht="14.1" customHeight="1" thickBot="1" x14ac:dyDescent="0.25">
      <c r="A624" s="96"/>
      <c r="B624" s="67" t="s">
        <v>12943</v>
      </c>
      <c r="C624" s="76">
        <v>45199</v>
      </c>
      <c r="D624" s="96"/>
      <c r="E624" s="67" t="s">
        <v>3075</v>
      </c>
      <c r="F624" s="66" t="s">
        <v>6001</v>
      </c>
      <c r="G624" s="45"/>
      <c r="H624" s="45"/>
      <c r="I624" s="45"/>
      <c r="J624" s="45"/>
    </row>
    <row r="625" spans="1:10" ht="14.1" customHeight="1" thickBot="1" x14ac:dyDescent="0.25">
      <c r="A625" s="96"/>
      <c r="B625" s="67" t="s">
        <v>1786</v>
      </c>
      <c r="C625" s="79">
        <f>IF(C624="","",IF(AND(MONTH(C624)&gt;=1,MONTH(C624)&lt;=3),1,IF(AND(MONTH(C624)&gt;=4,MONTH(C624)&lt;=6),2,IF(AND(MONTH(C624)&gt;=7,MONTH(C624)&lt;=9),3,4))))</f>
        <v>3</v>
      </c>
      <c r="D625" s="96"/>
      <c r="E625" s="67" t="s">
        <v>13193</v>
      </c>
      <c r="F625" s="66" t="s">
        <v>6001</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15735</v>
      </c>
      <c r="B627" s="72" t="s">
        <v>16146</v>
      </c>
      <c r="C627" s="72" t="s">
        <v>15641</v>
      </c>
      <c r="D627" s="72" t="s">
        <v>15251</v>
      </c>
      <c r="E627" s="72" t="s">
        <v>6934</v>
      </c>
      <c r="F627" s="72" t="s">
        <v>15280</v>
      </c>
      <c r="G627" s="45"/>
      <c r="H627" s="45"/>
      <c r="I627" s="45"/>
      <c r="J627" s="45"/>
    </row>
    <row r="628" spans="1:10" ht="13.5" customHeight="1" x14ac:dyDescent="0.2">
      <c r="A628" s="78">
        <v>14111806</v>
      </c>
      <c r="B628" s="69" t="str">
        <f t="shared" ref="B628:B633" ca="1" si="22">IFERROR(INDEX(UNSPSCDes,MATCH(INDIRECT(ADDRESS(ROW(),COLUMN()-1,4)),UNSPSCCode,0)),"")</f>
        <v>Formularios o cuestionarios de negocios</v>
      </c>
      <c r="C628" s="78" t="s">
        <v>1449</v>
      </c>
      <c r="D628" s="78">
        <v>15000</v>
      </c>
      <c r="E628" s="71">
        <v>35</v>
      </c>
      <c r="F628" s="70">
        <f t="shared" ref="F628:F633" ca="1" si="23">INDIRECT(ADDRESS(ROW(),COLUMN()-2,4))*INDIRECT(ADDRESS(ROW(),COLUMN()-1,4))</f>
        <v>525000</v>
      </c>
      <c r="G628" s="45"/>
      <c r="H628" s="45"/>
      <c r="I628" s="45"/>
      <c r="J628" s="45"/>
    </row>
    <row r="629" spans="1:10" ht="13.5" customHeight="1" x14ac:dyDescent="0.2">
      <c r="A629" s="78">
        <v>14111807</v>
      </c>
      <c r="B629" s="69" t="str">
        <f t="shared" ca="1" si="22"/>
        <v>Libros comerciales para múltiples usos</v>
      </c>
      <c r="C629" s="78" t="s">
        <v>1449</v>
      </c>
      <c r="D629" s="78">
        <v>40</v>
      </c>
      <c r="E629" s="71">
        <v>1800</v>
      </c>
      <c r="F629" s="70">
        <f t="shared" ca="1" si="23"/>
        <v>72000</v>
      </c>
      <c r="G629" s="45"/>
      <c r="H629" s="45"/>
      <c r="I629" s="45"/>
      <c r="J629" s="45"/>
    </row>
    <row r="630" spans="1:10" ht="13.5" customHeight="1" x14ac:dyDescent="0.2">
      <c r="A630" s="78">
        <v>82121507</v>
      </c>
      <c r="B630" s="69" t="str">
        <f t="shared" ca="1" si="22"/>
        <v>Impresión de papelería o formularios comerciales</v>
      </c>
      <c r="C630" s="78" t="s">
        <v>1449</v>
      </c>
      <c r="D630" s="78">
        <v>3000</v>
      </c>
      <c r="E630" s="71">
        <v>17.29</v>
      </c>
      <c r="F630" s="70">
        <f t="shared" ca="1" si="23"/>
        <v>51870</v>
      </c>
      <c r="G630" s="45"/>
      <c r="H630" s="45"/>
      <c r="I630" s="45"/>
      <c r="J630" s="45"/>
    </row>
    <row r="631" spans="1:10" ht="13.5" customHeight="1" x14ac:dyDescent="0.2">
      <c r="A631" s="78">
        <v>14111802</v>
      </c>
      <c r="B631" s="69" t="str">
        <f t="shared" ca="1" si="22"/>
        <v>Recibos o libros de recibos</v>
      </c>
      <c r="C631" s="78" t="s">
        <v>1449</v>
      </c>
      <c r="D631" s="78">
        <v>500</v>
      </c>
      <c r="E631" s="71">
        <v>114.79</v>
      </c>
      <c r="F631" s="70">
        <f t="shared" ca="1" si="23"/>
        <v>57395</v>
      </c>
      <c r="G631" s="45"/>
      <c r="H631" s="45"/>
      <c r="I631" s="45"/>
      <c r="J631" s="45"/>
    </row>
    <row r="632" spans="1:10" ht="13.5" customHeight="1" x14ac:dyDescent="0.2">
      <c r="A632" s="78">
        <v>60101608</v>
      </c>
      <c r="B632" s="69" t="str">
        <f t="shared" ca="1" si="22"/>
        <v>Certificados de buena actitud</v>
      </c>
      <c r="C632" s="78" t="s">
        <v>1449</v>
      </c>
      <c r="D632" s="78">
        <v>200</v>
      </c>
      <c r="E632" s="71">
        <v>480</v>
      </c>
      <c r="F632" s="70">
        <f t="shared" ca="1" si="23"/>
        <v>96000</v>
      </c>
      <c r="G632" s="45"/>
      <c r="H632" s="45"/>
      <c r="I632" s="45"/>
      <c r="J632" s="45"/>
    </row>
    <row r="633" spans="1:10" ht="13.5" customHeight="1" x14ac:dyDescent="0.2">
      <c r="A633" s="78">
        <v>14111514</v>
      </c>
      <c r="B633" s="69" t="str">
        <f t="shared" ca="1" si="22"/>
        <v>Blocs o cuadernos de papel</v>
      </c>
      <c r="C633" s="78" t="s">
        <v>1449</v>
      </c>
      <c r="D633" s="78">
        <v>50</v>
      </c>
      <c r="E633" s="71">
        <v>1119.8499999999999</v>
      </c>
      <c r="F633" s="70">
        <f t="shared" ca="1" si="23"/>
        <v>55992.499999999993</v>
      </c>
      <c r="G633" s="45"/>
      <c r="H633" s="45"/>
      <c r="I633" s="45"/>
      <c r="J633" s="45"/>
    </row>
    <row r="634" spans="1:10" ht="14.1" customHeight="1" x14ac:dyDescent="0.2">
      <c r="A634" s="45"/>
      <c r="B634" s="45"/>
      <c r="C634" s="45"/>
      <c r="D634" s="45"/>
      <c r="E634" s="73" t="s">
        <v>12551</v>
      </c>
      <c r="F634" s="74">
        <f ca="1">SUM(Table337[MONTO TOTAL ESTIMADO])</f>
        <v>858257.5</v>
      </c>
      <c r="G634" s="45"/>
      <c r="H634" s="45" t="str">
        <f>C621</f>
        <v>Bienes</v>
      </c>
      <c r="I634" s="45" t="str">
        <f>E621</f>
        <v>Sí</v>
      </c>
      <c r="J634" s="45" t="str">
        <f>D621</f>
        <v>Compras Menores</v>
      </c>
    </row>
    <row r="635" spans="1:10" ht="14.1" customHeight="1" thickBot="1" x14ac:dyDescent="0.3"/>
    <row r="636" spans="1:10" ht="33.75" customHeight="1" thickBot="1" x14ac:dyDescent="0.25">
      <c r="A636" s="64" t="s">
        <v>16382</v>
      </c>
      <c r="B636" s="64" t="s">
        <v>161</v>
      </c>
      <c r="C636" s="64" t="s">
        <v>11725</v>
      </c>
      <c r="D636" s="64" t="s">
        <v>14378</v>
      </c>
      <c r="E636" s="64" t="s">
        <v>10963</v>
      </c>
      <c r="F636" s="64" t="s">
        <v>11096</v>
      </c>
      <c r="G636" s="45"/>
      <c r="H636" s="45"/>
      <c r="I636" s="45"/>
      <c r="J636" s="45"/>
    </row>
    <row r="637" spans="1:10" ht="14.1" customHeight="1" thickBot="1" x14ac:dyDescent="0.25">
      <c r="A637" s="81" t="s">
        <v>18858</v>
      </c>
      <c r="B637" s="81" t="s">
        <v>18857</v>
      </c>
      <c r="C637" s="66" t="s">
        <v>17798</v>
      </c>
      <c r="D637" s="66" t="s">
        <v>17483</v>
      </c>
      <c r="E637" s="66" t="s">
        <v>8856</v>
      </c>
      <c r="F637" s="81" t="s">
        <v>18859</v>
      </c>
      <c r="G637" s="45"/>
      <c r="H637" s="45"/>
      <c r="I637" s="45"/>
      <c r="J637" s="45"/>
    </row>
    <row r="638" spans="1:10" ht="14.1" customHeight="1" thickBot="1" x14ac:dyDescent="0.25">
      <c r="A638" s="95" t="s">
        <v>14828</v>
      </c>
      <c r="B638" s="67" t="s">
        <v>8530</v>
      </c>
      <c r="C638" s="76">
        <v>45200</v>
      </c>
      <c r="D638" s="95" t="s">
        <v>9387</v>
      </c>
      <c r="E638" s="67" t="s">
        <v>13094</v>
      </c>
      <c r="F638" s="66" t="s">
        <v>3082</v>
      </c>
      <c r="G638" s="45"/>
      <c r="H638" s="45"/>
      <c r="I638" s="45"/>
      <c r="J638" s="45"/>
    </row>
    <row r="639" spans="1:10" ht="14.1" customHeight="1" thickBot="1" x14ac:dyDescent="0.25">
      <c r="A639" s="96"/>
      <c r="B639" s="67" t="s">
        <v>1786</v>
      </c>
      <c r="C639" s="79">
        <f>IF(C638="","",IF(AND(MONTH(C638)&gt;=1,MONTH(C638)&lt;=3),1,IF(AND(MONTH(C638)&gt;=4,MONTH(C638)&lt;=6),2,IF(AND(MONTH(C638)&gt;=7,MONTH(C638)&lt;=9),3,4))))</f>
        <v>4</v>
      </c>
      <c r="D639" s="96"/>
      <c r="E639" s="67" t="s">
        <v>2419</v>
      </c>
      <c r="F639" s="66" t="s">
        <v>14449</v>
      </c>
      <c r="G639" s="45"/>
      <c r="H639" s="45"/>
      <c r="I639" s="45"/>
      <c r="J639" s="45"/>
    </row>
    <row r="640" spans="1:10" ht="14.1" customHeight="1" thickBot="1" x14ac:dyDescent="0.25">
      <c r="A640" s="96"/>
      <c r="B640" s="67" t="s">
        <v>12943</v>
      </c>
      <c r="C640" s="76">
        <v>45291</v>
      </c>
      <c r="D640" s="96"/>
      <c r="E640" s="67" t="s">
        <v>3075</v>
      </c>
      <c r="F640" s="66" t="s">
        <v>6001</v>
      </c>
      <c r="G640" s="45"/>
      <c r="H640" s="45"/>
      <c r="I640" s="45"/>
      <c r="J640" s="45"/>
    </row>
    <row r="641" spans="1:10" ht="14.1" customHeight="1" thickBot="1" x14ac:dyDescent="0.25">
      <c r="A641" s="96"/>
      <c r="B641" s="67" t="s">
        <v>1786</v>
      </c>
      <c r="C641" s="79">
        <f>IF(C640="","",IF(AND(MONTH(C640)&gt;=1,MONTH(C640)&lt;=3),1,IF(AND(MONTH(C640)&gt;=4,MONTH(C640)&lt;=6),2,IF(AND(MONTH(C640)&gt;=7,MONTH(C640)&lt;=9),3,4))))</f>
        <v>4</v>
      </c>
      <c r="D641" s="96"/>
      <c r="E641" s="67" t="s">
        <v>13193</v>
      </c>
      <c r="F641" s="66" t="s">
        <v>6001</v>
      </c>
      <c r="G641" s="45"/>
      <c r="H641" s="45"/>
      <c r="I641" s="45"/>
      <c r="J641" s="45"/>
    </row>
    <row r="642" spans="1:10" ht="14.1" customHeight="1" thickBot="1" x14ac:dyDescent="0.25">
      <c r="A642" s="45"/>
      <c r="B642" s="45"/>
      <c r="C642" s="45"/>
      <c r="D642" s="45"/>
      <c r="E642" s="45"/>
      <c r="F642" s="45"/>
      <c r="G642" s="45"/>
      <c r="H642" s="45"/>
      <c r="I642" s="45"/>
      <c r="J642" s="45"/>
    </row>
    <row r="643" spans="1:10" ht="14.1" customHeight="1" thickBot="1" x14ac:dyDescent="0.25">
      <c r="A643" s="72" t="s">
        <v>15735</v>
      </c>
      <c r="B643" s="72" t="s">
        <v>16146</v>
      </c>
      <c r="C643" s="72" t="s">
        <v>15641</v>
      </c>
      <c r="D643" s="72" t="s">
        <v>15251</v>
      </c>
      <c r="E643" s="72" t="s">
        <v>6934</v>
      </c>
      <c r="F643" s="72" t="s">
        <v>15280</v>
      </c>
      <c r="G643" s="45"/>
      <c r="H643" s="45"/>
      <c r="I643" s="45"/>
      <c r="J643" s="45"/>
    </row>
    <row r="644" spans="1:10" ht="14.1" customHeight="1" x14ac:dyDescent="0.2">
      <c r="A644" s="78">
        <v>14111806</v>
      </c>
      <c r="B644" s="69" t="str">
        <f t="shared" ref="B644:B649" ca="1" si="24">IFERROR(INDEX(UNSPSCDes,MATCH(INDIRECT(ADDRESS(ROW(),COLUMN()-1,4)),UNSPSCCode,0)),"")</f>
        <v>Formularios o cuestionarios de negocios</v>
      </c>
      <c r="C644" s="82" t="s">
        <v>1449</v>
      </c>
      <c r="D644" s="78">
        <v>10000</v>
      </c>
      <c r="E644" s="71">
        <v>35</v>
      </c>
      <c r="F644" s="70">
        <f t="shared" ref="F644:F649" ca="1" si="25">INDIRECT(ADDRESS(ROW(),COLUMN()-2,4))*INDIRECT(ADDRESS(ROW(),COLUMN()-1,4))</f>
        <v>350000</v>
      </c>
      <c r="G644" s="45"/>
      <c r="H644" s="45"/>
      <c r="I644" s="45"/>
      <c r="J644" s="45"/>
    </row>
    <row r="645" spans="1:10" ht="13.5" customHeight="1" x14ac:dyDescent="0.2">
      <c r="A645" s="78">
        <v>14111807</v>
      </c>
      <c r="B645" s="69" t="str">
        <f t="shared" ca="1" si="24"/>
        <v>Libros comerciales para múltiples usos</v>
      </c>
      <c r="C645" s="82" t="s">
        <v>1449</v>
      </c>
      <c r="D645" s="78">
        <v>40</v>
      </c>
      <c r="E645" s="71">
        <v>1800</v>
      </c>
      <c r="F645" s="70">
        <f t="shared" ca="1" si="25"/>
        <v>72000</v>
      </c>
      <c r="G645" s="45"/>
      <c r="H645" s="45"/>
      <c r="I645" s="45"/>
      <c r="J645" s="45"/>
    </row>
    <row r="646" spans="1:10" ht="13.5" customHeight="1" x14ac:dyDescent="0.2">
      <c r="A646" s="78">
        <v>82121507</v>
      </c>
      <c r="B646" s="69" t="str">
        <f t="shared" ca="1" si="24"/>
        <v>Impresión de papelería o formularios comerciales</v>
      </c>
      <c r="C646" s="82" t="s">
        <v>1449</v>
      </c>
      <c r="D646" s="78">
        <v>2996</v>
      </c>
      <c r="E646" s="71">
        <v>17.29</v>
      </c>
      <c r="F646" s="70">
        <f t="shared" ca="1" si="25"/>
        <v>51800.84</v>
      </c>
      <c r="G646" s="45"/>
      <c r="H646" s="45"/>
      <c r="I646" s="45"/>
      <c r="J646" s="45"/>
    </row>
    <row r="647" spans="1:10" ht="13.5" customHeight="1" x14ac:dyDescent="0.2">
      <c r="A647" s="78">
        <v>14111802</v>
      </c>
      <c r="B647" s="69" t="str">
        <f t="shared" ca="1" si="24"/>
        <v>Recibos o libros de recibos</v>
      </c>
      <c r="C647" s="82" t="s">
        <v>1449</v>
      </c>
      <c r="D647" s="78">
        <v>300</v>
      </c>
      <c r="E647" s="71">
        <v>114.79</v>
      </c>
      <c r="F647" s="70">
        <f t="shared" ca="1" si="25"/>
        <v>34437</v>
      </c>
      <c r="G647" s="45"/>
      <c r="H647" s="45"/>
      <c r="I647" s="45"/>
      <c r="J647" s="45"/>
    </row>
    <row r="648" spans="1:10" ht="13.5" customHeight="1" x14ac:dyDescent="0.2">
      <c r="A648" s="78">
        <v>60101608</v>
      </c>
      <c r="B648" s="69" t="str">
        <f t="shared" ca="1" si="24"/>
        <v>Certificados de buena actitud</v>
      </c>
      <c r="C648" s="90" t="s">
        <v>1449</v>
      </c>
      <c r="D648" s="78">
        <v>200</v>
      </c>
      <c r="E648" s="71">
        <v>480</v>
      </c>
      <c r="F648" s="70">
        <f t="shared" ca="1" si="25"/>
        <v>96000</v>
      </c>
      <c r="G648" s="45"/>
      <c r="H648" s="45"/>
      <c r="I648" s="45"/>
      <c r="J648" s="45"/>
    </row>
    <row r="649" spans="1:10" ht="13.5" customHeight="1" x14ac:dyDescent="0.2">
      <c r="A649" s="78">
        <v>14111514</v>
      </c>
      <c r="B649" s="69" t="str">
        <f t="shared" ca="1" si="24"/>
        <v>Blocs o cuadernos de papel</v>
      </c>
      <c r="C649" s="90" t="s">
        <v>1449</v>
      </c>
      <c r="D649" s="78">
        <v>50</v>
      </c>
      <c r="E649" s="71">
        <v>1119.8499999999999</v>
      </c>
      <c r="F649" s="70">
        <f t="shared" ca="1" si="25"/>
        <v>55992.499999999993</v>
      </c>
      <c r="G649" s="45"/>
      <c r="H649" s="45"/>
      <c r="I649" s="45"/>
      <c r="J649" s="45"/>
    </row>
    <row r="650" spans="1:10" ht="14.1" customHeight="1" x14ac:dyDescent="0.2">
      <c r="A650" s="45"/>
      <c r="B650" s="45"/>
      <c r="C650" s="45"/>
      <c r="D650" s="45"/>
      <c r="E650" s="73" t="s">
        <v>12551</v>
      </c>
      <c r="F650" s="74">
        <f ca="1">SUM(Table338[MONTO TOTAL ESTIMADO])</f>
        <v>660230.34</v>
      </c>
      <c r="G650" s="45"/>
      <c r="H650" s="45" t="str">
        <f>C637</f>
        <v>Bienes</v>
      </c>
      <c r="I650" s="45" t="str">
        <f>E637</f>
        <v>Sí</v>
      </c>
      <c r="J650" s="45" t="str">
        <f>D637</f>
        <v>Compras Menores</v>
      </c>
    </row>
    <row r="651" spans="1:10" ht="14.1" customHeight="1" thickBot="1" x14ac:dyDescent="0.3"/>
    <row r="652" spans="1:10" ht="33.75" customHeight="1" thickBot="1" x14ac:dyDescent="0.25">
      <c r="A652" s="64" t="s">
        <v>16382</v>
      </c>
      <c r="B652" s="64" t="s">
        <v>161</v>
      </c>
      <c r="C652" s="64" t="s">
        <v>11725</v>
      </c>
      <c r="D652" s="64" t="s">
        <v>14378</v>
      </c>
      <c r="E652" s="64" t="s">
        <v>10963</v>
      </c>
      <c r="F652" s="64" t="s">
        <v>11096</v>
      </c>
      <c r="G652" s="45"/>
      <c r="H652" s="45"/>
      <c r="I652" s="45"/>
      <c r="J652" s="45"/>
    </row>
    <row r="653" spans="1:10" ht="13.5" customHeight="1" thickBot="1" x14ac:dyDescent="0.25">
      <c r="A653" s="81" t="s">
        <v>18860</v>
      </c>
      <c r="B653" s="81" t="s">
        <v>18861</v>
      </c>
      <c r="C653" s="66" t="s">
        <v>17798</v>
      </c>
      <c r="D653" s="66" t="s">
        <v>1875</v>
      </c>
      <c r="E653" s="66" t="s">
        <v>17854</v>
      </c>
      <c r="F653" s="81" t="s">
        <v>18862</v>
      </c>
      <c r="G653" s="45"/>
      <c r="H653" s="45"/>
      <c r="I653" s="45"/>
      <c r="J653" s="45"/>
    </row>
    <row r="654" spans="1:10" ht="14.1" customHeight="1" thickBot="1" x14ac:dyDescent="0.25">
      <c r="A654" s="95" t="s">
        <v>14828</v>
      </c>
      <c r="B654" s="67" t="s">
        <v>8530</v>
      </c>
      <c r="C654" s="76">
        <v>44928</v>
      </c>
      <c r="D654" s="95" t="s">
        <v>9387</v>
      </c>
      <c r="E654" s="67" t="s">
        <v>13094</v>
      </c>
      <c r="F654" s="66" t="s">
        <v>3082</v>
      </c>
      <c r="G654" s="45"/>
      <c r="H654" s="45"/>
      <c r="I654" s="45"/>
      <c r="J654" s="45"/>
    </row>
    <row r="655" spans="1:10" ht="14.1" customHeight="1" thickBot="1" x14ac:dyDescent="0.25">
      <c r="A655" s="96"/>
      <c r="B655" s="67" t="s">
        <v>1786</v>
      </c>
      <c r="C655" s="79">
        <f>IF(C654="","",IF(AND(MONTH(C654)&gt;=1,MONTH(C654)&lt;=3),1,IF(AND(MONTH(C654)&gt;=4,MONTH(C654)&lt;=6),2,IF(AND(MONTH(C654)&gt;=7,MONTH(C654)&lt;=9),3,4))))</f>
        <v>1</v>
      </c>
      <c r="D655" s="96"/>
      <c r="E655" s="67" t="s">
        <v>2419</v>
      </c>
      <c r="F655" s="66" t="s">
        <v>14449</v>
      </c>
      <c r="G655" s="45"/>
      <c r="H655" s="45"/>
      <c r="I655" s="45"/>
      <c r="J655" s="45"/>
    </row>
    <row r="656" spans="1:10" ht="14.1" customHeight="1" thickBot="1" x14ac:dyDescent="0.25">
      <c r="A656" s="96"/>
      <c r="B656" s="67" t="s">
        <v>12943</v>
      </c>
      <c r="C656" s="76">
        <v>45016</v>
      </c>
      <c r="D656" s="96"/>
      <c r="E656" s="67" t="s">
        <v>3075</v>
      </c>
      <c r="F656" s="66" t="s">
        <v>6001</v>
      </c>
      <c r="G656" s="45"/>
      <c r="H656" s="45"/>
      <c r="I656" s="45"/>
      <c r="J656" s="45"/>
    </row>
    <row r="657" spans="1:10" ht="14.1" customHeight="1" thickBot="1" x14ac:dyDescent="0.25">
      <c r="A657" s="96"/>
      <c r="B657" s="67" t="s">
        <v>1786</v>
      </c>
      <c r="C657" s="79">
        <f>IF(C656="","",IF(AND(MONTH(C656)&gt;=1,MONTH(C656)&lt;=3),1,IF(AND(MONTH(C656)&gt;=4,MONTH(C656)&lt;=6),2,IF(AND(MONTH(C656)&gt;=7,MONTH(C656)&lt;=9),3,4))))</f>
        <v>1</v>
      </c>
      <c r="D657" s="96"/>
      <c r="E657" s="67" t="s">
        <v>13193</v>
      </c>
      <c r="F657" s="66" t="s">
        <v>6001</v>
      </c>
      <c r="G657" s="45"/>
      <c r="H657" s="45"/>
      <c r="I657" s="45"/>
      <c r="J657" s="45"/>
    </row>
    <row r="658" spans="1:10" ht="14.1" customHeight="1" thickBot="1" x14ac:dyDescent="0.25">
      <c r="A658" s="45"/>
      <c r="B658" s="45"/>
      <c r="C658" s="45"/>
      <c r="D658" s="45"/>
      <c r="E658" s="45"/>
      <c r="F658" s="45"/>
      <c r="G658" s="45"/>
      <c r="H658" s="45"/>
      <c r="I658" s="45"/>
      <c r="J658" s="45"/>
    </row>
    <row r="659" spans="1:10" ht="14.1" customHeight="1" thickBot="1" x14ac:dyDescent="0.25">
      <c r="A659" s="72" t="s">
        <v>15735</v>
      </c>
      <c r="B659" s="72" t="s">
        <v>16146</v>
      </c>
      <c r="C659" s="72" t="s">
        <v>15641</v>
      </c>
      <c r="D659" s="72" t="s">
        <v>15251</v>
      </c>
      <c r="E659" s="72" t="s">
        <v>6934</v>
      </c>
      <c r="F659" s="72" t="s">
        <v>15280</v>
      </c>
      <c r="G659" s="45"/>
      <c r="H659" s="45"/>
      <c r="I659" s="45"/>
      <c r="J659" s="45"/>
    </row>
    <row r="660" spans="1:10" ht="13.5" customHeight="1" x14ac:dyDescent="0.2">
      <c r="A660" s="78">
        <v>12352209</v>
      </c>
      <c r="B660" s="69" t="str">
        <f t="shared" ref="B660:B691" ca="1" si="26">IFERROR(INDEX(UNSPSCDes,MATCH(INDIRECT(ADDRESS(ROW(),COLUMN()-1,4)),UNSPSCCode,0)),"")</f>
        <v>Aminoácidos o sus derivados</v>
      </c>
      <c r="C660" s="78" t="s">
        <v>1449</v>
      </c>
      <c r="D660" s="78">
        <v>4000</v>
      </c>
      <c r="E660" s="71">
        <v>200</v>
      </c>
      <c r="F660" s="70">
        <f t="shared" ref="F660:F691" ca="1" si="27">INDIRECT(ADDRESS(ROW(),COLUMN()-2,4))*INDIRECT(ADDRESS(ROW(),COLUMN()-1,4))</f>
        <v>800000</v>
      </c>
      <c r="G660" s="45"/>
      <c r="H660" s="45"/>
      <c r="I660" s="45"/>
      <c r="J660" s="45"/>
    </row>
    <row r="661" spans="1:10" ht="13.5" customHeight="1" x14ac:dyDescent="0.2">
      <c r="A661" s="78">
        <v>51101504</v>
      </c>
      <c r="B661" s="69" t="str">
        <f t="shared" ca="1" si="26"/>
        <v>Clindamicina</v>
      </c>
      <c r="C661" s="78" t="s">
        <v>1449</v>
      </c>
      <c r="D661" s="78">
        <v>400</v>
      </c>
      <c r="E661" s="71">
        <v>232</v>
      </c>
      <c r="F661" s="70">
        <f t="shared" ca="1" si="27"/>
        <v>92800</v>
      </c>
      <c r="G661" s="45"/>
      <c r="H661" s="45"/>
      <c r="I661" s="45"/>
      <c r="J661" s="45"/>
    </row>
    <row r="662" spans="1:10" ht="13.5" customHeight="1" x14ac:dyDescent="0.2">
      <c r="A662" s="78">
        <v>51101507</v>
      </c>
      <c r="B662" s="69" t="str">
        <f t="shared" ca="1" si="26"/>
        <v>Penicilina</v>
      </c>
      <c r="C662" s="78" t="s">
        <v>1449</v>
      </c>
      <c r="D662" s="78">
        <v>600</v>
      </c>
      <c r="E662" s="71">
        <v>50</v>
      </c>
      <c r="F662" s="70">
        <f t="shared" ca="1" si="27"/>
        <v>30000</v>
      </c>
      <c r="G662" s="45"/>
      <c r="H662" s="45"/>
      <c r="I662" s="45"/>
      <c r="J662" s="45"/>
    </row>
    <row r="663" spans="1:10" ht="13.5" customHeight="1" x14ac:dyDescent="0.2">
      <c r="A663" s="78">
        <v>51101508</v>
      </c>
      <c r="B663" s="69" t="str">
        <f t="shared" ca="1" si="26"/>
        <v>Sulfonamidas antibióticas</v>
      </c>
      <c r="C663" s="78" t="s">
        <v>1449</v>
      </c>
      <c r="D663" s="78">
        <v>50</v>
      </c>
      <c r="E663" s="71">
        <v>75</v>
      </c>
      <c r="F663" s="70">
        <f t="shared" ca="1" si="27"/>
        <v>3750</v>
      </c>
      <c r="G663" s="45"/>
      <c r="H663" s="45"/>
      <c r="I663" s="45"/>
      <c r="J663" s="45"/>
    </row>
    <row r="664" spans="1:10" ht="13.5" customHeight="1" x14ac:dyDescent="0.2">
      <c r="A664" s="78">
        <v>51101538</v>
      </c>
      <c r="B664" s="69" t="str">
        <f t="shared" ca="1" si="26"/>
        <v>Levofloxacina</v>
      </c>
      <c r="C664" s="78" t="s">
        <v>1449</v>
      </c>
      <c r="D664" s="78">
        <v>250</v>
      </c>
      <c r="E664" s="71">
        <v>65</v>
      </c>
      <c r="F664" s="70">
        <f t="shared" ca="1" si="27"/>
        <v>16250</v>
      </c>
      <c r="G664" s="45"/>
      <c r="H664" s="45"/>
      <c r="I664" s="45"/>
      <c r="J664" s="45"/>
    </row>
    <row r="665" spans="1:10" ht="13.5" customHeight="1" x14ac:dyDescent="0.2">
      <c r="A665" s="78">
        <v>51101542</v>
      </c>
      <c r="B665" s="69" t="str">
        <f t="shared" ca="1" si="26"/>
        <v>Ciprofloxacina</v>
      </c>
      <c r="C665" s="78" t="s">
        <v>1449</v>
      </c>
      <c r="D665" s="78">
        <v>100</v>
      </c>
      <c r="E665" s="71">
        <v>25</v>
      </c>
      <c r="F665" s="70">
        <f t="shared" ca="1" si="27"/>
        <v>2500</v>
      </c>
      <c r="G665" s="45"/>
      <c r="H665" s="45"/>
      <c r="I665" s="45"/>
      <c r="J665" s="45"/>
    </row>
    <row r="666" spans="1:10" ht="13.5" customHeight="1" x14ac:dyDescent="0.2">
      <c r="A666" s="78">
        <v>51101548</v>
      </c>
      <c r="B666" s="69" t="str">
        <f t="shared" ca="1" si="26"/>
        <v>Fosfomicina trometamol</v>
      </c>
      <c r="C666" s="78" t="s">
        <v>1449</v>
      </c>
      <c r="D666" s="78">
        <v>50</v>
      </c>
      <c r="E666" s="71">
        <v>350</v>
      </c>
      <c r="F666" s="70">
        <f t="shared" ca="1" si="27"/>
        <v>17500</v>
      </c>
      <c r="G666" s="45"/>
      <c r="H666" s="45"/>
      <c r="I666" s="45"/>
      <c r="J666" s="45"/>
    </row>
    <row r="667" spans="1:10" ht="13.5" customHeight="1" x14ac:dyDescent="0.2">
      <c r="A667" s="78">
        <v>51101551</v>
      </c>
      <c r="B667" s="69" t="str">
        <f t="shared" ca="1" si="26"/>
        <v>Ceftriaxona</v>
      </c>
      <c r="C667" s="78" t="s">
        <v>1449</v>
      </c>
      <c r="D667" s="78">
        <v>4000</v>
      </c>
      <c r="E667" s="71">
        <v>400</v>
      </c>
      <c r="F667" s="70">
        <f t="shared" ca="1" si="27"/>
        <v>1600000</v>
      </c>
      <c r="G667" s="45"/>
      <c r="H667" s="45"/>
      <c r="I667" s="45"/>
      <c r="J667" s="45"/>
    </row>
    <row r="668" spans="1:10" ht="13.5" customHeight="1" x14ac:dyDescent="0.2">
      <c r="A668" s="78">
        <v>51101561</v>
      </c>
      <c r="B668" s="69" t="str">
        <f t="shared" ca="1" si="26"/>
        <v>Piperacilina</v>
      </c>
      <c r="C668" s="78" t="s">
        <v>16989</v>
      </c>
      <c r="D668" s="78">
        <v>2000</v>
      </c>
      <c r="E668" s="71">
        <v>1100</v>
      </c>
      <c r="F668" s="70">
        <f t="shared" ca="1" si="27"/>
        <v>2200000</v>
      </c>
      <c r="G668" s="45"/>
      <c r="H668" s="45"/>
      <c r="I668" s="45"/>
      <c r="J668" s="45"/>
    </row>
    <row r="669" spans="1:10" ht="13.5" customHeight="1" x14ac:dyDescent="0.2">
      <c r="A669" s="78">
        <v>51101567</v>
      </c>
      <c r="B669" s="69" t="str">
        <f t="shared" ca="1" si="26"/>
        <v>Ampicilina</v>
      </c>
      <c r="C669" s="78" t="s">
        <v>1449</v>
      </c>
      <c r="D669" s="78">
        <v>5500</v>
      </c>
      <c r="E669" s="71">
        <v>75</v>
      </c>
      <c r="F669" s="70">
        <f t="shared" ca="1" si="27"/>
        <v>412500</v>
      </c>
      <c r="G669" s="45"/>
      <c r="H669" s="45"/>
      <c r="I669" s="45"/>
      <c r="J669" s="45"/>
    </row>
    <row r="670" spans="1:10" ht="13.5" customHeight="1" x14ac:dyDescent="0.2">
      <c r="A670" s="78">
        <v>51101570</v>
      </c>
      <c r="B670" s="69" t="str">
        <f t="shared" ca="1" si="26"/>
        <v>Eritromicina</v>
      </c>
      <c r="C670" s="78" t="s">
        <v>1449</v>
      </c>
      <c r="D670" s="78">
        <v>50</v>
      </c>
      <c r="E670" s="71">
        <v>200</v>
      </c>
      <c r="F670" s="70">
        <f t="shared" ca="1" si="27"/>
        <v>10000</v>
      </c>
      <c r="G670" s="45"/>
      <c r="H670" s="45"/>
      <c r="I670" s="45"/>
      <c r="J670" s="45"/>
    </row>
    <row r="671" spans="1:10" ht="13.5" customHeight="1" x14ac:dyDescent="0.2">
      <c r="A671" s="78">
        <v>51101572</v>
      </c>
      <c r="B671" s="69" t="str">
        <f t="shared" ca="1" si="26"/>
        <v>Azitromicina</v>
      </c>
      <c r="C671" s="78" t="s">
        <v>1449</v>
      </c>
      <c r="D671" s="78">
        <v>100</v>
      </c>
      <c r="E671" s="71">
        <v>200</v>
      </c>
      <c r="F671" s="70">
        <f t="shared" ca="1" si="27"/>
        <v>20000</v>
      </c>
      <c r="G671" s="45"/>
      <c r="H671" s="45"/>
      <c r="I671" s="45"/>
      <c r="J671" s="45"/>
    </row>
    <row r="672" spans="1:10" ht="13.5" customHeight="1" x14ac:dyDescent="0.2">
      <c r="A672" s="78">
        <v>51101576</v>
      </c>
      <c r="B672" s="69" t="str">
        <f t="shared" ca="1" si="26"/>
        <v>Cefalotina</v>
      </c>
      <c r="C672" s="78" t="s">
        <v>1449</v>
      </c>
      <c r="D672" s="78">
        <v>100</v>
      </c>
      <c r="E672" s="71">
        <v>300</v>
      </c>
      <c r="F672" s="70">
        <f t="shared" ca="1" si="27"/>
        <v>30000</v>
      </c>
      <c r="G672" s="45"/>
      <c r="H672" s="45"/>
      <c r="I672" s="45"/>
      <c r="J672" s="45"/>
    </row>
    <row r="673" spans="1:10" ht="13.5" customHeight="1" x14ac:dyDescent="0.2">
      <c r="A673" s="78">
        <v>51101578</v>
      </c>
      <c r="B673" s="69" t="str">
        <f t="shared" ca="1" si="26"/>
        <v>Cefazolina</v>
      </c>
      <c r="C673" s="78" t="s">
        <v>1449</v>
      </c>
      <c r="D673" s="78">
        <v>2000</v>
      </c>
      <c r="E673" s="71">
        <v>300</v>
      </c>
      <c r="F673" s="70">
        <f t="shared" ca="1" si="27"/>
        <v>600000</v>
      </c>
      <c r="G673" s="45"/>
      <c r="H673" s="45"/>
      <c r="I673" s="45"/>
      <c r="J673" s="45"/>
    </row>
    <row r="674" spans="1:10" ht="13.5" customHeight="1" x14ac:dyDescent="0.2">
      <c r="A674" s="78">
        <v>51101582</v>
      </c>
      <c r="B674" s="69" t="str">
        <f t="shared" ca="1" si="26"/>
        <v>Tobramicina</v>
      </c>
      <c r="C674" s="78" t="s">
        <v>1449</v>
      </c>
      <c r="D674" s="78">
        <v>200</v>
      </c>
      <c r="E674" s="71">
        <v>75</v>
      </c>
      <c r="F674" s="70">
        <f t="shared" ca="1" si="27"/>
        <v>15000</v>
      </c>
      <c r="G674" s="45"/>
      <c r="H674" s="45"/>
      <c r="I674" s="45"/>
      <c r="J674" s="45"/>
    </row>
    <row r="675" spans="1:10" ht="13.5" customHeight="1" x14ac:dyDescent="0.2">
      <c r="A675" s="78">
        <v>51101584</v>
      </c>
      <c r="B675" s="69" t="str">
        <f t="shared" ca="1" si="26"/>
        <v>Gentamicina</v>
      </c>
      <c r="C675" s="78" t="s">
        <v>1449</v>
      </c>
      <c r="D675" s="78">
        <v>3000</v>
      </c>
      <c r="E675" s="71">
        <v>85</v>
      </c>
      <c r="F675" s="70">
        <f t="shared" ca="1" si="27"/>
        <v>255000</v>
      </c>
      <c r="G675" s="45"/>
      <c r="H675" s="45"/>
      <c r="I675" s="45"/>
      <c r="J675" s="45"/>
    </row>
    <row r="676" spans="1:10" ht="13.5" customHeight="1" x14ac:dyDescent="0.2">
      <c r="A676" s="78">
        <v>51101586</v>
      </c>
      <c r="B676" s="69" t="str">
        <f t="shared" ca="1" si="26"/>
        <v>Amikacina</v>
      </c>
      <c r="C676" s="78" t="s">
        <v>1449</v>
      </c>
      <c r="D676" s="78">
        <v>1000</v>
      </c>
      <c r="E676" s="71">
        <v>60</v>
      </c>
      <c r="F676" s="70">
        <f t="shared" ca="1" si="27"/>
        <v>60000</v>
      </c>
      <c r="G676" s="45"/>
      <c r="H676" s="45"/>
      <c r="I676" s="45"/>
      <c r="J676" s="45"/>
    </row>
    <row r="677" spans="1:10" ht="13.5" customHeight="1" x14ac:dyDescent="0.2">
      <c r="A677" s="78">
        <v>51101589</v>
      </c>
      <c r="B677" s="69" t="str">
        <f t="shared" ca="1" si="26"/>
        <v>Carbapenémicos incluyendo tienamicinas</v>
      </c>
      <c r="C677" s="78" t="s">
        <v>16989</v>
      </c>
      <c r="D677" s="78">
        <v>50</v>
      </c>
      <c r="E677" s="71">
        <v>1330</v>
      </c>
      <c r="F677" s="70">
        <f t="shared" ca="1" si="27"/>
        <v>66500</v>
      </c>
      <c r="G677" s="45"/>
      <c r="H677" s="45"/>
      <c r="I677" s="45"/>
      <c r="J677" s="45"/>
    </row>
    <row r="678" spans="1:10" ht="13.5" customHeight="1" x14ac:dyDescent="0.2">
      <c r="A678" s="78">
        <v>51101591</v>
      </c>
      <c r="B678" s="69" t="str">
        <f t="shared" ca="1" si="26"/>
        <v>Vancomicina</v>
      </c>
      <c r="C678" s="78" t="s">
        <v>16989</v>
      </c>
      <c r="D678" s="78">
        <v>400</v>
      </c>
      <c r="E678" s="71">
        <v>550</v>
      </c>
      <c r="F678" s="70">
        <f t="shared" ca="1" si="27"/>
        <v>220000</v>
      </c>
      <c r="G678" s="45"/>
      <c r="H678" s="45"/>
      <c r="I678" s="45"/>
      <c r="J678" s="45"/>
    </row>
    <row r="679" spans="1:10" ht="13.5" customHeight="1" x14ac:dyDescent="0.2">
      <c r="A679" s="78">
        <v>51101603</v>
      </c>
      <c r="B679" s="69" t="str">
        <f t="shared" ca="1" si="26"/>
        <v>Metronidazol</v>
      </c>
      <c r="C679" s="78" t="s">
        <v>1449</v>
      </c>
      <c r="D679" s="78">
        <v>1500</v>
      </c>
      <c r="E679" s="71">
        <v>125</v>
      </c>
      <c r="F679" s="70">
        <f t="shared" ca="1" si="27"/>
        <v>187500</v>
      </c>
      <c r="G679" s="45"/>
      <c r="H679" s="45"/>
      <c r="I679" s="45"/>
      <c r="J679" s="45"/>
    </row>
    <row r="680" spans="1:10" ht="13.5" customHeight="1" x14ac:dyDescent="0.2">
      <c r="A680" s="78">
        <v>51101611</v>
      </c>
      <c r="B680" s="69" t="str">
        <f t="shared" ca="1" si="26"/>
        <v>Meropenem</v>
      </c>
      <c r="C680" s="78" t="s">
        <v>16989</v>
      </c>
      <c r="D680" s="78">
        <v>300</v>
      </c>
      <c r="E680" s="71">
        <v>1500</v>
      </c>
      <c r="F680" s="70">
        <f t="shared" ca="1" si="27"/>
        <v>450000</v>
      </c>
      <c r="G680" s="45"/>
      <c r="H680" s="45"/>
      <c r="I680" s="45"/>
      <c r="J680" s="45"/>
    </row>
    <row r="681" spans="1:10" ht="13.5" customHeight="1" x14ac:dyDescent="0.2">
      <c r="A681" s="78">
        <v>51101594</v>
      </c>
      <c r="B681" s="69" t="str">
        <f t="shared" ca="1" si="26"/>
        <v>Cefepima</v>
      </c>
      <c r="C681" s="78" t="s">
        <v>16989</v>
      </c>
      <c r="D681" s="78">
        <v>300</v>
      </c>
      <c r="E681" s="71">
        <v>600</v>
      </c>
      <c r="F681" s="70">
        <f t="shared" ca="1" si="27"/>
        <v>180000</v>
      </c>
      <c r="G681" s="45"/>
      <c r="H681" s="45"/>
      <c r="I681" s="45"/>
      <c r="J681" s="45"/>
    </row>
    <row r="682" spans="1:10" ht="13.5" customHeight="1" x14ac:dyDescent="0.2">
      <c r="A682" s="78">
        <v>51101807</v>
      </c>
      <c r="B682" s="69" t="str">
        <f t="shared" ca="1" si="26"/>
        <v>Fluconazol</v>
      </c>
      <c r="C682" s="78" t="s">
        <v>1449</v>
      </c>
      <c r="D682" s="78">
        <v>10</v>
      </c>
      <c r="E682" s="71">
        <v>1275</v>
      </c>
      <c r="F682" s="70">
        <f t="shared" ca="1" si="27"/>
        <v>12750</v>
      </c>
      <c r="G682" s="45"/>
      <c r="H682" s="45"/>
      <c r="I682" s="45"/>
      <c r="J682" s="45"/>
    </row>
    <row r="683" spans="1:10" ht="13.5" customHeight="1" x14ac:dyDescent="0.2">
      <c r="A683" s="78">
        <v>51101807</v>
      </c>
      <c r="B683" s="69" t="str">
        <f t="shared" ca="1" si="26"/>
        <v>Fluconazol</v>
      </c>
      <c r="C683" s="78" t="s">
        <v>1449</v>
      </c>
      <c r="D683" s="78">
        <v>100</v>
      </c>
      <c r="E683" s="71">
        <v>300</v>
      </c>
      <c r="F683" s="70">
        <f t="shared" ca="1" si="27"/>
        <v>30000</v>
      </c>
      <c r="G683" s="45"/>
      <c r="H683" s="45"/>
      <c r="I683" s="45"/>
      <c r="J683" s="45"/>
    </row>
    <row r="684" spans="1:10" ht="13.5" customHeight="1" x14ac:dyDescent="0.2">
      <c r="A684" s="78">
        <v>51102301</v>
      </c>
      <c r="B684" s="69" t="str">
        <f t="shared" ca="1" si="26"/>
        <v>Aciclovir</v>
      </c>
      <c r="C684" s="78" t="s">
        <v>1449</v>
      </c>
      <c r="D684" s="78">
        <v>50</v>
      </c>
      <c r="E684" s="71">
        <v>950</v>
      </c>
      <c r="F684" s="70">
        <f t="shared" ca="1" si="27"/>
        <v>47500</v>
      </c>
      <c r="G684" s="45"/>
      <c r="H684" s="45"/>
      <c r="I684" s="45"/>
      <c r="J684" s="45"/>
    </row>
    <row r="685" spans="1:10" ht="13.5" customHeight="1" x14ac:dyDescent="0.2">
      <c r="A685" s="78">
        <v>51102334</v>
      </c>
      <c r="B685" s="69" t="str">
        <f t="shared" ca="1" si="26"/>
        <v>Zanamivir</v>
      </c>
      <c r="C685" s="78" t="s">
        <v>1449</v>
      </c>
      <c r="D685" s="78">
        <v>50</v>
      </c>
      <c r="E685" s="71">
        <v>350</v>
      </c>
      <c r="F685" s="70">
        <f t="shared" ca="1" si="27"/>
        <v>17500</v>
      </c>
      <c r="G685" s="45"/>
      <c r="H685" s="45"/>
      <c r="I685" s="45"/>
      <c r="J685" s="45"/>
    </row>
    <row r="686" spans="1:10" ht="13.5" customHeight="1" x14ac:dyDescent="0.2">
      <c r="A686" s="78">
        <v>51102702</v>
      </c>
      <c r="B686" s="69" t="str">
        <f t="shared" ca="1" si="26"/>
        <v>Agua estéril para irrigación</v>
      </c>
      <c r="C686" s="78" t="s">
        <v>1449</v>
      </c>
      <c r="D686" s="78">
        <v>8000</v>
      </c>
      <c r="E686" s="71">
        <v>15</v>
      </c>
      <c r="F686" s="70">
        <f t="shared" ca="1" si="27"/>
        <v>120000</v>
      </c>
      <c r="G686" s="45"/>
      <c r="H686" s="45"/>
      <c r="I686" s="45"/>
      <c r="J686" s="45"/>
    </row>
    <row r="687" spans="1:10" ht="13.5" customHeight="1" x14ac:dyDescent="0.2">
      <c r="A687" s="78">
        <v>51102702</v>
      </c>
      <c r="B687" s="69" t="str">
        <f t="shared" ca="1" si="26"/>
        <v>Agua estéril para irrigación</v>
      </c>
      <c r="C687" s="78" t="s">
        <v>9561</v>
      </c>
      <c r="D687" s="78">
        <v>500</v>
      </c>
      <c r="E687" s="71">
        <v>175</v>
      </c>
      <c r="F687" s="70">
        <f t="shared" ca="1" si="27"/>
        <v>87500</v>
      </c>
      <c r="G687" s="45"/>
      <c r="H687" s="45"/>
      <c r="I687" s="45"/>
      <c r="J687" s="45"/>
    </row>
    <row r="688" spans="1:10" ht="13.5" customHeight="1" x14ac:dyDescent="0.2">
      <c r="A688" s="78">
        <v>51102706</v>
      </c>
      <c r="B688" s="69" t="str">
        <f t="shared" ca="1" si="26"/>
        <v>Ácido acético  antiséptico</v>
      </c>
      <c r="C688" s="78" t="s">
        <v>1449</v>
      </c>
      <c r="D688" s="78">
        <v>10</v>
      </c>
      <c r="E688" s="71">
        <v>500</v>
      </c>
      <c r="F688" s="70">
        <f t="shared" ca="1" si="27"/>
        <v>5000</v>
      </c>
      <c r="G688" s="45"/>
      <c r="H688" s="45"/>
      <c r="I688" s="45"/>
      <c r="J688" s="45"/>
    </row>
    <row r="689" spans="1:10" ht="13.5" customHeight="1" x14ac:dyDescent="0.2">
      <c r="A689" s="78">
        <v>51102709</v>
      </c>
      <c r="B689" s="69" t="str">
        <f t="shared" ca="1" si="26"/>
        <v>Peróxido de hidrógeno antiséptico</v>
      </c>
      <c r="C689" s="78" t="s">
        <v>9561</v>
      </c>
      <c r="D689" s="78">
        <v>100</v>
      </c>
      <c r="E689" s="71">
        <v>300</v>
      </c>
      <c r="F689" s="70">
        <f t="shared" ca="1" si="27"/>
        <v>30000</v>
      </c>
      <c r="G689" s="45"/>
      <c r="H689" s="45"/>
      <c r="I689" s="45"/>
      <c r="J689" s="45"/>
    </row>
    <row r="690" spans="1:10" ht="13.5" customHeight="1" x14ac:dyDescent="0.2">
      <c r="A690" s="78">
        <v>51102710</v>
      </c>
      <c r="B690" s="69" t="str">
        <f t="shared" ca="1" si="26"/>
        <v>Antisépticos basados en alcohol o acetona</v>
      </c>
      <c r="C690" s="78" t="s">
        <v>9561</v>
      </c>
      <c r="D690" s="78">
        <v>200</v>
      </c>
      <c r="E690" s="71">
        <v>275</v>
      </c>
      <c r="F690" s="70">
        <f t="shared" ca="1" si="27"/>
        <v>55000</v>
      </c>
      <c r="G690" s="45"/>
      <c r="H690" s="45"/>
      <c r="I690" s="45"/>
      <c r="J690" s="45"/>
    </row>
    <row r="691" spans="1:10" ht="13.5" customHeight="1" x14ac:dyDescent="0.2">
      <c r="A691" s="78">
        <v>51102714</v>
      </c>
      <c r="B691" s="69" t="str">
        <f t="shared" ca="1" si="26"/>
        <v>Solución de cloruro sódico para irrigación</v>
      </c>
      <c r="C691" s="78" t="s">
        <v>1449</v>
      </c>
      <c r="D691" s="78">
        <v>10300</v>
      </c>
      <c r="E691" s="71">
        <v>25</v>
      </c>
      <c r="F691" s="70">
        <f t="shared" ca="1" si="27"/>
        <v>257500</v>
      </c>
      <c r="G691" s="45"/>
      <c r="H691" s="45"/>
      <c r="I691" s="45"/>
      <c r="J691" s="45"/>
    </row>
    <row r="692" spans="1:10" ht="13.5" customHeight="1" x14ac:dyDescent="0.2">
      <c r="A692" s="78">
        <v>51102717</v>
      </c>
      <c r="B692" s="69" t="str">
        <f t="shared" ref="B692:B723" ca="1" si="28">IFERROR(INDEX(UNSPSCDes,MATCH(INDIRECT(ADDRESS(ROW(),COLUMN()-1,4)),UNSPSCCode,0)),"")</f>
        <v>Nitrofurazona</v>
      </c>
      <c r="C692" s="78" t="s">
        <v>1449</v>
      </c>
      <c r="D692" s="78">
        <v>10</v>
      </c>
      <c r="E692" s="71">
        <v>150</v>
      </c>
      <c r="F692" s="70">
        <f t="shared" ref="F692:F723" ca="1" si="29">INDIRECT(ADDRESS(ROW(),COLUMN()-2,4))*INDIRECT(ADDRESS(ROW(),COLUMN()-1,4))</f>
        <v>1500</v>
      </c>
      <c r="G692" s="45"/>
      <c r="H692" s="45"/>
      <c r="I692" s="45"/>
      <c r="J692" s="45"/>
    </row>
    <row r="693" spans="1:10" ht="13.5" customHeight="1" x14ac:dyDescent="0.2">
      <c r="A693" s="78">
        <v>51102722</v>
      </c>
      <c r="B693" s="69" t="str">
        <f t="shared" ca="1" si="28"/>
        <v>Geles o soluciones tópicas de yodo</v>
      </c>
      <c r="C693" s="78" t="s">
        <v>1449</v>
      </c>
      <c r="D693" s="78">
        <v>30</v>
      </c>
      <c r="E693" s="71">
        <v>1656.17</v>
      </c>
      <c r="F693" s="70">
        <f t="shared" ca="1" si="29"/>
        <v>49685.100000000006</v>
      </c>
      <c r="G693" s="45"/>
      <c r="H693" s="45"/>
      <c r="I693" s="45"/>
      <c r="J693" s="45"/>
    </row>
    <row r="694" spans="1:10" ht="13.5" customHeight="1" x14ac:dyDescent="0.2">
      <c r="A694" s="78">
        <v>51121511</v>
      </c>
      <c r="B694" s="69" t="str">
        <f t="shared" ca="1" si="28"/>
        <v>Clorhidrato de amiodarona</v>
      </c>
      <c r="C694" s="78" t="s">
        <v>1449</v>
      </c>
      <c r="D694" s="78">
        <v>50</v>
      </c>
      <c r="E694" s="71">
        <v>75</v>
      </c>
      <c r="F694" s="70">
        <f t="shared" ca="1" si="29"/>
        <v>3750</v>
      </c>
      <c r="G694" s="45"/>
      <c r="H694" s="45"/>
      <c r="I694" s="45"/>
      <c r="J694" s="45"/>
    </row>
    <row r="695" spans="1:10" ht="13.5" customHeight="1" x14ac:dyDescent="0.2">
      <c r="A695" s="78">
        <v>51121512</v>
      </c>
      <c r="B695" s="69" t="str">
        <f t="shared" ca="1" si="28"/>
        <v>Tosilato de bretilio</v>
      </c>
      <c r="C695" s="78" t="s">
        <v>9561</v>
      </c>
      <c r="D695" s="78">
        <v>50</v>
      </c>
      <c r="E695" s="71">
        <v>550</v>
      </c>
      <c r="F695" s="70">
        <f t="shared" ca="1" si="29"/>
        <v>27500</v>
      </c>
      <c r="G695" s="45"/>
      <c r="H695" s="45"/>
      <c r="I695" s="45"/>
      <c r="J695" s="45"/>
    </row>
    <row r="696" spans="1:10" ht="13.5" customHeight="1" x14ac:dyDescent="0.2">
      <c r="A696" s="78">
        <v>51121603</v>
      </c>
      <c r="B696" s="69" t="str">
        <f t="shared" ca="1" si="28"/>
        <v>Nitroglicerina</v>
      </c>
      <c r="C696" s="78" t="s">
        <v>1449</v>
      </c>
      <c r="D696" s="78">
        <v>50</v>
      </c>
      <c r="E696" s="71">
        <v>650</v>
      </c>
      <c r="F696" s="70">
        <f t="shared" ca="1" si="29"/>
        <v>32500</v>
      </c>
      <c r="G696" s="45"/>
      <c r="H696" s="45"/>
      <c r="I696" s="45"/>
      <c r="J696" s="45"/>
    </row>
    <row r="697" spans="1:10" ht="13.5" customHeight="1" x14ac:dyDescent="0.2">
      <c r="A697" s="78">
        <v>51121703</v>
      </c>
      <c r="B697" s="69" t="str">
        <f t="shared" ca="1" si="28"/>
        <v>Captopril</v>
      </c>
      <c r="C697" s="78" t="s">
        <v>1449</v>
      </c>
      <c r="D697" s="78">
        <v>100</v>
      </c>
      <c r="E697" s="71">
        <v>50</v>
      </c>
      <c r="F697" s="70">
        <f t="shared" ca="1" si="29"/>
        <v>5000</v>
      </c>
      <c r="G697" s="45"/>
      <c r="H697" s="45"/>
      <c r="I697" s="45"/>
      <c r="J697" s="45"/>
    </row>
    <row r="698" spans="1:10" ht="13.5" customHeight="1" x14ac:dyDescent="0.2">
      <c r="A698" s="78">
        <v>51121708</v>
      </c>
      <c r="B698" s="69" t="str">
        <f t="shared" ca="1" si="28"/>
        <v>Metildopa</v>
      </c>
      <c r="C698" s="78" t="s">
        <v>1449</v>
      </c>
      <c r="D698" s="78">
        <v>2000</v>
      </c>
      <c r="E698" s="71">
        <v>75</v>
      </c>
      <c r="F698" s="70">
        <f t="shared" ca="1" si="29"/>
        <v>150000</v>
      </c>
      <c r="G698" s="45"/>
      <c r="H698" s="45"/>
      <c r="I698" s="45"/>
      <c r="J698" s="45"/>
    </row>
    <row r="699" spans="1:10" ht="13.5" customHeight="1" x14ac:dyDescent="0.2">
      <c r="A699" s="78">
        <v>51121710</v>
      </c>
      <c r="B699" s="69" t="str">
        <f t="shared" ca="1" si="28"/>
        <v>Losartán potásico</v>
      </c>
      <c r="C699" s="78" t="s">
        <v>1449</v>
      </c>
      <c r="D699" s="78">
        <v>200</v>
      </c>
      <c r="E699" s="71">
        <v>25</v>
      </c>
      <c r="F699" s="70">
        <f t="shared" ca="1" si="29"/>
        <v>5000</v>
      </c>
      <c r="G699" s="45"/>
      <c r="H699" s="45"/>
      <c r="I699" s="45"/>
      <c r="J699" s="45"/>
    </row>
    <row r="700" spans="1:10" ht="13.5" customHeight="1" x14ac:dyDescent="0.2">
      <c r="A700" s="78">
        <v>51121725</v>
      </c>
      <c r="B700" s="69" t="str">
        <f t="shared" ca="1" si="28"/>
        <v>Bisoprolol fumarato</v>
      </c>
      <c r="C700" s="78" t="s">
        <v>1449</v>
      </c>
      <c r="D700" s="78">
        <v>300</v>
      </c>
      <c r="E700" s="71">
        <v>50</v>
      </c>
      <c r="F700" s="70">
        <f t="shared" ca="1" si="29"/>
        <v>15000</v>
      </c>
      <c r="G700" s="45"/>
      <c r="H700" s="45"/>
      <c r="I700" s="45"/>
      <c r="J700" s="45"/>
    </row>
    <row r="701" spans="1:10" ht="13.5" customHeight="1" x14ac:dyDescent="0.2">
      <c r="A701" s="78">
        <v>51121752</v>
      </c>
      <c r="B701" s="69" t="str">
        <f t="shared" ca="1" si="28"/>
        <v>Hidralazina hidrocloruro</v>
      </c>
      <c r="C701" s="78" t="s">
        <v>1449</v>
      </c>
      <c r="D701" s="78">
        <v>1100</v>
      </c>
      <c r="E701" s="71">
        <v>200</v>
      </c>
      <c r="F701" s="70">
        <f t="shared" ca="1" si="29"/>
        <v>220000</v>
      </c>
      <c r="G701" s="45"/>
      <c r="H701" s="45"/>
      <c r="I701" s="45"/>
      <c r="J701" s="45"/>
    </row>
    <row r="702" spans="1:10" ht="13.5" customHeight="1" x14ac:dyDescent="0.2">
      <c r="A702" s="78">
        <v>51121904</v>
      </c>
      <c r="B702" s="69" t="str">
        <f t="shared" ca="1" si="28"/>
        <v>Nifedipina</v>
      </c>
      <c r="C702" s="78" t="s">
        <v>1449</v>
      </c>
      <c r="D702" s="78">
        <v>8200</v>
      </c>
      <c r="E702" s="71">
        <v>25</v>
      </c>
      <c r="F702" s="70">
        <f t="shared" ca="1" si="29"/>
        <v>205000</v>
      </c>
      <c r="G702" s="45"/>
      <c r="H702" s="45"/>
      <c r="I702" s="45"/>
      <c r="J702" s="45"/>
    </row>
    <row r="703" spans="1:10" ht="13.5" customHeight="1" x14ac:dyDescent="0.2">
      <c r="A703" s="78">
        <v>51122110</v>
      </c>
      <c r="B703" s="69" t="str">
        <f t="shared" ca="1" si="28"/>
        <v>Nimodipina</v>
      </c>
      <c r="C703" s="78" t="s">
        <v>1449</v>
      </c>
      <c r="D703" s="78">
        <v>50</v>
      </c>
      <c r="E703" s="71">
        <v>60</v>
      </c>
      <c r="F703" s="70">
        <f t="shared" ca="1" si="29"/>
        <v>3000</v>
      </c>
      <c r="G703" s="45"/>
      <c r="H703" s="45"/>
      <c r="I703" s="45"/>
      <c r="J703" s="45"/>
    </row>
    <row r="704" spans="1:10" ht="13.5" customHeight="1" x14ac:dyDescent="0.2">
      <c r="A704" s="78">
        <v>51131503</v>
      </c>
      <c r="B704" s="69" t="str">
        <f t="shared" ca="1" si="28"/>
        <v>Sulfato ferroso</v>
      </c>
      <c r="C704" s="78" t="s">
        <v>1449</v>
      </c>
      <c r="D704" s="78">
        <v>900</v>
      </c>
      <c r="E704" s="71">
        <v>15</v>
      </c>
      <c r="F704" s="70">
        <f t="shared" ca="1" si="29"/>
        <v>13500</v>
      </c>
      <c r="G704" s="45"/>
      <c r="H704" s="45"/>
      <c r="I704" s="45"/>
      <c r="J704" s="45"/>
    </row>
    <row r="705" spans="1:10" ht="13.5" customHeight="1" x14ac:dyDescent="0.2">
      <c r="A705" s="78">
        <v>51131506</v>
      </c>
      <c r="B705" s="69" t="str">
        <f t="shared" ca="1" si="28"/>
        <v>Eritropoyetina</v>
      </c>
      <c r="C705" s="78" t="s">
        <v>1449</v>
      </c>
      <c r="D705" s="78">
        <v>50</v>
      </c>
      <c r="E705" s="71">
        <v>150</v>
      </c>
      <c r="F705" s="70">
        <f t="shared" ca="1" si="29"/>
        <v>7500</v>
      </c>
      <c r="G705" s="45"/>
      <c r="H705" s="45"/>
      <c r="I705" s="45"/>
      <c r="J705" s="45"/>
    </row>
    <row r="706" spans="1:10" ht="13.5" customHeight="1" x14ac:dyDescent="0.2">
      <c r="A706" s="78">
        <v>51131603</v>
      </c>
      <c r="B706" s="69" t="str">
        <f t="shared" ca="1" si="28"/>
        <v>Heparina sódica</v>
      </c>
      <c r="C706" s="78" t="s">
        <v>1449</v>
      </c>
      <c r="D706" s="78">
        <v>50</v>
      </c>
      <c r="E706" s="71">
        <v>280</v>
      </c>
      <c r="F706" s="70">
        <f t="shared" ca="1" si="29"/>
        <v>14000</v>
      </c>
      <c r="G706" s="45"/>
      <c r="H706" s="45"/>
      <c r="I706" s="45"/>
      <c r="J706" s="45"/>
    </row>
    <row r="707" spans="1:10" ht="13.5" customHeight="1" x14ac:dyDescent="0.2">
      <c r="A707" s="78">
        <v>51131607</v>
      </c>
      <c r="B707" s="69" t="str">
        <f t="shared" ca="1" si="28"/>
        <v>Enoxaparina sódica</v>
      </c>
      <c r="C707" s="78" t="s">
        <v>1449</v>
      </c>
      <c r="D707" s="78">
        <v>200</v>
      </c>
      <c r="E707" s="71">
        <v>300</v>
      </c>
      <c r="F707" s="70">
        <f t="shared" ca="1" si="29"/>
        <v>60000</v>
      </c>
      <c r="G707" s="45"/>
      <c r="H707" s="45"/>
      <c r="I707" s="45"/>
      <c r="J707" s="45"/>
    </row>
    <row r="708" spans="1:10" ht="13.5" customHeight="1" x14ac:dyDescent="0.2">
      <c r="A708" s="78">
        <v>51131614</v>
      </c>
      <c r="B708" s="69" t="str">
        <f t="shared" ca="1" si="28"/>
        <v>Anisindiona</v>
      </c>
      <c r="C708" s="78" t="s">
        <v>1449</v>
      </c>
      <c r="D708" s="78">
        <v>400</v>
      </c>
      <c r="E708" s="71">
        <v>75</v>
      </c>
      <c r="F708" s="70">
        <f t="shared" ca="1" si="29"/>
        <v>30000</v>
      </c>
      <c r="G708" s="45"/>
      <c r="H708" s="45"/>
      <c r="I708" s="45"/>
      <c r="J708" s="45"/>
    </row>
    <row r="709" spans="1:10" ht="13.5" customHeight="1" x14ac:dyDescent="0.2">
      <c r="A709" s="78">
        <v>51131709</v>
      </c>
      <c r="B709" s="69" t="str">
        <f t="shared" ca="1" si="28"/>
        <v>Bisulfato de clopidogrel</v>
      </c>
      <c r="C709" s="78" t="s">
        <v>1449</v>
      </c>
      <c r="D709" s="78">
        <v>100</v>
      </c>
      <c r="E709" s="71">
        <v>25</v>
      </c>
      <c r="F709" s="70">
        <f t="shared" ca="1" si="29"/>
        <v>2500</v>
      </c>
      <c r="G709" s="45"/>
      <c r="H709" s="45"/>
      <c r="I709" s="45"/>
      <c r="J709" s="45"/>
    </row>
    <row r="710" spans="1:10" ht="13.5" customHeight="1" x14ac:dyDescent="0.2">
      <c r="A710" s="78">
        <v>51131805</v>
      </c>
      <c r="B710" s="69" t="str">
        <f t="shared" ca="1" si="28"/>
        <v>Etamsilato</v>
      </c>
      <c r="C710" s="78" t="s">
        <v>1449</v>
      </c>
      <c r="D710" s="78">
        <v>200</v>
      </c>
      <c r="E710" s="71">
        <v>360</v>
      </c>
      <c r="F710" s="70">
        <f t="shared" ca="1" si="29"/>
        <v>72000</v>
      </c>
      <c r="G710" s="45"/>
      <c r="H710" s="45"/>
      <c r="I710" s="45"/>
      <c r="J710" s="45"/>
    </row>
    <row r="711" spans="1:10" ht="13.5" customHeight="1" x14ac:dyDescent="0.2">
      <c r="A711" s="78">
        <v>51131903</v>
      </c>
      <c r="B711" s="69" t="str">
        <f t="shared" ca="1" si="28"/>
        <v>Gelatina</v>
      </c>
      <c r="C711" s="78" t="s">
        <v>16989</v>
      </c>
      <c r="D711" s="78">
        <v>50</v>
      </c>
      <c r="E711" s="71">
        <v>1800</v>
      </c>
      <c r="F711" s="70">
        <f t="shared" ca="1" si="29"/>
        <v>90000</v>
      </c>
      <c r="G711" s="45"/>
      <c r="H711" s="45"/>
      <c r="I711" s="45"/>
      <c r="J711" s="45"/>
    </row>
    <row r="712" spans="1:10" ht="13.5" customHeight="1" x14ac:dyDescent="0.2">
      <c r="A712" s="78">
        <v>51131909</v>
      </c>
      <c r="B712" s="69" t="str">
        <f t="shared" ca="1" si="28"/>
        <v>Albúmina humana</v>
      </c>
      <c r="C712" s="78" t="s">
        <v>16989</v>
      </c>
      <c r="D712" s="78">
        <v>150</v>
      </c>
      <c r="E712" s="71">
        <v>2200</v>
      </c>
      <c r="F712" s="70">
        <f t="shared" ca="1" si="29"/>
        <v>330000</v>
      </c>
      <c r="G712" s="45"/>
      <c r="H712" s="45"/>
      <c r="I712" s="45"/>
      <c r="J712" s="45"/>
    </row>
    <row r="713" spans="1:10" ht="13.5" customHeight="1" x14ac:dyDescent="0.2">
      <c r="A713" s="78">
        <v>51141513</v>
      </c>
      <c r="B713" s="69" t="str">
        <f t="shared" ca="1" si="28"/>
        <v>Carbamazepina</v>
      </c>
      <c r="C713" s="78" t="s">
        <v>1449</v>
      </c>
      <c r="D713" s="78">
        <v>300</v>
      </c>
      <c r="E713" s="71">
        <v>6</v>
      </c>
      <c r="F713" s="70">
        <f t="shared" ca="1" si="29"/>
        <v>1800</v>
      </c>
      <c r="G713" s="45"/>
      <c r="H713" s="45"/>
      <c r="I713" s="45"/>
      <c r="J713" s="45"/>
    </row>
    <row r="714" spans="1:10" ht="13.5" customHeight="1" x14ac:dyDescent="0.2">
      <c r="A714" s="78">
        <v>51141518</v>
      </c>
      <c r="B714" s="69" t="str">
        <f t="shared" ca="1" si="28"/>
        <v>Levetiracetam</v>
      </c>
      <c r="C714" s="78" t="s">
        <v>1449</v>
      </c>
      <c r="D714" s="78">
        <v>200</v>
      </c>
      <c r="E714" s="71">
        <v>650</v>
      </c>
      <c r="F714" s="70">
        <f t="shared" ca="1" si="29"/>
        <v>130000</v>
      </c>
      <c r="G714" s="45"/>
      <c r="H714" s="45"/>
      <c r="I714" s="45"/>
      <c r="J714" s="45"/>
    </row>
    <row r="715" spans="1:10" ht="13.5" customHeight="1" x14ac:dyDescent="0.2">
      <c r="A715" s="78">
        <v>51141519</v>
      </c>
      <c r="B715" s="69" t="str">
        <f t="shared" ca="1" si="28"/>
        <v>Mefenitoina</v>
      </c>
      <c r="C715" s="78" t="s">
        <v>1449</v>
      </c>
      <c r="D715" s="78">
        <v>150</v>
      </c>
      <c r="E715" s="71">
        <v>695</v>
      </c>
      <c r="F715" s="70">
        <f t="shared" ca="1" si="29"/>
        <v>104250</v>
      </c>
      <c r="G715" s="45"/>
      <c r="H715" s="45"/>
      <c r="I715" s="45"/>
      <c r="J715" s="45"/>
    </row>
    <row r="716" spans="1:10" ht="13.5" customHeight="1" x14ac:dyDescent="0.2">
      <c r="A716" s="78">
        <v>51141702</v>
      </c>
      <c r="B716" s="69" t="str">
        <f t="shared" ca="1" si="28"/>
        <v>Haloperidol</v>
      </c>
      <c r="C716" s="78" t="s">
        <v>1449</v>
      </c>
      <c r="D716" s="78">
        <v>100</v>
      </c>
      <c r="E716" s="71">
        <v>90</v>
      </c>
      <c r="F716" s="70">
        <f t="shared" ca="1" si="29"/>
        <v>9000</v>
      </c>
      <c r="G716" s="45"/>
      <c r="H716" s="45"/>
      <c r="I716" s="45"/>
      <c r="J716" s="45"/>
    </row>
    <row r="717" spans="1:10" ht="13.5" customHeight="1" x14ac:dyDescent="0.2">
      <c r="A717" s="78">
        <v>51141706</v>
      </c>
      <c r="B717" s="69" t="str">
        <f t="shared" ca="1" si="28"/>
        <v>Citicolina</v>
      </c>
      <c r="C717" s="78" t="s">
        <v>1449</v>
      </c>
      <c r="D717" s="78">
        <v>150</v>
      </c>
      <c r="E717" s="71">
        <v>60</v>
      </c>
      <c r="F717" s="70">
        <f t="shared" ca="1" si="29"/>
        <v>9000</v>
      </c>
      <c r="G717" s="45"/>
      <c r="H717" s="45"/>
      <c r="I717" s="45"/>
      <c r="J717" s="45"/>
    </row>
    <row r="718" spans="1:10" ht="13.5" customHeight="1" x14ac:dyDescent="0.2">
      <c r="A718" s="78">
        <v>51141714</v>
      </c>
      <c r="B718" s="69" t="str">
        <f t="shared" ca="1" si="28"/>
        <v>Piracetam</v>
      </c>
      <c r="C718" s="78" t="s">
        <v>1449</v>
      </c>
      <c r="D718" s="78">
        <v>100</v>
      </c>
      <c r="E718" s="71">
        <v>80</v>
      </c>
      <c r="F718" s="70">
        <f t="shared" ca="1" si="29"/>
        <v>8000</v>
      </c>
      <c r="G718" s="45"/>
      <c r="H718" s="45"/>
      <c r="I718" s="45"/>
      <c r="J718" s="45"/>
    </row>
    <row r="719" spans="1:10" ht="13.5" customHeight="1" x14ac:dyDescent="0.2">
      <c r="A719" s="78">
        <v>51141920</v>
      </c>
      <c r="B719" s="69" t="str">
        <f t="shared" ca="1" si="28"/>
        <v>Diazepam</v>
      </c>
      <c r="C719" s="78" t="s">
        <v>1449</v>
      </c>
      <c r="D719" s="78">
        <v>200</v>
      </c>
      <c r="E719" s="71">
        <v>45</v>
      </c>
      <c r="F719" s="70">
        <f t="shared" ca="1" si="29"/>
        <v>9000</v>
      </c>
      <c r="G719" s="45"/>
      <c r="H719" s="45"/>
      <c r="I719" s="45"/>
      <c r="J719" s="45"/>
    </row>
    <row r="720" spans="1:10" ht="13.5" customHeight="1" x14ac:dyDescent="0.2">
      <c r="A720" s="78">
        <v>51141921</v>
      </c>
      <c r="B720" s="69" t="str">
        <f t="shared" ca="1" si="28"/>
        <v>Clorhidrato de midazoloam</v>
      </c>
      <c r="C720" s="78" t="s">
        <v>1449</v>
      </c>
      <c r="D720" s="78">
        <v>500</v>
      </c>
      <c r="E720" s="71">
        <v>445</v>
      </c>
      <c r="F720" s="70">
        <f t="shared" ca="1" si="29"/>
        <v>222500</v>
      </c>
      <c r="G720" s="45"/>
      <c r="H720" s="45"/>
      <c r="I720" s="45"/>
      <c r="J720" s="45"/>
    </row>
    <row r="721" spans="1:10" ht="13.5" customHeight="1" x14ac:dyDescent="0.2">
      <c r="A721" s="78">
        <v>51142001</v>
      </c>
      <c r="B721" s="69" t="str">
        <f t="shared" ca="1" si="28"/>
        <v>Acetaminofén</v>
      </c>
      <c r="C721" s="78" t="s">
        <v>1449</v>
      </c>
      <c r="D721" s="78">
        <v>3000</v>
      </c>
      <c r="E721" s="71">
        <v>35</v>
      </c>
      <c r="F721" s="70">
        <f t="shared" ca="1" si="29"/>
        <v>105000</v>
      </c>
      <c r="G721" s="45"/>
      <c r="H721" s="45"/>
      <c r="I721" s="45"/>
      <c r="J721" s="45"/>
    </row>
    <row r="722" spans="1:10" ht="13.5" customHeight="1" x14ac:dyDescent="0.2">
      <c r="A722" s="78">
        <v>51142009</v>
      </c>
      <c r="B722" s="69" t="str">
        <f t="shared" ca="1" si="28"/>
        <v>Metamizol sódico</v>
      </c>
      <c r="C722" s="78" t="s">
        <v>1449</v>
      </c>
      <c r="D722" s="78">
        <v>200</v>
      </c>
      <c r="E722" s="71">
        <v>35</v>
      </c>
      <c r="F722" s="70">
        <f t="shared" ca="1" si="29"/>
        <v>7000</v>
      </c>
      <c r="G722" s="45"/>
      <c r="H722" s="45"/>
      <c r="I722" s="45"/>
      <c r="J722" s="45"/>
    </row>
    <row r="723" spans="1:10" ht="13.5" customHeight="1" x14ac:dyDescent="0.2">
      <c r="A723" s="78">
        <v>51142108</v>
      </c>
      <c r="B723" s="69" t="str">
        <f t="shared" ca="1" si="28"/>
        <v>Ketoprofeno</v>
      </c>
      <c r="C723" s="78" t="s">
        <v>1449</v>
      </c>
      <c r="D723" s="78">
        <v>3000</v>
      </c>
      <c r="E723" s="71">
        <v>80</v>
      </c>
      <c r="F723" s="70">
        <f t="shared" ca="1" si="29"/>
        <v>240000</v>
      </c>
      <c r="G723" s="45"/>
      <c r="H723" s="45"/>
      <c r="I723" s="45"/>
      <c r="J723" s="45"/>
    </row>
    <row r="724" spans="1:10" ht="13.5" customHeight="1" x14ac:dyDescent="0.2">
      <c r="A724" s="78">
        <v>51142121</v>
      </c>
      <c r="B724" s="69" t="str">
        <f t="shared" ref="B724:B755" ca="1" si="30">IFERROR(INDEX(UNSPSCDes,MATCH(INDIRECT(ADDRESS(ROW(),COLUMN()-1,4)),UNSPSCCode,0)),"")</f>
        <v>Diclofenaco</v>
      </c>
      <c r="C724" s="78" t="s">
        <v>1449</v>
      </c>
      <c r="D724" s="78">
        <v>1300</v>
      </c>
      <c r="E724" s="71">
        <v>10</v>
      </c>
      <c r="F724" s="70">
        <f t="shared" ref="F724:F755" ca="1" si="31">INDIRECT(ADDRESS(ROW(),COLUMN()-2,4))*INDIRECT(ADDRESS(ROW(),COLUMN()-1,4))</f>
        <v>13000</v>
      </c>
      <c r="G724" s="45"/>
      <c r="H724" s="45"/>
      <c r="I724" s="45"/>
      <c r="J724" s="45"/>
    </row>
    <row r="725" spans="1:10" ht="13.5" customHeight="1" x14ac:dyDescent="0.2">
      <c r="A725" s="78">
        <v>51142123</v>
      </c>
      <c r="B725" s="69" t="str">
        <f t="shared" ca="1" si="30"/>
        <v>Ketorolaco trometamol</v>
      </c>
      <c r="C725" s="78" t="s">
        <v>1449</v>
      </c>
      <c r="D725" s="78">
        <v>3200</v>
      </c>
      <c r="E725" s="71">
        <v>160</v>
      </c>
      <c r="F725" s="70">
        <f t="shared" ca="1" si="31"/>
        <v>512000</v>
      </c>
      <c r="G725" s="45"/>
      <c r="H725" s="45"/>
      <c r="I725" s="45"/>
      <c r="J725" s="45"/>
    </row>
    <row r="726" spans="1:10" ht="13.5" customHeight="1" x14ac:dyDescent="0.2">
      <c r="A726" s="78">
        <v>51142206</v>
      </c>
      <c r="B726" s="69" t="str">
        <f t="shared" ca="1" si="30"/>
        <v>Sulfato de morfina</v>
      </c>
      <c r="C726" s="78" t="s">
        <v>1449</v>
      </c>
      <c r="D726" s="78">
        <v>900</v>
      </c>
      <c r="E726" s="71">
        <v>450</v>
      </c>
      <c r="F726" s="70">
        <f t="shared" ca="1" si="31"/>
        <v>405000</v>
      </c>
      <c r="G726" s="45"/>
      <c r="H726" s="45"/>
      <c r="I726" s="45"/>
      <c r="J726" s="45"/>
    </row>
    <row r="727" spans="1:10" ht="13.5" customHeight="1" x14ac:dyDescent="0.2">
      <c r="A727" s="78">
        <v>51142220</v>
      </c>
      <c r="B727" s="69" t="str">
        <f t="shared" ca="1" si="30"/>
        <v>Citrato de fentanilo</v>
      </c>
      <c r="C727" s="78" t="s">
        <v>1449</v>
      </c>
      <c r="D727" s="78">
        <v>850</v>
      </c>
      <c r="E727" s="71">
        <v>130</v>
      </c>
      <c r="F727" s="70">
        <f t="shared" ca="1" si="31"/>
        <v>110500</v>
      </c>
      <c r="G727" s="45"/>
      <c r="H727" s="45"/>
      <c r="I727" s="45"/>
      <c r="J727" s="45"/>
    </row>
    <row r="728" spans="1:10" ht="13.5" customHeight="1" x14ac:dyDescent="0.2">
      <c r="A728" s="78">
        <v>51142235</v>
      </c>
      <c r="B728" s="69" t="str">
        <f t="shared" ca="1" si="30"/>
        <v>Clorhidrato de tramadol</v>
      </c>
      <c r="C728" s="78" t="s">
        <v>1449</v>
      </c>
      <c r="D728" s="78">
        <v>200</v>
      </c>
      <c r="E728" s="71">
        <v>90</v>
      </c>
      <c r="F728" s="70">
        <f t="shared" ca="1" si="31"/>
        <v>18000</v>
      </c>
      <c r="G728" s="45"/>
      <c r="H728" s="45"/>
      <c r="I728" s="45"/>
      <c r="J728" s="45"/>
    </row>
    <row r="729" spans="1:10" ht="13.5" customHeight="1" x14ac:dyDescent="0.2">
      <c r="A729" s="78">
        <v>51142302</v>
      </c>
      <c r="B729" s="69" t="str">
        <f t="shared" ca="1" si="30"/>
        <v>Hidrocloruro de naloxona</v>
      </c>
      <c r="C729" s="78" t="s">
        <v>1449</v>
      </c>
      <c r="D729" s="78">
        <v>25</v>
      </c>
      <c r="E729" s="71">
        <v>450</v>
      </c>
      <c r="F729" s="70">
        <f t="shared" ca="1" si="31"/>
        <v>11250</v>
      </c>
      <c r="G729" s="45"/>
      <c r="H729" s="45"/>
      <c r="I729" s="45"/>
      <c r="J729" s="45"/>
    </row>
    <row r="730" spans="1:10" ht="13.5" customHeight="1" x14ac:dyDescent="0.2">
      <c r="A730" s="78">
        <v>51142304</v>
      </c>
      <c r="B730" s="69" t="str">
        <f t="shared" ca="1" si="30"/>
        <v>Clorhidrato de nalbufina</v>
      </c>
      <c r="C730" s="78" t="s">
        <v>1449</v>
      </c>
      <c r="D730" s="78">
        <v>150</v>
      </c>
      <c r="E730" s="71">
        <v>225</v>
      </c>
      <c r="F730" s="70">
        <f t="shared" ca="1" si="31"/>
        <v>33750</v>
      </c>
      <c r="G730" s="45"/>
      <c r="H730" s="45"/>
      <c r="I730" s="45"/>
      <c r="J730" s="45"/>
    </row>
    <row r="731" spans="1:10" ht="13.5" customHeight="1" x14ac:dyDescent="0.2">
      <c r="A731" s="78">
        <v>51142405</v>
      </c>
      <c r="B731" s="69" t="str">
        <f t="shared" ca="1" si="30"/>
        <v>Combinación de ácido acetilsalicílico paracetamol</v>
      </c>
      <c r="C731" s="78" t="s">
        <v>1449</v>
      </c>
      <c r="D731" s="78">
        <v>2500</v>
      </c>
      <c r="E731" s="71">
        <v>160</v>
      </c>
      <c r="F731" s="70">
        <f t="shared" ca="1" si="31"/>
        <v>400000</v>
      </c>
      <c r="G731" s="45"/>
      <c r="H731" s="45"/>
      <c r="I731" s="45"/>
      <c r="J731" s="45"/>
    </row>
    <row r="732" spans="1:10" ht="13.5" customHeight="1" x14ac:dyDescent="0.2">
      <c r="A732" s="78">
        <v>51142902</v>
      </c>
      <c r="B732" s="69" t="str">
        <f t="shared" ca="1" si="30"/>
        <v>Mezcla eutéctica de anestésicos locales</v>
      </c>
      <c r="C732" s="78" t="s">
        <v>1449</v>
      </c>
      <c r="D732" s="78">
        <v>1700</v>
      </c>
      <c r="E732" s="71">
        <v>225</v>
      </c>
      <c r="F732" s="70">
        <f t="shared" ca="1" si="31"/>
        <v>382500</v>
      </c>
      <c r="G732" s="45"/>
      <c r="H732" s="45"/>
      <c r="I732" s="45"/>
      <c r="J732" s="45"/>
    </row>
    <row r="733" spans="1:10" ht="13.5" customHeight="1" x14ac:dyDescent="0.2">
      <c r="A733" s="78">
        <v>51142934</v>
      </c>
      <c r="B733" s="69" t="str">
        <f t="shared" ca="1" si="30"/>
        <v>Clorhidrato de ketamina</v>
      </c>
      <c r="C733" s="78" t="s">
        <v>16989</v>
      </c>
      <c r="D733" s="78">
        <v>10</v>
      </c>
      <c r="E733" s="71">
        <v>300</v>
      </c>
      <c r="F733" s="70">
        <f t="shared" ca="1" si="31"/>
        <v>3000</v>
      </c>
      <c r="G733" s="45"/>
      <c r="H733" s="45"/>
      <c r="I733" s="45"/>
      <c r="J733" s="45"/>
    </row>
    <row r="734" spans="1:10" ht="13.5" customHeight="1" x14ac:dyDescent="0.2">
      <c r="A734" s="78">
        <v>51142941</v>
      </c>
      <c r="B734" s="69" t="str">
        <f t="shared" ca="1" si="30"/>
        <v>Propofol</v>
      </c>
      <c r="C734" s="78" t="s">
        <v>1449</v>
      </c>
      <c r="D734" s="78">
        <v>800</v>
      </c>
      <c r="E734" s="71">
        <v>250</v>
      </c>
      <c r="F734" s="70">
        <f t="shared" ca="1" si="31"/>
        <v>200000</v>
      </c>
      <c r="G734" s="45"/>
      <c r="H734" s="45"/>
      <c r="I734" s="45"/>
      <c r="J734" s="45"/>
    </row>
    <row r="735" spans="1:10" ht="13.5" customHeight="1" x14ac:dyDescent="0.2">
      <c r="A735" s="78">
        <v>51142942</v>
      </c>
      <c r="B735" s="69" t="str">
        <f t="shared" ca="1" si="30"/>
        <v>Sevoflurano</v>
      </c>
      <c r="C735" s="78" t="s">
        <v>16989</v>
      </c>
      <c r="D735" s="78">
        <v>15</v>
      </c>
      <c r="E735" s="71">
        <v>6778</v>
      </c>
      <c r="F735" s="70">
        <f t="shared" ca="1" si="31"/>
        <v>101670</v>
      </c>
      <c r="G735" s="45"/>
      <c r="H735" s="45"/>
      <c r="I735" s="45"/>
      <c r="J735" s="45"/>
    </row>
    <row r="736" spans="1:10" ht="13.5" customHeight="1" x14ac:dyDescent="0.2">
      <c r="A736" s="78">
        <v>51151512</v>
      </c>
      <c r="B736" s="69" t="str">
        <f t="shared" ca="1" si="30"/>
        <v>Metilsulfato de neostigmina</v>
      </c>
      <c r="C736" s="78" t="s">
        <v>1449</v>
      </c>
      <c r="D736" s="78">
        <v>100</v>
      </c>
      <c r="E736" s="71">
        <v>85</v>
      </c>
      <c r="F736" s="70">
        <f t="shared" ca="1" si="31"/>
        <v>8500</v>
      </c>
      <c r="G736" s="45"/>
      <c r="H736" s="45"/>
      <c r="I736" s="45"/>
      <c r="J736" s="45"/>
    </row>
    <row r="737" spans="1:10" ht="13.5" customHeight="1" x14ac:dyDescent="0.2">
      <c r="A737" s="78">
        <v>51151601</v>
      </c>
      <c r="B737" s="69" t="str">
        <f t="shared" ca="1" si="30"/>
        <v>Sulfato de atropina</v>
      </c>
      <c r="C737" s="78" t="s">
        <v>1449</v>
      </c>
      <c r="D737" s="78">
        <v>200</v>
      </c>
      <c r="E737" s="71">
        <v>25</v>
      </c>
      <c r="F737" s="70">
        <f t="shared" ca="1" si="31"/>
        <v>5000</v>
      </c>
      <c r="G737" s="45"/>
      <c r="H737" s="45"/>
      <c r="I737" s="45"/>
      <c r="J737" s="45"/>
    </row>
    <row r="738" spans="1:10" ht="13.5" customHeight="1" x14ac:dyDescent="0.2">
      <c r="A738" s="78">
        <v>51151701</v>
      </c>
      <c r="B738" s="69" t="str">
        <f t="shared" ca="1" si="30"/>
        <v>Albuterol</v>
      </c>
      <c r="C738" s="78" t="s">
        <v>1449</v>
      </c>
      <c r="D738" s="78">
        <v>400</v>
      </c>
      <c r="E738" s="71">
        <v>275</v>
      </c>
      <c r="F738" s="70">
        <f t="shared" ca="1" si="31"/>
        <v>110000</v>
      </c>
      <c r="G738" s="45"/>
      <c r="H738" s="45"/>
      <c r="I738" s="45"/>
      <c r="J738" s="45"/>
    </row>
    <row r="739" spans="1:10" ht="13.5" customHeight="1" x14ac:dyDescent="0.2">
      <c r="A739" s="78">
        <v>51151703</v>
      </c>
      <c r="B739" s="69" t="str">
        <f t="shared" ca="1" si="30"/>
        <v>Epinefrina</v>
      </c>
      <c r="C739" s="78" t="s">
        <v>1449</v>
      </c>
      <c r="D739" s="78">
        <v>300</v>
      </c>
      <c r="E739" s="71">
        <v>150</v>
      </c>
      <c r="F739" s="70">
        <f t="shared" ca="1" si="31"/>
        <v>45000</v>
      </c>
      <c r="G739" s="45"/>
      <c r="H739" s="45"/>
      <c r="I739" s="45"/>
      <c r="J739" s="45"/>
    </row>
    <row r="740" spans="1:10" ht="13.5" customHeight="1" x14ac:dyDescent="0.2">
      <c r="A740" s="78">
        <v>51151715</v>
      </c>
      <c r="B740" s="69" t="str">
        <f t="shared" ca="1" si="30"/>
        <v>Sulfato de efedrina</v>
      </c>
      <c r="C740" s="78" t="s">
        <v>1449</v>
      </c>
      <c r="D740" s="78">
        <v>950</v>
      </c>
      <c r="E740" s="71">
        <v>110</v>
      </c>
      <c r="F740" s="70">
        <f t="shared" ca="1" si="31"/>
        <v>104500</v>
      </c>
      <c r="G740" s="45"/>
      <c r="H740" s="45"/>
      <c r="I740" s="45"/>
      <c r="J740" s="45"/>
    </row>
    <row r="741" spans="1:10" ht="13.5" customHeight="1" x14ac:dyDescent="0.2">
      <c r="A741" s="78">
        <v>51151732</v>
      </c>
      <c r="B741" s="69" t="str">
        <f t="shared" ca="1" si="30"/>
        <v>Clorhidrato de dobutamina</v>
      </c>
      <c r="C741" s="78" t="s">
        <v>1449</v>
      </c>
      <c r="D741" s="78">
        <v>25</v>
      </c>
      <c r="E741" s="71">
        <v>480</v>
      </c>
      <c r="F741" s="70">
        <f t="shared" ca="1" si="31"/>
        <v>12000</v>
      </c>
      <c r="G741" s="45"/>
      <c r="H741" s="45"/>
      <c r="I741" s="45"/>
      <c r="J741" s="45"/>
    </row>
    <row r="742" spans="1:10" ht="13.5" customHeight="1" x14ac:dyDescent="0.2">
      <c r="A742" s="78">
        <v>51151737</v>
      </c>
      <c r="B742" s="69" t="str">
        <f t="shared" ca="1" si="30"/>
        <v>Clorhidrato de dopamina</v>
      </c>
      <c r="C742" s="78" t="s">
        <v>1449</v>
      </c>
      <c r="D742" s="78">
        <v>150</v>
      </c>
      <c r="E742" s="71">
        <v>250</v>
      </c>
      <c r="F742" s="70">
        <f t="shared" ca="1" si="31"/>
        <v>37500</v>
      </c>
      <c r="G742" s="45"/>
      <c r="H742" s="45"/>
      <c r="I742" s="45"/>
      <c r="J742" s="45"/>
    </row>
    <row r="743" spans="1:10" ht="13.5" customHeight="1" x14ac:dyDescent="0.2">
      <c r="A743" s="78">
        <v>51151801</v>
      </c>
      <c r="B743" s="69" t="str">
        <f t="shared" ca="1" si="30"/>
        <v>Atenolol</v>
      </c>
      <c r="C743" s="78" t="s">
        <v>1449</v>
      </c>
      <c r="D743" s="78">
        <v>200</v>
      </c>
      <c r="E743" s="71">
        <v>10</v>
      </c>
      <c r="F743" s="70">
        <f t="shared" ca="1" si="31"/>
        <v>2000</v>
      </c>
      <c r="G743" s="45"/>
      <c r="H743" s="45"/>
      <c r="I743" s="45"/>
      <c r="J743" s="45"/>
    </row>
    <row r="744" spans="1:10" ht="13.5" customHeight="1" x14ac:dyDescent="0.2">
      <c r="A744" s="78">
        <v>51151812</v>
      </c>
      <c r="B744" s="69" t="str">
        <f t="shared" ca="1" si="30"/>
        <v>Hidrocloruro de propranolol</v>
      </c>
      <c r="C744" s="78" t="s">
        <v>1449</v>
      </c>
      <c r="D744" s="78">
        <v>200</v>
      </c>
      <c r="E744" s="71">
        <v>10</v>
      </c>
      <c r="F744" s="70">
        <f t="shared" ca="1" si="31"/>
        <v>2000</v>
      </c>
      <c r="G744" s="45"/>
      <c r="H744" s="45"/>
      <c r="I744" s="45"/>
      <c r="J744" s="45"/>
    </row>
    <row r="745" spans="1:10" ht="13.5" customHeight="1" x14ac:dyDescent="0.2">
      <c r="A745" s="78">
        <v>51151823</v>
      </c>
      <c r="B745" s="69" t="str">
        <f t="shared" ca="1" si="30"/>
        <v>Hidrocloruro de labetalol</v>
      </c>
      <c r="C745" s="78" t="s">
        <v>1449</v>
      </c>
      <c r="D745" s="78">
        <v>50</v>
      </c>
      <c r="E745" s="71">
        <v>950</v>
      </c>
      <c r="F745" s="70">
        <f t="shared" ca="1" si="31"/>
        <v>47500</v>
      </c>
      <c r="G745" s="45"/>
      <c r="H745" s="45"/>
      <c r="I745" s="45"/>
      <c r="J745" s="45"/>
    </row>
    <row r="746" spans="1:10" ht="13.5" customHeight="1" x14ac:dyDescent="0.2">
      <c r="A746" s="78">
        <v>51151916</v>
      </c>
      <c r="B746" s="69" t="str">
        <f t="shared" ca="1" si="30"/>
        <v>Cloruro de succinilcolina</v>
      </c>
      <c r="C746" s="78" t="s">
        <v>16989</v>
      </c>
      <c r="D746" s="78">
        <v>15</v>
      </c>
      <c r="E746" s="71">
        <v>1260</v>
      </c>
      <c r="F746" s="70">
        <f t="shared" ca="1" si="31"/>
        <v>18900</v>
      </c>
      <c r="G746" s="45"/>
      <c r="H746" s="45"/>
      <c r="I746" s="45"/>
      <c r="J746" s="45"/>
    </row>
    <row r="747" spans="1:10" ht="13.5" customHeight="1" x14ac:dyDescent="0.2">
      <c r="A747" s="78">
        <v>51152001</v>
      </c>
      <c r="B747" s="69" t="str">
        <f t="shared" ca="1" si="30"/>
        <v>Besilato de atracurio</v>
      </c>
      <c r="C747" s="78" t="s">
        <v>1449</v>
      </c>
      <c r="D747" s="78">
        <v>50</v>
      </c>
      <c r="E747" s="71">
        <v>100</v>
      </c>
      <c r="F747" s="70">
        <f t="shared" ca="1" si="31"/>
        <v>5000</v>
      </c>
      <c r="G747" s="45"/>
      <c r="H747" s="45"/>
      <c r="I747" s="45"/>
      <c r="J747" s="45"/>
    </row>
    <row r="748" spans="1:10" ht="13.5" customHeight="1" x14ac:dyDescent="0.2">
      <c r="A748" s="78">
        <v>51161504</v>
      </c>
      <c r="B748" s="69" t="str">
        <f t="shared" ca="1" si="30"/>
        <v>Aminofilina</v>
      </c>
      <c r="C748" s="78" t="s">
        <v>1449</v>
      </c>
      <c r="D748" s="78">
        <v>50</v>
      </c>
      <c r="E748" s="71">
        <v>75</v>
      </c>
      <c r="F748" s="70">
        <f t="shared" ca="1" si="31"/>
        <v>3750</v>
      </c>
      <c r="G748" s="45"/>
      <c r="H748" s="45"/>
      <c r="I748" s="45"/>
      <c r="J748" s="45"/>
    </row>
    <row r="749" spans="1:10" ht="13.5" customHeight="1" x14ac:dyDescent="0.2">
      <c r="A749" s="78">
        <v>51161620</v>
      </c>
      <c r="B749" s="69" t="str">
        <f t="shared" ca="1" si="30"/>
        <v>Difenhidramina</v>
      </c>
      <c r="C749" s="78" t="s">
        <v>1449</v>
      </c>
      <c r="D749" s="78">
        <v>200</v>
      </c>
      <c r="E749" s="71">
        <v>40</v>
      </c>
      <c r="F749" s="70">
        <f t="shared" ca="1" si="31"/>
        <v>8000</v>
      </c>
      <c r="G749" s="45"/>
      <c r="H749" s="45"/>
      <c r="I749" s="45"/>
      <c r="J749" s="45"/>
    </row>
    <row r="750" spans="1:10" ht="13.5" customHeight="1" x14ac:dyDescent="0.2">
      <c r="A750" s="78">
        <v>51161701</v>
      </c>
      <c r="B750" s="69" t="str">
        <f t="shared" ca="1" si="30"/>
        <v>Acetilcisteína</v>
      </c>
      <c r="C750" s="78" t="s">
        <v>1449</v>
      </c>
      <c r="D750" s="78">
        <v>800</v>
      </c>
      <c r="E750" s="71">
        <v>375</v>
      </c>
      <c r="F750" s="70">
        <f t="shared" ca="1" si="31"/>
        <v>300000</v>
      </c>
      <c r="G750" s="45"/>
      <c r="H750" s="45"/>
      <c r="I750" s="45"/>
      <c r="J750" s="45"/>
    </row>
    <row r="751" spans="1:10" ht="13.5" customHeight="1" x14ac:dyDescent="0.2">
      <c r="A751" s="78">
        <v>51161703</v>
      </c>
      <c r="B751" s="69" t="str">
        <f t="shared" ca="1" si="30"/>
        <v>Budesonida</v>
      </c>
      <c r="C751" s="78" t="s">
        <v>1449</v>
      </c>
      <c r="D751" s="78">
        <v>200</v>
      </c>
      <c r="E751" s="71">
        <v>260</v>
      </c>
      <c r="F751" s="70">
        <f t="shared" ca="1" si="31"/>
        <v>52000</v>
      </c>
      <c r="G751" s="45"/>
      <c r="H751" s="45"/>
      <c r="I751" s="45"/>
      <c r="J751" s="45"/>
    </row>
    <row r="752" spans="1:10" ht="13.5" customHeight="1" x14ac:dyDescent="0.2">
      <c r="A752" s="78">
        <v>51161705</v>
      </c>
      <c r="B752" s="69" t="str">
        <f t="shared" ca="1" si="30"/>
        <v>Bromuro de ipratropio</v>
      </c>
      <c r="C752" s="78" t="s">
        <v>1449</v>
      </c>
      <c r="D752" s="78">
        <v>825</v>
      </c>
      <c r="E752" s="71">
        <v>75</v>
      </c>
      <c r="F752" s="70">
        <f t="shared" ca="1" si="31"/>
        <v>61875</v>
      </c>
      <c r="G752" s="45"/>
      <c r="H752" s="45"/>
      <c r="I752" s="45"/>
      <c r="J752" s="45"/>
    </row>
    <row r="753" spans="1:10" ht="13.5" customHeight="1" x14ac:dyDescent="0.2">
      <c r="A753" s="78">
        <v>51171503</v>
      </c>
      <c r="B753" s="69" t="str">
        <f t="shared" ca="1" si="30"/>
        <v>Hidróxido de magnesio</v>
      </c>
      <c r="C753" s="78" t="s">
        <v>1449</v>
      </c>
      <c r="D753" s="78">
        <v>50</v>
      </c>
      <c r="E753" s="71">
        <v>85</v>
      </c>
      <c r="F753" s="70">
        <f t="shared" ca="1" si="31"/>
        <v>4250</v>
      </c>
      <c r="G753" s="45"/>
      <c r="H753" s="45"/>
      <c r="I753" s="45"/>
      <c r="J753" s="45"/>
    </row>
    <row r="754" spans="1:10" ht="13.5" customHeight="1" x14ac:dyDescent="0.2">
      <c r="A754" s="78">
        <v>51171513</v>
      </c>
      <c r="B754" s="69" t="str">
        <f t="shared" ca="1" si="30"/>
        <v>Dihidroxialuminio-carbonato de sodio</v>
      </c>
      <c r="C754" s="78" t="s">
        <v>1449</v>
      </c>
      <c r="D754" s="78">
        <v>400</v>
      </c>
      <c r="E754" s="71">
        <v>35</v>
      </c>
      <c r="F754" s="70">
        <f t="shared" ca="1" si="31"/>
        <v>14000</v>
      </c>
      <c r="G754" s="45"/>
      <c r="H754" s="45"/>
      <c r="I754" s="45"/>
      <c r="J754" s="45"/>
    </row>
    <row r="755" spans="1:10" ht="13.5" customHeight="1" x14ac:dyDescent="0.2">
      <c r="A755" s="78">
        <v>51171605</v>
      </c>
      <c r="B755" s="69" t="str">
        <f t="shared" ca="1" si="30"/>
        <v>Lactulosa</v>
      </c>
      <c r="C755" s="78" t="s">
        <v>1449</v>
      </c>
      <c r="D755" s="78">
        <v>30</v>
      </c>
      <c r="E755" s="71">
        <v>975</v>
      </c>
      <c r="F755" s="70">
        <f t="shared" ca="1" si="31"/>
        <v>29250</v>
      </c>
      <c r="G755" s="45"/>
      <c r="H755" s="45"/>
      <c r="I755" s="45"/>
      <c r="J755" s="45"/>
    </row>
    <row r="756" spans="1:10" ht="13.5" customHeight="1" x14ac:dyDescent="0.2">
      <c r="A756" s="78">
        <v>51171606</v>
      </c>
      <c r="B756" s="69" t="str">
        <f t="shared" ref="B756:B788" ca="1" si="32">IFERROR(INDEX(UNSPSCDes,MATCH(INDIRECT(ADDRESS(ROW(),COLUMN()-1,4)),UNSPSCCode,0)),"")</f>
        <v>Sulfato de magnesio</v>
      </c>
      <c r="C756" s="78" t="s">
        <v>1449</v>
      </c>
      <c r="D756" s="78">
        <v>8000</v>
      </c>
      <c r="E756" s="71">
        <v>50</v>
      </c>
      <c r="F756" s="70">
        <f t="shared" ref="F756:F788" ca="1" si="33">INDIRECT(ADDRESS(ROW(),COLUMN()-2,4))*INDIRECT(ADDRESS(ROW(),COLUMN()-1,4))</f>
        <v>400000</v>
      </c>
      <c r="G756" s="45"/>
      <c r="H756" s="45"/>
      <c r="I756" s="45"/>
      <c r="J756" s="45"/>
    </row>
    <row r="757" spans="1:10" ht="13.5" customHeight="1" x14ac:dyDescent="0.2">
      <c r="A757" s="78">
        <v>51171608</v>
      </c>
      <c r="B757" s="69" t="str">
        <f t="shared" ca="1" si="32"/>
        <v>Glicerina</v>
      </c>
      <c r="C757" s="78" t="s">
        <v>1449</v>
      </c>
      <c r="D757" s="78">
        <v>150</v>
      </c>
      <c r="E757" s="71">
        <v>15</v>
      </c>
      <c r="F757" s="70">
        <f t="shared" ca="1" si="33"/>
        <v>2250</v>
      </c>
      <c r="G757" s="45"/>
      <c r="H757" s="45"/>
      <c r="I757" s="45"/>
      <c r="J757" s="45"/>
    </row>
    <row r="758" spans="1:10" ht="13.5" customHeight="1" x14ac:dyDescent="0.2">
      <c r="A758" s="78">
        <v>51171621</v>
      </c>
      <c r="B758" s="69" t="str">
        <f t="shared" ca="1" si="32"/>
        <v>Clorhidrato de metoclopramida</v>
      </c>
      <c r="C758" s="78" t="s">
        <v>1449</v>
      </c>
      <c r="D758" s="78">
        <v>2100</v>
      </c>
      <c r="E758" s="71">
        <v>2</v>
      </c>
      <c r="F758" s="70">
        <f t="shared" ca="1" si="33"/>
        <v>4200</v>
      </c>
      <c r="G758" s="45"/>
      <c r="H758" s="45"/>
      <c r="I758" s="45"/>
      <c r="J758" s="45"/>
    </row>
    <row r="759" spans="1:10" ht="13.5" customHeight="1" x14ac:dyDescent="0.2">
      <c r="A759" s="78">
        <v>51171628</v>
      </c>
      <c r="B759" s="69" t="str">
        <f t="shared" ca="1" si="32"/>
        <v>Fosfato de potasio</v>
      </c>
      <c r="C759" s="78" t="s">
        <v>1449</v>
      </c>
      <c r="D759" s="78">
        <v>100</v>
      </c>
      <c r="E759" s="71">
        <v>420</v>
      </c>
      <c r="F759" s="70">
        <f t="shared" ca="1" si="33"/>
        <v>42000</v>
      </c>
      <c r="G759" s="45"/>
      <c r="H759" s="45"/>
      <c r="I759" s="45"/>
      <c r="J759" s="45"/>
    </row>
    <row r="760" spans="1:10" ht="13.5" customHeight="1" x14ac:dyDescent="0.2">
      <c r="A760" s="78">
        <v>51171631</v>
      </c>
      <c r="B760" s="69" t="str">
        <f t="shared" ca="1" si="32"/>
        <v>Polietilenglicol laxante</v>
      </c>
      <c r="C760" s="78" t="s">
        <v>1449</v>
      </c>
      <c r="D760" s="78">
        <v>25</v>
      </c>
      <c r="E760" s="71">
        <v>210</v>
      </c>
      <c r="F760" s="70">
        <f t="shared" ca="1" si="33"/>
        <v>5250</v>
      </c>
      <c r="G760" s="45"/>
      <c r="H760" s="45"/>
      <c r="I760" s="45"/>
      <c r="J760" s="45"/>
    </row>
    <row r="761" spans="1:10" ht="13.5" customHeight="1" x14ac:dyDescent="0.2">
      <c r="A761" s="78">
        <v>51171804</v>
      </c>
      <c r="B761" s="69" t="str">
        <f t="shared" ca="1" si="32"/>
        <v>Clorhidrato de ondansetrón</v>
      </c>
      <c r="C761" s="78" t="s">
        <v>1449</v>
      </c>
      <c r="D761" s="78">
        <v>150</v>
      </c>
      <c r="E761" s="71">
        <v>100</v>
      </c>
      <c r="F761" s="70">
        <f t="shared" ca="1" si="33"/>
        <v>15000</v>
      </c>
      <c r="G761" s="45"/>
      <c r="H761" s="45"/>
      <c r="I761" s="45"/>
      <c r="J761" s="45"/>
    </row>
    <row r="762" spans="1:10" ht="13.5" customHeight="1" x14ac:dyDescent="0.2">
      <c r="A762" s="78">
        <v>51171811</v>
      </c>
      <c r="B762" s="69" t="str">
        <f t="shared" ca="1" si="32"/>
        <v>Combinacion de dextrosa fructosa y ácido fosfórico</v>
      </c>
      <c r="C762" s="78" t="s">
        <v>1449</v>
      </c>
      <c r="D762" s="78">
        <v>3000</v>
      </c>
      <c r="E762" s="71">
        <v>60</v>
      </c>
      <c r="F762" s="70">
        <f t="shared" ca="1" si="33"/>
        <v>180000</v>
      </c>
      <c r="G762" s="45"/>
      <c r="H762" s="45"/>
      <c r="I762" s="45"/>
      <c r="J762" s="45"/>
    </row>
    <row r="763" spans="1:10" ht="13.5" customHeight="1" x14ac:dyDescent="0.2">
      <c r="A763" s="78">
        <v>51171820</v>
      </c>
      <c r="B763" s="69" t="str">
        <f t="shared" ca="1" si="32"/>
        <v>Dimenhidrinato</v>
      </c>
      <c r="C763" s="78" t="s">
        <v>1449</v>
      </c>
      <c r="D763" s="78">
        <v>200</v>
      </c>
      <c r="E763" s="71">
        <v>40</v>
      </c>
      <c r="F763" s="70">
        <f t="shared" ca="1" si="33"/>
        <v>8000</v>
      </c>
      <c r="G763" s="45"/>
      <c r="H763" s="45"/>
      <c r="I763" s="45"/>
      <c r="J763" s="45"/>
    </row>
    <row r="764" spans="1:10" ht="13.5" customHeight="1" x14ac:dyDescent="0.2">
      <c r="A764" s="78">
        <v>51171904</v>
      </c>
      <c r="B764" s="69" t="str">
        <f t="shared" ca="1" si="32"/>
        <v>Clorhidrato de ranitidina</v>
      </c>
      <c r="C764" s="78" t="s">
        <v>1449</v>
      </c>
      <c r="D764" s="78">
        <v>1800</v>
      </c>
      <c r="E764" s="71">
        <v>40</v>
      </c>
      <c r="F764" s="70">
        <f t="shared" ca="1" si="33"/>
        <v>72000</v>
      </c>
      <c r="G764" s="45"/>
      <c r="H764" s="45"/>
      <c r="I764" s="45"/>
      <c r="J764" s="45"/>
    </row>
    <row r="765" spans="1:10" ht="13.5" customHeight="1" x14ac:dyDescent="0.2">
      <c r="A765" s="78">
        <v>51171908</v>
      </c>
      <c r="B765" s="69" t="str">
        <f t="shared" ca="1" si="32"/>
        <v>Misoprostol</v>
      </c>
      <c r="C765" s="78" t="s">
        <v>1449</v>
      </c>
      <c r="D765" s="78">
        <v>600</v>
      </c>
      <c r="E765" s="71">
        <v>300</v>
      </c>
      <c r="F765" s="70">
        <f t="shared" ca="1" si="33"/>
        <v>180000</v>
      </c>
      <c r="G765" s="45"/>
      <c r="H765" s="45"/>
      <c r="I765" s="45"/>
      <c r="J765" s="45"/>
    </row>
    <row r="766" spans="1:10" ht="13.5" customHeight="1" x14ac:dyDescent="0.2">
      <c r="A766" s="78">
        <v>51171909</v>
      </c>
      <c r="B766" s="69" t="str">
        <f t="shared" ca="1" si="32"/>
        <v>Omeprazol</v>
      </c>
      <c r="C766" s="78" t="s">
        <v>16989</v>
      </c>
      <c r="D766" s="78">
        <v>400</v>
      </c>
      <c r="E766" s="71">
        <v>230</v>
      </c>
      <c r="F766" s="70">
        <f t="shared" ca="1" si="33"/>
        <v>92000</v>
      </c>
      <c r="G766" s="45"/>
      <c r="H766" s="45"/>
      <c r="I766" s="45"/>
      <c r="J766" s="45"/>
    </row>
    <row r="767" spans="1:10" ht="13.5" customHeight="1" x14ac:dyDescent="0.2">
      <c r="A767" s="78">
        <v>51171911</v>
      </c>
      <c r="B767" s="69" t="str">
        <f t="shared" ca="1" si="32"/>
        <v>Sucralfato</v>
      </c>
      <c r="C767" s="78" t="s">
        <v>1449</v>
      </c>
      <c r="D767" s="78">
        <v>150</v>
      </c>
      <c r="E767" s="71">
        <v>15</v>
      </c>
      <c r="F767" s="70">
        <f t="shared" ca="1" si="33"/>
        <v>2250</v>
      </c>
      <c r="G767" s="45"/>
      <c r="H767" s="45"/>
      <c r="I767" s="45"/>
      <c r="J767" s="45"/>
    </row>
    <row r="768" spans="1:10" ht="13.5" customHeight="1" x14ac:dyDescent="0.2">
      <c r="A768" s="78">
        <v>51171915</v>
      </c>
      <c r="B768" s="69" t="str">
        <f t="shared" ca="1" si="32"/>
        <v>Pantoprazol sódico</v>
      </c>
      <c r="C768" s="78" t="s">
        <v>1449</v>
      </c>
      <c r="D768" s="78">
        <v>30</v>
      </c>
      <c r="E768" s="71">
        <v>650</v>
      </c>
      <c r="F768" s="70">
        <f t="shared" ca="1" si="33"/>
        <v>19500</v>
      </c>
      <c r="G768" s="45"/>
      <c r="H768" s="45"/>
      <c r="I768" s="45"/>
      <c r="J768" s="45"/>
    </row>
    <row r="769" spans="1:10" ht="13.5" customHeight="1" x14ac:dyDescent="0.2">
      <c r="A769" s="78">
        <v>51181506</v>
      </c>
      <c r="B769" s="69" t="str">
        <f t="shared" ca="1" si="32"/>
        <v>Insulina</v>
      </c>
      <c r="C769" s="78" t="s">
        <v>1449</v>
      </c>
      <c r="D769" s="78">
        <v>50</v>
      </c>
      <c r="E769" s="71">
        <v>110</v>
      </c>
      <c r="F769" s="70">
        <f t="shared" ca="1" si="33"/>
        <v>5500</v>
      </c>
      <c r="G769" s="45"/>
      <c r="H769" s="45"/>
      <c r="I769" s="45"/>
      <c r="J769" s="45"/>
    </row>
    <row r="770" spans="1:10" ht="13.5" customHeight="1" x14ac:dyDescent="0.2">
      <c r="A770" s="78">
        <v>51181704</v>
      </c>
      <c r="B770" s="69" t="str">
        <f t="shared" ca="1" si="32"/>
        <v>Dexametasona</v>
      </c>
      <c r="C770" s="78" t="s">
        <v>1449</v>
      </c>
      <c r="D770" s="78">
        <v>3200</v>
      </c>
      <c r="E770" s="71">
        <v>30</v>
      </c>
      <c r="F770" s="70">
        <f t="shared" ca="1" si="33"/>
        <v>96000</v>
      </c>
      <c r="G770" s="45"/>
      <c r="H770" s="45"/>
      <c r="I770" s="45"/>
      <c r="J770" s="45"/>
    </row>
    <row r="771" spans="1:10" ht="13.5" customHeight="1" x14ac:dyDescent="0.2">
      <c r="A771" s="78">
        <v>51181706</v>
      </c>
      <c r="B771" s="69" t="str">
        <f t="shared" ca="1" si="32"/>
        <v>Hidrocortisona</v>
      </c>
      <c r="C771" s="78" t="s">
        <v>1449</v>
      </c>
      <c r="D771" s="78">
        <v>1200</v>
      </c>
      <c r="E771" s="71">
        <v>30</v>
      </c>
      <c r="F771" s="70">
        <f t="shared" ca="1" si="33"/>
        <v>36000</v>
      </c>
      <c r="G771" s="45"/>
      <c r="H771" s="45"/>
      <c r="I771" s="45"/>
      <c r="J771" s="45"/>
    </row>
    <row r="772" spans="1:10" ht="13.5" customHeight="1" x14ac:dyDescent="0.2">
      <c r="A772" s="78">
        <v>51181707</v>
      </c>
      <c r="B772" s="69" t="str">
        <f t="shared" ca="1" si="32"/>
        <v>Metilprednisolona</v>
      </c>
      <c r="C772" s="78" t="s">
        <v>16989</v>
      </c>
      <c r="D772" s="78">
        <v>65</v>
      </c>
      <c r="E772" s="71">
        <v>2420</v>
      </c>
      <c r="F772" s="70">
        <f t="shared" ca="1" si="33"/>
        <v>157300</v>
      </c>
      <c r="G772" s="45"/>
      <c r="H772" s="45"/>
      <c r="I772" s="45"/>
      <c r="J772" s="45"/>
    </row>
    <row r="773" spans="1:10" ht="13.5" customHeight="1" x14ac:dyDescent="0.2">
      <c r="A773" s="78">
        <v>51182203</v>
      </c>
      <c r="B773" s="69" t="str">
        <f t="shared" ca="1" si="32"/>
        <v>Oxitocina</v>
      </c>
      <c r="C773" s="78" t="s">
        <v>1449</v>
      </c>
      <c r="D773" s="78">
        <v>6000</v>
      </c>
      <c r="E773" s="71">
        <v>100.78</v>
      </c>
      <c r="F773" s="70">
        <f t="shared" ca="1" si="33"/>
        <v>604680</v>
      </c>
      <c r="G773" s="45"/>
      <c r="H773" s="45"/>
      <c r="I773" s="45"/>
      <c r="J773" s="45"/>
    </row>
    <row r="774" spans="1:10" ht="13.5" customHeight="1" x14ac:dyDescent="0.2">
      <c r="A774" s="78">
        <v>51182204</v>
      </c>
      <c r="B774" s="69" t="str">
        <f t="shared" ca="1" si="32"/>
        <v>Maleato de ergonovina</v>
      </c>
      <c r="C774" s="78" t="s">
        <v>1449</v>
      </c>
      <c r="D774" s="78">
        <v>8000</v>
      </c>
      <c r="E774" s="71">
        <v>50</v>
      </c>
      <c r="F774" s="70">
        <f t="shared" ca="1" si="33"/>
        <v>400000</v>
      </c>
      <c r="G774" s="45"/>
      <c r="H774" s="45"/>
      <c r="I774" s="45"/>
      <c r="J774" s="45"/>
    </row>
    <row r="775" spans="1:10" ht="13.5" customHeight="1" x14ac:dyDescent="0.2">
      <c r="A775" s="78">
        <v>51182403</v>
      </c>
      <c r="B775" s="69" t="str">
        <f t="shared" ca="1" si="32"/>
        <v>Gluconato de calcio</v>
      </c>
      <c r="C775" s="78" t="s">
        <v>1449</v>
      </c>
      <c r="D775" s="78">
        <v>400</v>
      </c>
      <c r="E775" s="71">
        <v>90</v>
      </c>
      <c r="F775" s="70">
        <f t="shared" ca="1" si="33"/>
        <v>36000</v>
      </c>
      <c r="G775" s="45"/>
      <c r="H775" s="45"/>
      <c r="I775" s="45"/>
      <c r="J775" s="45"/>
    </row>
    <row r="776" spans="1:10" ht="13.5" customHeight="1" x14ac:dyDescent="0.2">
      <c r="A776" s="78">
        <v>51182408</v>
      </c>
      <c r="B776" s="69" t="str">
        <f t="shared" ca="1" si="32"/>
        <v>Fosfato  sódico de celulosa</v>
      </c>
      <c r="C776" s="78" t="s">
        <v>1449</v>
      </c>
      <c r="D776" s="78">
        <v>50</v>
      </c>
      <c r="E776" s="71">
        <v>205</v>
      </c>
      <c r="F776" s="70">
        <f t="shared" ca="1" si="33"/>
        <v>10250</v>
      </c>
      <c r="G776" s="45"/>
      <c r="H776" s="45"/>
      <c r="I776" s="45"/>
      <c r="J776" s="45"/>
    </row>
    <row r="777" spans="1:10" ht="13.5" customHeight="1" x14ac:dyDescent="0.2">
      <c r="A777" s="78">
        <v>51191509</v>
      </c>
      <c r="B777" s="69" t="str">
        <f t="shared" ca="1" si="32"/>
        <v>Manitol</v>
      </c>
      <c r="C777" s="78" t="s">
        <v>1449</v>
      </c>
      <c r="D777" s="78">
        <v>50</v>
      </c>
      <c r="E777" s="71">
        <v>130</v>
      </c>
      <c r="F777" s="70">
        <f t="shared" ca="1" si="33"/>
        <v>6500</v>
      </c>
      <c r="G777" s="45"/>
      <c r="H777" s="45"/>
      <c r="I777" s="45"/>
      <c r="J777" s="45"/>
    </row>
    <row r="778" spans="1:10" ht="13.5" customHeight="1" x14ac:dyDescent="0.2">
      <c r="A778" s="78">
        <v>51191510</v>
      </c>
      <c r="B778" s="69" t="str">
        <f t="shared" ca="1" si="32"/>
        <v>Furosemida</v>
      </c>
      <c r="C778" s="78" t="s">
        <v>1449</v>
      </c>
      <c r="D778" s="78">
        <v>500</v>
      </c>
      <c r="E778" s="71">
        <v>210</v>
      </c>
      <c r="F778" s="70">
        <f t="shared" ca="1" si="33"/>
        <v>105000</v>
      </c>
      <c r="G778" s="45"/>
      <c r="H778" s="45"/>
      <c r="I778" s="45"/>
      <c r="J778" s="45"/>
    </row>
    <row r="779" spans="1:10" ht="13.5" customHeight="1" x14ac:dyDescent="0.2">
      <c r="A779" s="78">
        <v>51191515</v>
      </c>
      <c r="B779" s="69" t="str">
        <f t="shared" ca="1" si="32"/>
        <v>Hidroclorotiazida</v>
      </c>
      <c r="C779" s="78" t="s">
        <v>1449</v>
      </c>
      <c r="D779" s="78">
        <v>300</v>
      </c>
      <c r="E779" s="71">
        <v>10</v>
      </c>
      <c r="F779" s="70">
        <f t="shared" ca="1" si="33"/>
        <v>3000</v>
      </c>
      <c r="G779" s="45"/>
      <c r="H779" s="45"/>
      <c r="I779" s="45"/>
      <c r="J779" s="45"/>
    </row>
    <row r="780" spans="1:10" ht="13.5" customHeight="1" x14ac:dyDescent="0.2">
      <c r="A780" s="78">
        <v>51191601</v>
      </c>
      <c r="B780" s="69" t="str">
        <f t="shared" ca="1" si="32"/>
        <v>Dextrosa</v>
      </c>
      <c r="C780" s="78" t="s">
        <v>1449</v>
      </c>
      <c r="D780" s="78">
        <v>5000</v>
      </c>
      <c r="E780" s="71">
        <v>60</v>
      </c>
      <c r="F780" s="70">
        <f t="shared" ca="1" si="33"/>
        <v>300000</v>
      </c>
      <c r="G780" s="45"/>
      <c r="H780" s="45"/>
      <c r="I780" s="45"/>
      <c r="J780" s="45"/>
    </row>
    <row r="781" spans="1:10" ht="13.5" customHeight="1" x14ac:dyDescent="0.2">
      <c r="A781" s="78">
        <v>51191603</v>
      </c>
      <c r="B781" s="69" t="str">
        <f t="shared" ca="1" si="32"/>
        <v>Alimentación parenteral total o soluciones apt nutricionales</v>
      </c>
      <c r="C781" s="78" t="s">
        <v>16989</v>
      </c>
      <c r="D781" s="78">
        <v>40</v>
      </c>
      <c r="E781" s="71">
        <v>1660</v>
      </c>
      <c r="F781" s="70">
        <f t="shared" ca="1" si="33"/>
        <v>66400</v>
      </c>
      <c r="G781" s="45"/>
      <c r="H781" s="45"/>
      <c r="I781" s="45"/>
      <c r="J781" s="45"/>
    </row>
    <row r="782" spans="1:10" ht="13.5" customHeight="1" x14ac:dyDescent="0.2">
      <c r="A782" s="78">
        <v>51191604</v>
      </c>
      <c r="B782" s="69" t="str">
        <f t="shared" ca="1" si="32"/>
        <v>Solución ringer lactato</v>
      </c>
      <c r="C782" s="78" t="s">
        <v>1449</v>
      </c>
      <c r="D782" s="78">
        <v>6000</v>
      </c>
      <c r="E782" s="71">
        <v>60</v>
      </c>
      <c r="F782" s="70">
        <f t="shared" ca="1" si="33"/>
        <v>360000</v>
      </c>
      <c r="G782" s="45"/>
      <c r="H782" s="45"/>
      <c r="I782" s="45"/>
      <c r="J782" s="45"/>
    </row>
    <row r="783" spans="1:10" ht="13.5" customHeight="1" x14ac:dyDescent="0.2">
      <c r="A783" s="78">
        <v>51191802</v>
      </c>
      <c r="B783" s="69" t="str">
        <f t="shared" ca="1" si="32"/>
        <v>Cloruro de potasio</v>
      </c>
      <c r="C783" s="78" t="s">
        <v>1449</v>
      </c>
      <c r="D783" s="78">
        <v>300</v>
      </c>
      <c r="E783" s="71">
        <v>60</v>
      </c>
      <c r="F783" s="70">
        <f t="shared" ca="1" si="33"/>
        <v>18000</v>
      </c>
      <c r="G783" s="45"/>
      <c r="H783" s="45"/>
      <c r="I783" s="45"/>
      <c r="J783" s="45"/>
    </row>
    <row r="784" spans="1:10" ht="13.5" customHeight="1" x14ac:dyDescent="0.2">
      <c r="A784" s="78">
        <v>51191905</v>
      </c>
      <c r="B784" s="69" t="str">
        <f t="shared" ca="1" si="32"/>
        <v>Suplementos vitamínicos</v>
      </c>
      <c r="C784" s="78" t="s">
        <v>1449</v>
      </c>
      <c r="D784" s="78">
        <v>800</v>
      </c>
      <c r="E784" s="71">
        <v>125</v>
      </c>
      <c r="F784" s="70">
        <f t="shared" ca="1" si="33"/>
        <v>100000</v>
      </c>
      <c r="G784" s="45"/>
      <c r="H784" s="45"/>
      <c r="I784" s="45"/>
      <c r="J784" s="45"/>
    </row>
    <row r="785" spans="1:10" ht="13.5" customHeight="1" x14ac:dyDescent="0.2">
      <c r="A785" s="78">
        <v>51201615</v>
      </c>
      <c r="B785" s="69" t="str">
        <f t="shared" ca="1" si="32"/>
        <v>Vacuna contra el neumococo</v>
      </c>
      <c r="C785" s="78" t="s">
        <v>1449</v>
      </c>
      <c r="D785" s="78">
        <v>75</v>
      </c>
      <c r="E785" s="71">
        <v>5600</v>
      </c>
      <c r="F785" s="70">
        <f t="shared" ca="1" si="33"/>
        <v>420000</v>
      </c>
      <c r="G785" s="45"/>
      <c r="H785" s="45"/>
      <c r="I785" s="45"/>
      <c r="J785" s="45"/>
    </row>
    <row r="786" spans="1:10" ht="13.5" customHeight="1" x14ac:dyDescent="0.2">
      <c r="A786" s="78">
        <v>51211603</v>
      </c>
      <c r="B786" s="69" t="str">
        <f t="shared" ca="1" si="32"/>
        <v>Digoxina inmune fab</v>
      </c>
      <c r="C786" s="78" t="s">
        <v>1449</v>
      </c>
      <c r="D786" s="78">
        <v>100</v>
      </c>
      <c r="E786" s="71">
        <v>10</v>
      </c>
      <c r="F786" s="70">
        <f t="shared" ca="1" si="33"/>
        <v>1000</v>
      </c>
      <c r="G786" s="45"/>
      <c r="H786" s="45"/>
      <c r="I786" s="45"/>
      <c r="J786" s="45"/>
    </row>
    <row r="787" spans="1:10" ht="13.5" customHeight="1" x14ac:dyDescent="0.2">
      <c r="A787" s="78">
        <v>51211606</v>
      </c>
      <c r="B787" s="69" t="str">
        <f t="shared" ca="1" si="32"/>
        <v>Flumazenil</v>
      </c>
      <c r="C787" s="78" t="s">
        <v>16989</v>
      </c>
      <c r="D787" s="78">
        <v>15</v>
      </c>
      <c r="E787" s="71">
        <v>1500</v>
      </c>
      <c r="F787" s="70">
        <f t="shared" ca="1" si="33"/>
        <v>22500</v>
      </c>
      <c r="G787" s="45"/>
      <c r="H787" s="45"/>
      <c r="I787" s="45"/>
      <c r="J787" s="45"/>
    </row>
    <row r="788" spans="1:10" ht="13.5" customHeight="1" x14ac:dyDescent="0.2">
      <c r="A788" s="78">
        <v>51241207</v>
      </c>
      <c r="B788" s="69" t="str">
        <f t="shared" ca="1" si="32"/>
        <v>Preparaciones tópicas de brea de hulla</v>
      </c>
      <c r="C788" s="78" t="s">
        <v>1449</v>
      </c>
      <c r="D788" s="78">
        <v>1</v>
      </c>
      <c r="E788" s="71">
        <v>1350</v>
      </c>
      <c r="F788" s="70">
        <f t="shared" ca="1" si="33"/>
        <v>1350</v>
      </c>
      <c r="G788" s="45"/>
      <c r="H788" s="45"/>
      <c r="I788" s="45"/>
      <c r="J788" s="45"/>
    </row>
    <row r="789" spans="1:10" ht="14.1" customHeight="1" x14ac:dyDescent="0.2">
      <c r="A789" s="45"/>
      <c r="B789" s="45"/>
      <c r="C789" s="45"/>
      <c r="D789" s="45"/>
      <c r="E789" s="73" t="s">
        <v>12551</v>
      </c>
      <c r="F789" s="74">
        <f ca="1">SUM(Table339[MONTO TOTAL ESTIMADO])</f>
        <v>16948660.100000001</v>
      </c>
      <c r="G789" s="45"/>
      <c r="H789" s="45" t="str">
        <f>C653</f>
        <v>Bienes</v>
      </c>
      <c r="I789" s="45" t="str">
        <f>E653</f>
        <v>No</v>
      </c>
      <c r="J789" s="45" t="str">
        <f>D653</f>
        <v>Comparacion de Precios</v>
      </c>
    </row>
    <row r="790" spans="1:10" ht="14.1" customHeight="1" thickBot="1" x14ac:dyDescent="0.3"/>
    <row r="791" spans="1:10" ht="33.75" customHeight="1" thickBot="1" x14ac:dyDescent="0.25">
      <c r="A791" s="64" t="s">
        <v>16382</v>
      </c>
      <c r="B791" s="64" t="s">
        <v>161</v>
      </c>
      <c r="C791" s="64" t="s">
        <v>11725</v>
      </c>
      <c r="D791" s="64" t="s">
        <v>14378</v>
      </c>
      <c r="E791" s="64" t="s">
        <v>10963</v>
      </c>
      <c r="F791" s="64" t="s">
        <v>11096</v>
      </c>
      <c r="G791" s="45"/>
      <c r="H791" s="45"/>
      <c r="I791" s="45"/>
      <c r="J791" s="45"/>
    </row>
    <row r="792" spans="1:10" ht="14.1" customHeight="1" thickBot="1" x14ac:dyDescent="0.25">
      <c r="A792" s="81" t="s">
        <v>18860</v>
      </c>
      <c r="B792" s="81" t="s">
        <v>18861</v>
      </c>
      <c r="C792" s="66" t="s">
        <v>17798</v>
      </c>
      <c r="D792" s="66" t="s">
        <v>1875</v>
      </c>
      <c r="E792" s="66" t="s">
        <v>17854</v>
      </c>
      <c r="F792" s="81" t="s">
        <v>18862</v>
      </c>
      <c r="G792" s="45"/>
      <c r="H792" s="45"/>
      <c r="I792" s="45"/>
      <c r="J792" s="45"/>
    </row>
    <row r="793" spans="1:10" ht="14.1" customHeight="1" thickBot="1" x14ac:dyDescent="0.25">
      <c r="A793" s="95" t="s">
        <v>14828</v>
      </c>
      <c r="B793" s="67" t="s">
        <v>8530</v>
      </c>
      <c r="C793" s="76">
        <v>45017</v>
      </c>
      <c r="D793" s="95" t="s">
        <v>9387</v>
      </c>
      <c r="E793" s="67" t="s">
        <v>13094</v>
      </c>
      <c r="F793" s="66" t="s">
        <v>3082</v>
      </c>
      <c r="G793" s="45"/>
      <c r="H793" s="45"/>
      <c r="I793" s="45"/>
      <c r="J793" s="45"/>
    </row>
    <row r="794" spans="1:10" ht="14.1" customHeight="1" thickBot="1" x14ac:dyDescent="0.25">
      <c r="A794" s="96"/>
      <c r="B794" s="67" t="s">
        <v>1786</v>
      </c>
      <c r="C794" s="79">
        <f>IF(C793="","",IF(AND(MONTH(C793)&gt;=1,MONTH(C793)&lt;=3),1,IF(AND(MONTH(C793)&gt;=4,MONTH(C793)&lt;=6),2,IF(AND(MONTH(C793)&gt;=7,MONTH(C793)&lt;=9),3,4))))</f>
        <v>2</v>
      </c>
      <c r="D794" s="96"/>
      <c r="E794" s="67" t="s">
        <v>2419</v>
      </c>
      <c r="F794" s="66" t="s">
        <v>14449</v>
      </c>
      <c r="G794" s="45"/>
      <c r="H794" s="45"/>
      <c r="I794" s="45"/>
      <c r="J794" s="45"/>
    </row>
    <row r="795" spans="1:10" ht="14.1" customHeight="1" thickBot="1" x14ac:dyDescent="0.25">
      <c r="A795" s="96"/>
      <c r="B795" s="67" t="s">
        <v>12943</v>
      </c>
      <c r="C795" s="76">
        <v>45107</v>
      </c>
      <c r="D795" s="96"/>
      <c r="E795" s="67" t="s">
        <v>3075</v>
      </c>
      <c r="F795" s="66" t="s">
        <v>6001</v>
      </c>
      <c r="G795" s="45"/>
      <c r="H795" s="45"/>
      <c r="I795" s="45"/>
      <c r="J795" s="45"/>
    </row>
    <row r="796" spans="1:10" ht="14.1" customHeight="1" thickBot="1" x14ac:dyDescent="0.25">
      <c r="A796" s="96"/>
      <c r="B796" s="67" t="s">
        <v>1786</v>
      </c>
      <c r="C796" s="79">
        <f>IF(C795="","",IF(AND(MONTH(C795)&gt;=1,MONTH(C795)&lt;=3),1,IF(AND(MONTH(C795)&gt;=4,MONTH(C795)&lt;=6),2,IF(AND(MONTH(C795)&gt;=7,MONTH(C795)&lt;=9),3,4))))</f>
        <v>2</v>
      </c>
      <c r="D796" s="96"/>
      <c r="E796" s="67" t="s">
        <v>13193</v>
      </c>
      <c r="F796" s="66" t="s">
        <v>6001</v>
      </c>
      <c r="G796" s="45"/>
      <c r="H796" s="45"/>
      <c r="I796" s="45"/>
      <c r="J796" s="45"/>
    </row>
    <row r="797" spans="1:10" ht="14.1" customHeight="1" thickBot="1" x14ac:dyDescent="0.25">
      <c r="A797" s="45"/>
      <c r="B797" s="45"/>
      <c r="C797" s="45"/>
      <c r="D797" s="45"/>
      <c r="E797" s="45"/>
      <c r="F797" s="45"/>
      <c r="G797" s="45"/>
      <c r="H797" s="45"/>
      <c r="I797" s="45"/>
      <c r="J797" s="45"/>
    </row>
    <row r="798" spans="1:10" ht="14.1" customHeight="1" thickBot="1" x14ac:dyDescent="0.25">
      <c r="A798" s="72" t="s">
        <v>15735</v>
      </c>
      <c r="B798" s="72" t="s">
        <v>16146</v>
      </c>
      <c r="C798" s="72" t="s">
        <v>15641</v>
      </c>
      <c r="D798" s="72" t="s">
        <v>15251</v>
      </c>
      <c r="E798" s="72" t="s">
        <v>6934</v>
      </c>
      <c r="F798" s="72" t="s">
        <v>15280</v>
      </c>
      <c r="G798" s="45"/>
      <c r="H798" s="45"/>
      <c r="I798" s="45"/>
      <c r="J798" s="45"/>
    </row>
    <row r="799" spans="1:10" ht="13.5" customHeight="1" x14ac:dyDescent="0.2">
      <c r="A799" s="78">
        <v>51101504</v>
      </c>
      <c r="B799" s="69" t="str">
        <f t="shared" ref="B799:B830" ca="1" si="34">IFERROR(INDEX(UNSPSCDes,MATCH(INDIRECT(ADDRESS(ROW(),COLUMN()-1,4)),UNSPSCCode,0)),"")</f>
        <v>Clindamicina</v>
      </c>
      <c r="C799" s="82" t="s">
        <v>1449</v>
      </c>
      <c r="D799" s="78">
        <v>4473</v>
      </c>
      <c r="E799" s="71">
        <v>200</v>
      </c>
      <c r="F799" s="70">
        <f t="shared" ref="F799:F830" ca="1" si="35">INDIRECT(ADDRESS(ROW(),COLUMN()-2,4))*INDIRECT(ADDRESS(ROW(),COLUMN()-1,4))</f>
        <v>894600</v>
      </c>
      <c r="G799" s="45"/>
      <c r="H799" s="45"/>
      <c r="I799" s="45"/>
      <c r="J799" s="45"/>
    </row>
    <row r="800" spans="1:10" ht="13.5" customHeight="1" x14ac:dyDescent="0.2">
      <c r="A800" s="78">
        <v>51101507</v>
      </c>
      <c r="B800" s="69" t="str">
        <f t="shared" ca="1" si="34"/>
        <v>Penicilina</v>
      </c>
      <c r="C800" s="82" t="s">
        <v>1449</v>
      </c>
      <c r="D800" s="78">
        <v>400</v>
      </c>
      <c r="E800" s="71">
        <v>232</v>
      </c>
      <c r="F800" s="70">
        <f t="shared" ca="1" si="35"/>
        <v>92800</v>
      </c>
      <c r="G800" s="45"/>
      <c r="H800" s="45"/>
      <c r="I800" s="45"/>
      <c r="J800" s="45"/>
    </row>
    <row r="801" spans="1:10" ht="13.5" customHeight="1" x14ac:dyDescent="0.2">
      <c r="A801" s="78">
        <v>51101508</v>
      </c>
      <c r="B801" s="69" t="str">
        <f t="shared" ca="1" si="34"/>
        <v>Sulfonamidas antibióticas</v>
      </c>
      <c r="C801" s="82" t="s">
        <v>1449</v>
      </c>
      <c r="D801" s="78">
        <v>600</v>
      </c>
      <c r="E801" s="71">
        <v>50</v>
      </c>
      <c r="F801" s="70">
        <f t="shared" ca="1" si="35"/>
        <v>30000</v>
      </c>
      <c r="G801" s="45"/>
      <c r="H801" s="45"/>
      <c r="I801" s="45"/>
      <c r="J801" s="45"/>
    </row>
    <row r="802" spans="1:10" ht="13.5" customHeight="1" x14ac:dyDescent="0.2">
      <c r="A802" s="78">
        <v>51101538</v>
      </c>
      <c r="B802" s="69" t="str">
        <f t="shared" ca="1" si="34"/>
        <v>Levofloxacina</v>
      </c>
      <c r="C802" s="82" t="s">
        <v>1449</v>
      </c>
      <c r="D802" s="78">
        <v>50</v>
      </c>
      <c r="E802" s="71">
        <v>75</v>
      </c>
      <c r="F802" s="70">
        <f t="shared" ca="1" si="35"/>
        <v>3750</v>
      </c>
      <c r="G802" s="45"/>
      <c r="H802" s="45"/>
      <c r="I802" s="45"/>
      <c r="J802" s="45"/>
    </row>
    <row r="803" spans="1:10" ht="13.5" customHeight="1" x14ac:dyDescent="0.2">
      <c r="A803" s="78">
        <v>12352209</v>
      </c>
      <c r="B803" s="69" t="str">
        <f t="shared" ca="1" si="34"/>
        <v>Aminoácidos o sus derivados</v>
      </c>
      <c r="C803" s="82" t="s">
        <v>1449</v>
      </c>
      <c r="D803" s="78">
        <v>250</v>
      </c>
      <c r="E803" s="71">
        <v>65</v>
      </c>
      <c r="F803" s="70">
        <f t="shared" ca="1" si="35"/>
        <v>16250</v>
      </c>
      <c r="G803" s="45"/>
      <c r="H803" s="45"/>
      <c r="I803" s="45"/>
      <c r="J803" s="45"/>
    </row>
    <row r="804" spans="1:10" ht="13.5" customHeight="1" x14ac:dyDescent="0.2">
      <c r="A804" s="78">
        <v>51101542</v>
      </c>
      <c r="B804" s="69" t="str">
        <f t="shared" ca="1" si="34"/>
        <v>Ciprofloxacina</v>
      </c>
      <c r="C804" s="82" t="s">
        <v>1449</v>
      </c>
      <c r="D804" s="78">
        <v>100</v>
      </c>
      <c r="E804" s="71">
        <v>25</v>
      </c>
      <c r="F804" s="70">
        <f t="shared" ca="1" si="35"/>
        <v>2500</v>
      </c>
      <c r="G804" s="45"/>
      <c r="H804" s="45"/>
      <c r="I804" s="45"/>
      <c r="J804" s="45"/>
    </row>
    <row r="805" spans="1:10" ht="13.5" customHeight="1" x14ac:dyDescent="0.2">
      <c r="A805" s="78">
        <v>51101548</v>
      </c>
      <c r="B805" s="69" t="str">
        <f t="shared" ca="1" si="34"/>
        <v>Fosfomicina trometamol</v>
      </c>
      <c r="C805" s="82" t="s">
        <v>1449</v>
      </c>
      <c r="D805" s="78">
        <v>60</v>
      </c>
      <c r="E805" s="71">
        <v>350</v>
      </c>
      <c r="F805" s="70">
        <f t="shared" ca="1" si="35"/>
        <v>21000</v>
      </c>
      <c r="G805" s="45"/>
      <c r="H805" s="45"/>
      <c r="I805" s="45"/>
      <c r="J805" s="45"/>
    </row>
    <row r="806" spans="1:10" ht="13.5" customHeight="1" x14ac:dyDescent="0.2">
      <c r="A806" s="78">
        <v>51101551</v>
      </c>
      <c r="B806" s="69" t="str">
        <f t="shared" ca="1" si="34"/>
        <v>Ceftriaxona</v>
      </c>
      <c r="C806" s="82" t="s">
        <v>1449</v>
      </c>
      <c r="D806" s="78">
        <v>4000</v>
      </c>
      <c r="E806" s="71">
        <v>400</v>
      </c>
      <c r="F806" s="70">
        <f t="shared" ca="1" si="35"/>
        <v>1600000</v>
      </c>
      <c r="G806" s="45"/>
      <c r="H806" s="45"/>
      <c r="I806" s="45"/>
      <c r="J806" s="45"/>
    </row>
    <row r="807" spans="1:10" ht="13.5" customHeight="1" x14ac:dyDescent="0.2">
      <c r="A807" s="78">
        <v>51101561</v>
      </c>
      <c r="B807" s="69" t="str">
        <f t="shared" ca="1" si="34"/>
        <v>Piperacilina</v>
      </c>
      <c r="C807" s="82" t="s">
        <v>16989</v>
      </c>
      <c r="D807" s="78">
        <v>2500</v>
      </c>
      <c r="E807" s="71">
        <v>1100</v>
      </c>
      <c r="F807" s="70">
        <f t="shared" ca="1" si="35"/>
        <v>2750000</v>
      </c>
      <c r="G807" s="45"/>
      <c r="H807" s="45"/>
      <c r="I807" s="45"/>
      <c r="J807" s="45"/>
    </row>
    <row r="808" spans="1:10" ht="13.5" customHeight="1" x14ac:dyDescent="0.2">
      <c r="A808" s="78">
        <v>51101567</v>
      </c>
      <c r="B808" s="69" t="str">
        <f t="shared" ca="1" si="34"/>
        <v>Ampicilina</v>
      </c>
      <c r="C808" s="82" t="s">
        <v>1449</v>
      </c>
      <c r="D808" s="78">
        <v>5500</v>
      </c>
      <c r="E808" s="71">
        <v>75</v>
      </c>
      <c r="F808" s="70">
        <f t="shared" ca="1" si="35"/>
        <v>412500</v>
      </c>
      <c r="G808" s="45"/>
      <c r="H808" s="45"/>
      <c r="I808" s="45"/>
      <c r="J808" s="45"/>
    </row>
    <row r="809" spans="1:10" ht="13.5" customHeight="1" x14ac:dyDescent="0.2">
      <c r="A809" s="78">
        <v>51101570</v>
      </c>
      <c r="B809" s="69" t="str">
        <f t="shared" ca="1" si="34"/>
        <v>Eritromicina</v>
      </c>
      <c r="C809" s="82" t="s">
        <v>1449</v>
      </c>
      <c r="D809" s="78">
        <v>60</v>
      </c>
      <c r="E809" s="71">
        <v>200</v>
      </c>
      <c r="F809" s="70">
        <f t="shared" ca="1" si="35"/>
        <v>12000</v>
      </c>
      <c r="G809" s="45"/>
      <c r="H809" s="45"/>
      <c r="I809" s="45"/>
      <c r="J809" s="45"/>
    </row>
    <row r="810" spans="1:10" ht="13.5" customHeight="1" x14ac:dyDescent="0.2">
      <c r="A810" s="78">
        <v>51101572</v>
      </c>
      <c r="B810" s="69" t="str">
        <f t="shared" ca="1" si="34"/>
        <v>Azitromicina</v>
      </c>
      <c r="C810" s="82" t="s">
        <v>1449</v>
      </c>
      <c r="D810" s="78">
        <v>100</v>
      </c>
      <c r="E810" s="71">
        <v>200</v>
      </c>
      <c r="F810" s="70">
        <f t="shared" ca="1" si="35"/>
        <v>20000</v>
      </c>
      <c r="G810" s="45"/>
      <c r="H810" s="45"/>
      <c r="I810" s="45"/>
      <c r="J810" s="45"/>
    </row>
    <row r="811" spans="1:10" ht="13.5" customHeight="1" x14ac:dyDescent="0.2">
      <c r="A811" s="78">
        <v>51101576</v>
      </c>
      <c r="B811" s="69" t="str">
        <f t="shared" ca="1" si="34"/>
        <v>Cefalotina</v>
      </c>
      <c r="C811" s="82" t="s">
        <v>1449</v>
      </c>
      <c r="D811" s="78">
        <v>100</v>
      </c>
      <c r="E811" s="71">
        <v>300</v>
      </c>
      <c r="F811" s="70">
        <f t="shared" ca="1" si="35"/>
        <v>30000</v>
      </c>
      <c r="G811" s="45"/>
      <c r="H811" s="45"/>
      <c r="I811" s="45"/>
      <c r="J811" s="45"/>
    </row>
    <row r="812" spans="1:10" ht="13.5" customHeight="1" x14ac:dyDescent="0.2">
      <c r="A812" s="78">
        <v>51101578</v>
      </c>
      <c r="B812" s="69" t="str">
        <f t="shared" ca="1" si="34"/>
        <v>Cefazolina</v>
      </c>
      <c r="C812" s="82" t="s">
        <v>1449</v>
      </c>
      <c r="D812" s="78">
        <v>1800</v>
      </c>
      <c r="E812" s="71">
        <v>300</v>
      </c>
      <c r="F812" s="70">
        <f t="shared" ca="1" si="35"/>
        <v>540000</v>
      </c>
      <c r="G812" s="45"/>
      <c r="H812" s="45"/>
      <c r="I812" s="45"/>
      <c r="J812" s="45"/>
    </row>
    <row r="813" spans="1:10" ht="13.5" customHeight="1" x14ac:dyDescent="0.2">
      <c r="A813" s="78">
        <v>51101582</v>
      </c>
      <c r="B813" s="69" t="str">
        <f t="shared" ca="1" si="34"/>
        <v>Tobramicina</v>
      </c>
      <c r="C813" s="82" t="s">
        <v>1449</v>
      </c>
      <c r="D813" s="78">
        <v>200</v>
      </c>
      <c r="E813" s="71">
        <v>75</v>
      </c>
      <c r="F813" s="70">
        <f t="shared" ca="1" si="35"/>
        <v>15000</v>
      </c>
      <c r="G813" s="45"/>
      <c r="H813" s="45"/>
      <c r="I813" s="45"/>
      <c r="J813" s="45"/>
    </row>
    <row r="814" spans="1:10" ht="13.5" customHeight="1" x14ac:dyDescent="0.2">
      <c r="A814" s="78">
        <v>51101584</v>
      </c>
      <c r="B814" s="69" t="str">
        <f t="shared" ca="1" si="34"/>
        <v>Gentamicina</v>
      </c>
      <c r="C814" s="82" t="s">
        <v>1449</v>
      </c>
      <c r="D814" s="78">
        <v>3000</v>
      </c>
      <c r="E814" s="71">
        <v>85</v>
      </c>
      <c r="F814" s="70">
        <f t="shared" ca="1" si="35"/>
        <v>255000</v>
      </c>
      <c r="G814" s="45"/>
      <c r="H814" s="45"/>
      <c r="I814" s="45"/>
      <c r="J814" s="45"/>
    </row>
    <row r="815" spans="1:10" ht="13.5" customHeight="1" x14ac:dyDescent="0.2">
      <c r="A815" s="78">
        <v>51101586</v>
      </c>
      <c r="B815" s="69" t="str">
        <f t="shared" ca="1" si="34"/>
        <v>Amikacina</v>
      </c>
      <c r="C815" s="82" t="s">
        <v>1449</v>
      </c>
      <c r="D815" s="78">
        <v>1000</v>
      </c>
      <c r="E815" s="71">
        <v>60</v>
      </c>
      <c r="F815" s="70">
        <f t="shared" ca="1" si="35"/>
        <v>60000</v>
      </c>
      <c r="G815" s="45"/>
      <c r="H815" s="45"/>
      <c r="I815" s="45"/>
      <c r="J815" s="45"/>
    </row>
    <row r="816" spans="1:10" ht="13.5" customHeight="1" x14ac:dyDescent="0.2">
      <c r="A816" s="78">
        <v>51101591</v>
      </c>
      <c r="B816" s="69" t="str">
        <f t="shared" ca="1" si="34"/>
        <v>Vancomicina</v>
      </c>
      <c r="C816" s="82" t="s">
        <v>1449</v>
      </c>
      <c r="D816" s="78">
        <v>100</v>
      </c>
      <c r="E816" s="71">
        <v>1330</v>
      </c>
      <c r="F816" s="70">
        <f t="shared" ca="1" si="35"/>
        <v>133000</v>
      </c>
      <c r="G816" s="45"/>
      <c r="H816" s="45"/>
      <c r="I816" s="45"/>
      <c r="J816" s="45"/>
    </row>
    <row r="817" spans="1:10" ht="13.5" customHeight="1" x14ac:dyDescent="0.2">
      <c r="A817" s="78">
        <v>51101603</v>
      </c>
      <c r="B817" s="69" t="str">
        <f t="shared" ca="1" si="34"/>
        <v>Metronidazol</v>
      </c>
      <c r="C817" s="82" t="s">
        <v>1449</v>
      </c>
      <c r="D817" s="78">
        <v>400</v>
      </c>
      <c r="E817" s="71">
        <v>550</v>
      </c>
      <c r="F817" s="70">
        <f t="shared" ca="1" si="35"/>
        <v>220000</v>
      </c>
      <c r="G817" s="45"/>
      <c r="H817" s="45"/>
      <c r="I817" s="45"/>
      <c r="J817" s="45"/>
    </row>
    <row r="818" spans="1:10" ht="13.5" customHeight="1" x14ac:dyDescent="0.2">
      <c r="A818" s="78">
        <v>51101611</v>
      </c>
      <c r="B818" s="69" t="str">
        <f t="shared" ca="1" si="34"/>
        <v>Meropenem</v>
      </c>
      <c r="C818" s="82" t="s">
        <v>16989</v>
      </c>
      <c r="D818" s="78">
        <v>1500</v>
      </c>
      <c r="E818" s="71">
        <v>125</v>
      </c>
      <c r="F818" s="70">
        <f t="shared" ca="1" si="35"/>
        <v>187500</v>
      </c>
      <c r="G818" s="45"/>
      <c r="H818" s="45"/>
      <c r="I818" s="45"/>
      <c r="J818" s="45"/>
    </row>
    <row r="819" spans="1:10" ht="13.5" customHeight="1" x14ac:dyDescent="0.2">
      <c r="A819" s="78">
        <v>51101594</v>
      </c>
      <c r="B819" s="69" t="str">
        <f t="shared" ca="1" si="34"/>
        <v>Cefepima</v>
      </c>
      <c r="C819" s="82" t="s">
        <v>16989</v>
      </c>
      <c r="D819" s="78">
        <v>400</v>
      </c>
      <c r="E819" s="71">
        <v>1500</v>
      </c>
      <c r="F819" s="70">
        <f t="shared" ca="1" si="35"/>
        <v>600000</v>
      </c>
      <c r="G819" s="45"/>
      <c r="H819" s="45"/>
      <c r="I819" s="45"/>
      <c r="J819" s="45"/>
    </row>
    <row r="820" spans="1:10" ht="13.5" customHeight="1" x14ac:dyDescent="0.2">
      <c r="A820" s="78">
        <v>51101807</v>
      </c>
      <c r="B820" s="69" t="str">
        <f t="shared" ca="1" si="34"/>
        <v>Fluconazol</v>
      </c>
      <c r="C820" s="82" t="s">
        <v>16989</v>
      </c>
      <c r="D820" s="78">
        <v>300</v>
      </c>
      <c r="E820" s="71">
        <v>600</v>
      </c>
      <c r="F820" s="70">
        <f t="shared" ca="1" si="35"/>
        <v>180000</v>
      </c>
      <c r="G820" s="45"/>
      <c r="H820" s="45"/>
      <c r="I820" s="45"/>
      <c r="J820" s="45"/>
    </row>
    <row r="821" spans="1:10" ht="13.5" customHeight="1" x14ac:dyDescent="0.2">
      <c r="A821" s="78">
        <v>51101807</v>
      </c>
      <c r="B821" s="69" t="str">
        <f t="shared" ca="1" si="34"/>
        <v>Fluconazol</v>
      </c>
      <c r="C821" s="82" t="s">
        <v>1449</v>
      </c>
      <c r="D821" s="78">
        <v>30</v>
      </c>
      <c r="E821" s="71">
        <v>1275</v>
      </c>
      <c r="F821" s="70">
        <f t="shared" ca="1" si="35"/>
        <v>38250</v>
      </c>
      <c r="G821" s="45"/>
      <c r="H821" s="45"/>
      <c r="I821" s="45"/>
      <c r="J821" s="45"/>
    </row>
    <row r="822" spans="1:10" ht="13.5" customHeight="1" x14ac:dyDescent="0.2">
      <c r="A822" s="78">
        <v>51102301</v>
      </c>
      <c r="B822" s="69" t="str">
        <f t="shared" ca="1" si="34"/>
        <v>Aciclovir</v>
      </c>
      <c r="C822" s="82" t="s">
        <v>1449</v>
      </c>
      <c r="D822" s="78">
        <v>100</v>
      </c>
      <c r="E822" s="71">
        <v>300</v>
      </c>
      <c r="F822" s="70">
        <f t="shared" ca="1" si="35"/>
        <v>30000</v>
      </c>
      <c r="G822" s="45"/>
      <c r="H822" s="45"/>
      <c r="I822" s="45"/>
      <c r="J822" s="45"/>
    </row>
    <row r="823" spans="1:10" ht="13.5" customHeight="1" x14ac:dyDescent="0.2">
      <c r="A823" s="78">
        <v>51102334</v>
      </c>
      <c r="B823" s="69" t="str">
        <f t="shared" ca="1" si="34"/>
        <v>Zanamivir</v>
      </c>
      <c r="C823" s="82" t="s">
        <v>1449</v>
      </c>
      <c r="D823" s="78">
        <v>50</v>
      </c>
      <c r="E823" s="71">
        <v>950</v>
      </c>
      <c r="F823" s="70">
        <f t="shared" ca="1" si="35"/>
        <v>47500</v>
      </c>
      <c r="G823" s="45"/>
      <c r="H823" s="45"/>
      <c r="I823" s="45"/>
      <c r="J823" s="45"/>
    </row>
    <row r="824" spans="1:10" ht="13.5" customHeight="1" x14ac:dyDescent="0.2">
      <c r="A824" s="78">
        <v>51102702</v>
      </c>
      <c r="B824" s="69" t="str">
        <f t="shared" ca="1" si="34"/>
        <v>Agua estéril para irrigación</v>
      </c>
      <c r="C824" s="82" t="s">
        <v>1449</v>
      </c>
      <c r="D824" s="78">
        <v>50</v>
      </c>
      <c r="E824" s="71">
        <v>350</v>
      </c>
      <c r="F824" s="70">
        <f t="shared" ca="1" si="35"/>
        <v>17500</v>
      </c>
      <c r="G824" s="45"/>
      <c r="H824" s="45"/>
      <c r="I824" s="45"/>
      <c r="J824" s="45"/>
    </row>
    <row r="825" spans="1:10" ht="13.5" customHeight="1" x14ac:dyDescent="0.2">
      <c r="A825" s="78">
        <v>51102702</v>
      </c>
      <c r="B825" s="69" t="str">
        <f t="shared" ca="1" si="34"/>
        <v>Agua estéril para irrigación</v>
      </c>
      <c r="C825" s="82" t="s">
        <v>9561</v>
      </c>
      <c r="D825" s="78">
        <v>9000</v>
      </c>
      <c r="E825" s="71">
        <v>15</v>
      </c>
      <c r="F825" s="70">
        <f t="shared" ca="1" si="35"/>
        <v>135000</v>
      </c>
      <c r="G825" s="45"/>
      <c r="H825" s="45"/>
      <c r="I825" s="45"/>
      <c r="J825" s="45"/>
    </row>
    <row r="826" spans="1:10" ht="13.5" customHeight="1" x14ac:dyDescent="0.2">
      <c r="A826" s="78">
        <v>51102706</v>
      </c>
      <c r="B826" s="69" t="str">
        <f t="shared" ca="1" si="34"/>
        <v>Ácido acético  antiséptico</v>
      </c>
      <c r="C826" s="82" t="s">
        <v>9561</v>
      </c>
      <c r="D826" s="78">
        <v>500</v>
      </c>
      <c r="E826" s="71">
        <v>175</v>
      </c>
      <c r="F826" s="70">
        <f t="shared" ca="1" si="35"/>
        <v>87500</v>
      </c>
      <c r="G826" s="45"/>
      <c r="H826" s="45"/>
      <c r="I826" s="45"/>
      <c r="J826" s="45"/>
    </row>
    <row r="827" spans="1:10" ht="13.5" customHeight="1" x14ac:dyDescent="0.2">
      <c r="A827" s="78">
        <v>51102709</v>
      </c>
      <c r="B827" s="69" t="str">
        <f t="shared" ca="1" si="34"/>
        <v>Peróxido de hidrógeno antiséptico</v>
      </c>
      <c r="C827" s="82" t="s">
        <v>9561</v>
      </c>
      <c r="D827" s="78">
        <v>10</v>
      </c>
      <c r="E827" s="71">
        <v>500</v>
      </c>
      <c r="F827" s="70">
        <f t="shared" ca="1" si="35"/>
        <v>5000</v>
      </c>
      <c r="G827" s="45"/>
      <c r="H827" s="45"/>
      <c r="I827" s="45"/>
      <c r="J827" s="45"/>
    </row>
    <row r="828" spans="1:10" ht="13.5" customHeight="1" x14ac:dyDescent="0.2">
      <c r="A828" s="78">
        <v>51102710</v>
      </c>
      <c r="B828" s="69" t="str">
        <f t="shared" ca="1" si="34"/>
        <v>Antisépticos basados en alcohol o acetona</v>
      </c>
      <c r="C828" s="82" t="s">
        <v>9561</v>
      </c>
      <c r="D828" s="78">
        <v>100</v>
      </c>
      <c r="E828" s="71">
        <v>300</v>
      </c>
      <c r="F828" s="70">
        <f t="shared" ca="1" si="35"/>
        <v>30000</v>
      </c>
      <c r="G828" s="45"/>
      <c r="H828" s="45"/>
      <c r="I828" s="45"/>
      <c r="J828" s="45"/>
    </row>
    <row r="829" spans="1:10" ht="13.5" customHeight="1" x14ac:dyDescent="0.2">
      <c r="A829" s="78">
        <v>51102714</v>
      </c>
      <c r="B829" s="69" t="str">
        <f t="shared" ca="1" si="34"/>
        <v>Solución de cloruro sódico para irrigación</v>
      </c>
      <c r="C829" s="82" t="s">
        <v>1449</v>
      </c>
      <c r="D829" s="78">
        <v>200</v>
      </c>
      <c r="E829" s="71">
        <v>275</v>
      </c>
      <c r="F829" s="70">
        <f t="shared" ca="1" si="35"/>
        <v>55000</v>
      </c>
      <c r="G829" s="45"/>
      <c r="H829" s="45"/>
      <c r="I829" s="45"/>
      <c r="J829" s="45"/>
    </row>
    <row r="830" spans="1:10" ht="13.5" customHeight="1" x14ac:dyDescent="0.2">
      <c r="A830" s="78">
        <v>51102717</v>
      </c>
      <c r="B830" s="69" t="str">
        <f t="shared" ca="1" si="34"/>
        <v>Nitrofurazona</v>
      </c>
      <c r="C830" s="82" t="s">
        <v>1449</v>
      </c>
      <c r="D830" s="78">
        <v>10400</v>
      </c>
      <c r="E830" s="71">
        <v>25</v>
      </c>
      <c r="F830" s="70">
        <f t="shared" ca="1" si="35"/>
        <v>260000</v>
      </c>
      <c r="G830" s="45"/>
      <c r="H830" s="45"/>
      <c r="I830" s="45"/>
      <c r="J830" s="45"/>
    </row>
    <row r="831" spans="1:10" ht="13.5" customHeight="1" x14ac:dyDescent="0.2">
      <c r="A831" s="78">
        <v>51102722</v>
      </c>
      <c r="B831" s="69" t="str">
        <f t="shared" ref="B831:B862" ca="1" si="36">IFERROR(INDEX(UNSPSCDes,MATCH(INDIRECT(ADDRESS(ROW(),COLUMN()-1,4)),UNSPSCCode,0)),"")</f>
        <v>Geles o soluciones tópicas de yodo</v>
      </c>
      <c r="C831" s="82" t="s">
        <v>16989</v>
      </c>
      <c r="D831" s="78">
        <v>10</v>
      </c>
      <c r="E831" s="71">
        <v>150</v>
      </c>
      <c r="F831" s="70">
        <f t="shared" ref="F831:F862" ca="1" si="37">INDIRECT(ADDRESS(ROW(),COLUMN()-2,4))*INDIRECT(ADDRESS(ROW(),COLUMN()-1,4))</f>
        <v>1500</v>
      </c>
      <c r="G831" s="45"/>
      <c r="H831" s="45"/>
      <c r="I831" s="45"/>
      <c r="J831" s="45"/>
    </row>
    <row r="832" spans="1:10" ht="13.5" customHeight="1" x14ac:dyDescent="0.2">
      <c r="A832" s="78">
        <v>51121511</v>
      </c>
      <c r="B832" s="69" t="str">
        <f t="shared" ca="1" si="36"/>
        <v>Clorhidrato de amiodarona</v>
      </c>
      <c r="C832" s="82" t="s">
        <v>1449</v>
      </c>
      <c r="D832" s="78">
        <v>60</v>
      </c>
      <c r="E832" s="71">
        <v>1656.17</v>
      </c>
      <c r="F832" s="70">
        <f t="shared" ca="1" si="37"/>
        <v>99370.200000000012</v>
      </c>
      <c r="G832" s="45"/>
      <c r="H832" s="45"/>
      <c r="I832" s="45"/>
      <c r="J832" s="45"/>
    </row>
    <row r="833" spans="1:10" ht="13.5" customHeight="1" x14ac:dyDescent="0.2">
      <c r="A833" s="78">
        <v>51121512</v>
      </c>
      <c r="B833" s="69" t="str">
        <f t="shared" ca="1" si="36"/>
        <v>Tosilato de bretilio</v>
      </c>
      <c r="C833" s="82" t="s">
        <v>1449</v>
      </c>
      <c r="D833" s="78">
        <v>60</v>
      </c>
      <c r="E833" s="71">
        <v>75</v>
      </c>
      <c r="F833" s="70">
        <f t="shared" ca="1" si="37"/>
        <v>4500</v>
      </c>
      <c r="G833" s="45"/>
      <c r="H833" s="45"/>
      <c r="I833" s="45"/>
      <c r="J833" s="45"/>
    </row>
    <row r="834" spans="1:10" ht="13.5" customHeight="1" x14ac:dyDescent="0.2">
      <c r="A834" s="78">
        <v>51121603</v>
      </c>
      <c r="B834" s="69" t="str">
        <f t="shared" ca="1" si="36"/>
        <v>Nitroglicerina</v>
      </c>
      <c r="C834" s="82" t="s">
        <v>1449</v>
      </c>
      <c r="D834" s="78">
        <v>60</v>
      </c>
      <c r="E834" s="71">
        <v>550</v>
      </c>
      <c r="F834" s="70">
        <f t="shared" ca="1" si="37"/>
        <v>33000</v>
      </c>
      <c r="G834" s="45"/>
      <c r="H834" s="45"/>
      <c r="I834" s="45"/>
      <c r="J834" s="45"/>
    </row>
    <row r="835" spans="1:10" ht="13.5" customHeight="1" x14ac:dyDescent="0.2">
      <c r="A835" s="78">
        <v>51121703</v>
      </c>
      <c r="B835" s="69" t="str">
        <f t="shared" ca="1" si="36"/>
        <v>Captopril</v>
      </c>
      <c r="C835" s="82" t="s">
        <v>1449</v>
      </c>
      <c r="D835" s="78">
        <v>60</v>
      </c>
      <c r="E835" s="71">
        <v>650</v>
      </c>
      <c r="F835" s="70">
        <f t="shared" ca="1" si="37"/>
        <v>39000</v>
      </c>
      <c r="G835" s="45"/>
      <c r="H835" s="45"/>
      <c r="I835" s="45"/>
      <c r="J835" s="45"/>
    </row>
    <row r="836" spans="1:10" ht="13.5" customHeight="1" x14ac:dyDescent="0.2">
      <c r="A836" s="78">
        <v>51121708</v>
      </c>
      <c r="B836" s="69" t="str">
        <f t="shared" ca="1" si="36"/>
        <v>Metildopa</v>
      </c>
      <c r="C836" s="82" t="s">
        <v>1449</v>
      </c>
      <c r="D836" s="78">
        <v>100</v>
      </c>
      <c r="E836" s="71">
        <v>50</v>
      </c>
      <c r="F836" s="70">
        <f t="shared" ca="1" si="37"/>
        <v>5000</v>
      </c>
      <c r="G836" s="45"/>
      <c r="H836" s="45"/>
      <c r="I836" s="45"/>
      <c r="J836" s="45"/>
    </row>
    <row r="837" spans="1:10" ht="13.5" customHeight="1" x14ac:dyDescent="0.2">
      <c r="A837" s="78">
        <v>51121710</v>
      </c>
      <c r="B837" s="69" t="str">
        <f t="shared" ca="1" si="36"/>
        <v>Losartán potásico</v>
      </c>
      <c r="C837" s="82" t="s">
        <v>1449</v>
      </c>
      <c r="D837" s="78">
        <v>2000</v>
      </c>
      <c r="E837" s="71">
        <v>75</v>
      </c>
      <c r="F837" s="70">
        <f t="shared" ca="1" si="37"/>
        <v>150000</v>
      </c>
      <c r="G837" s="45"/>
      <c r="H837" s="45"/>
      <c r="I837" s="45"/>
      <c r="J837" s="45"/>
    </row>
    <row r="838" spans="1:10" ht="13.5" customHeight="1" x14ac:dyDescent="0.2">
      <c r="A838" s="78">
        <v>51121725</v>
      </c>
      <c r="B838" s="69" t="str">
        <f t="shared" ca="1" si="36"/>
        <v>Bisoprolol fumarato</v>
      </c>
      <c r="C838" s="82" t="s">
        <v>1449</v>
      </c>
      <c r="D838" s="78">
        <v>200</v>
      </c>
      <c r="E838" s="71">
        <v>25</v>
      </c>
      <c r="F838" s="70">
        <f t="shared" ca="1" si="37"/>
        <v>5000</v>
      </c>
      <c r="G838" s="45"/>
      <c r="H838" s="45"/>
      <c r="I838" s="45"/>
      <c r="J838" s="45"/>
    </row>
    <row r="839" spans="1:10" ht="13.5" customHeight="1" x14ac:dyDescent="0.2">
      <c r="A839" s="78">
        <v>51121752</v>
      </c>
      <c r="B839" s="69" t="str">
        <f t="shared" ca="1" si="36"/>
        <v>Hidralazina hidrocloruro</v>
      </c>
      <c r="C839" s="82" t="s">
        <v>1449</v>
      </c>
      <c r="D839" s="78">
        <v>300</v>
      </c>
      <c r="E839" s="71">
        <v>50</v>
      </c>
      <c r="F839" s="70">
        <f t="shared" ca="1" si="37"/>
        <v>15000</v>
      </c>
      <c r="G839" s="45"/>
      <c r="H839" s="45"/>
      <c r="I839" s="45"/>
      <c r="J839" s="45"/>
    </row>
    <row r="840" spans="1:10" ht="13.5" customHeight="1" x14ac:dyDescent="0.2">
      <c r="A840" s="78">
        <v>51121904</v>
      </c>
      <c r="B840" s="69" t="str">
        <f t="shared" ca="1" si="36"/>
        <v>Nifedipina</v>
      </c>
      <c r="C840" s="82" t="s">
        <v>1449</v>
      </c>
      <c r="D840" s="78">
        <v>1100</v>
      </c>
      <c r="E840" s="71">
        <v>200</v>
      </c>
      <c r="F840" s="70">
        <f t="shared" ca="1" si="37"/>
        <v>220000</v>
      </c>
      <c r="G840" s="45"/>
      <c r="H840" s="45"/>
      <c r="I840" s="45"/>
      <c r="J840" s="45"/>
    </row>
    <row r="841" spans="1:10" ht="13.5" customHeight="1" x14ac:dyDescent="0.2">
      <c r="A841" s="78">
        <v>51122110</v>
      </c>
      <c r="B841" s="69" t="str">
        <f t="shared" ca="1" si="36"/>
        <v>Nimodipina</v>
      </c>
      <c r="C841" s="82" t="s">
        <v>1449</v>
      </c>
      <c r="D841" s="78">
        <v>8200</v>
      </c>
      <c r="E841" s="71">
        <v>25</v>
      </c>
      <c r="F841" s="70">
        <f t="shared" ca="1" si="37"/>
        <v>205000</v>
      </c>
      <c r="G841" s="45"/>
      <c r="H841" s="45"/>
      <c r="I841" s="45"/>
      <c r="J841" s="45"/>
    </row>
    <row r="842" spans="1:10" ht="13.5" customHeight="1" x14ac:dyDescent="0.2">
      <c r="A842" s="78">
        <v>51131503</v>
      </c>
      <c r="B842" s="69" t="str">
        <f t="shared" ca="1" si="36"/>
        <v>Sulfato ferroso</v>
      </c>
      <c r="C842" s="82" t="s">
        <v>1449</v>
      </c>
      <c r="D842" s="78">
        <v>50</v>
      </c>
      <c r="E842" s="71">
        <v>60</v>
      </c>
      <c r="F842" s="70">
        <f t="shared" ca="1" si="37"/>
        <v>3000</v>
      </c>
      <c r="G842" s="45"/>
      <c r="H842" s="45"/>
      <c r="I842" s="45"/>
      <c r="J842" s="45"/>
    </row>
    <row r="843" spans="1:10" ht="13.5" customHeight="1" x14ac:dyDescent="0.2">
      <c r="A843" s="78">
        <v>51131506</v>
      </c>
      <c r="B843" s="69" t="str">
        <f t="shared" ca="1" si="36"/>
        <v>Eritropoyetina</v>
      </c>
      <c r="C843" s="82" t="s">
        <v>1449</v>
      </c>
      <c r="D843" s="78">
        <v>900</v>
      </c>
      <c r="E843" s="71">
        <v>15</v>
      </c>
      <c r="F843" s="70">
        <f t="shared" ca="1" si="37"/>
        <v>13500</v>
      </c>
      <c r="G843" s="45"/>
      <c r="H843" s="45"/>
      <c r="I843" s="45"/>
      <c r="J843" s="45"/>
    </row>
    <row r="844" spans="1:10" ht="13.5" customHeight="1" x14ac:dyDescent="0.2">
      <c r="A844" s="78">
        <v>51131603</v>
      </c>
      <c r="B844" s="69" t="str">
        <f t="shared" ca="1" si="36"/>
        <v>Heparina sódica</v>
      </c>
      <c r="C844" s="82" t="s">
        <v>1449</v>
      </c>
      <c r="D844" s="78">
        <v>60</v>
      </c>
      <c r="E844" s="71">
        <v>150</v>
      </c>
      <c r="F844" s="70">
        <f t="shared" ca="1" si="37"/>
        <v>9000</v>
      </c>
      <c r="G844" s="45"/>
      <c r="H844" s="45"/>
      <c r="I844" s="45"/>
      <c r="J844" s="45"/>
    </row>
    <row r="845" spans="1:10" ht="13.5" customHeight="1" x14ac:dyDescent="0.2">
      <c r="A845" s="78">
        <v>51131607</v>
      </c>
      <c r="B845" s="69" t="str">
        <f t="shared" ca="1" si="36"/>
        <v>Enoxaparina sódica</v>
      </c>
      <c r="C845" s="82" t="s">
        <v>1449</v>
      </c>
      <c r="D845" s="78">
        <v>60</v>
      </c>
      <c r="E845" s="71">
        <v>280</v>
      </c>
      <c r="F845" s="70">
        <f t="shared" ca="1" si="37"/>
        <v>16800</v>
      </c>
      <c r="G845" s="45"/>
      <c r="H845" s="45"/>
      <c r="I845" s="45"/>
      <c r="J845" s="45"/>
    </row>
    <row r="846" spans="1:10" ht="13.5" customHeight="1" x14ac:dyDescent="0.2">
      <c r="A846" s="78">
        <v>51131614</v>
      </c>
      <c r="B846" s="69" t="str">
        <f t="shared" ca="1" si="36"/>
        <v>Anisindiona</v>
      </c>
      <c r="C846" s="82" t="s">
        <v>1449</v>
      </c>
      <c r="D846" s="78">
        <v>200</v>
      </c>
      <c r="E846" s="71">
        <v>300</v>
      </c>
      <c r="F846" s="70">
        <f t="shared" ca="1" si="37"/>
        <v>60000</v>
      </c>
      <c r="G846" s="45"/>
      <c r="H846" s="45"/>
      <c r="I846" s="45"/>
      <c r="J846" s="45"/>
    </row>
    <row r="847" spans="1:10" ht="13.5" customHeight="1" x14ac:dyDescent="0.2">
      <c r="A847" s="78">
        <v>51131709</v>
      </c>
      <c r="B847" s="69" t="str">
        <f t="shared" ca="1" si="36"/>
        <v>Bisulfato de clopidogrel</v>
      </c>
      <c r="C847" s="82" t="s">
        <v>1449</v>
      </c>
      <c r="D847" s="78">
        <v>400</v>
      </c>
      <c r="E847" s="71">
        <v>75</v>
      </c>
      <c r="F847" s="70">
        <f t="shared" ca="1" si="37"/>
        <v>30000</v>
      </c>
      <c r="G847" s="45"/>
      <c r="H847" s="45"/>
      <c r="I847" s="45"/>
      <c r="J847" s="45"/>
    </row>
    <row r="848" spans="1:10" ht="13.5" customHeight="1" x14ac:dyDescent="0.2">
      <c r="A848" s="78">
        <v>51131805</v>
      </c>
      <c r="B848" s="69" t="str">
        <f t="shared" ca="1" si="36"/>
        <v>Etamsilato</v>
      </c>
      <c r="C848" s="82" t="s">
        <v>1449</v>
      </c>
      <c r="D848" s="78">
        <v>100</v>
      </c>
      <c r="E848" s="71">
        <v>25</v>
      </c>
      <c r="F848" s="70">
        <f t="shared" ca="1" si="37"/>
        <v>2500</v>
      </c>
      <c r="G848" s="45"/>
      <c r="H848" s="45"/>
      <c r="I848" s="45"/>
      <c r="J848" s="45"/>
    </row>
    <row r="849" spans="1:10" ht="13.5" customHeight="1" x14ac:dyDescent="0.2">
      <c r="A849" s="78">
        <v>51131903</v>
      </c>
      <c r="B849" s="69" t="str">
        <f t="shared" ca="1" si="36"/>
        <v>Gelatina</v>
      </c>
      <c r="C849" s="82" t="s">
        <v>16989</v>
      </c>
      <c r="D849" s="78">
        <v>200</v>
      </c>
      <c r="E849" s="71">
        <v>360</v>
      </c>
      <c r="F849" s="70">
        <f t="shared" ca="1" si="37"/>
        <v>72000</v>
      </c>
      <c r="G849" s="45"/>
      <c r="H849" s="45"/>
      <c r="I849" s="45"/>
      <c r="J849" s="45"/>
    </row>
    <row r="850" spans="1:10" ht="13.5" customHeight="1" x14ac:dyDescent="0.2">
      <c r="A850" s="78">
        <v>51131909</v>
      </c>
      <c r="B850" s="69" t="str">
        <f t="shared" ca="1" si="36"/>
        <v>Albúmina humana</v>
      </c>
      <c r="C850" s="82" t="s">
        <v>16989</v>
      </c>
      <c r="D850" s="78">
        <v>75</v>
      </c>
      <c r="E850" s="71">
        <v>1800</v>
      </c>
      <c r="F850" s="70">
        <f t="shared" ca="1" si="37"/>
        <v>135000</v>
      </c>
      <c r="G850" s="45"/>
      <c r="H850" s="45"/>
      <c r="I850" s="45"/>
      <c r="J850" s="45"/>
    </row>
    <row r="851" spans="1:10" ht="13.5" customHeight="1" x14ac:dyDescent="0.2">
      <c r="A851" s="78">
        <v>51141513</v>
      </c>
      <c r="B851" s="69" t="str">
        <f t="shared" ca="1" si="36"/>
        <v>Carbamazepina</v>
      </c>
      <c r="C851" s="82" t="s">
        <v>1449</v>
      </c>
      <c r="D851" s="78">
        <v>200</v>
      </c>
      <c r="E851" s="71">
        <v>2200</v>
      </c>
      <c r="F851" s="70">
        <f t="shared" ca="1" si="37"/>
        <v>440000</v>
      </c>
      <c r="G851" s="45"/>
      <c r="H851" s="45"/>
      <c r="I851" s="45"/>
      <c r="J851" s="45"/>
    </row>
    <row r="852" spans="1:10" ht="13.5" customHeight="1" x14ac:dyDescent="0.2">
      <c r="A852" s="78">
        <v>51141519</v>
      </c>
      <c r="B852" s="69" t="str">
        <f t="shared" ca="1" si="36"/>
        <v>Mefenitoina</v>
      </c>
      <c r="C852" s="82" t="s">
        <v>1449</v>
      </c>
      <c r="D852" s="78">
        <v>300</v>
      </c>
      <c r="E852" s="71">
        <v>6</v>
      </c>
      <c r="F852" s="70">
        <f t="shared" ca="1" si="37"/>
        <v>1800</v>
      </c>
      <c r="G852" s="45"/>
      <c r="H852" s="45"/>
      <c r="I852" s="45"/>
      <c r="J852" s="45"/>
    </row>
    <row r="853" spans="1:10" ht="13.5" customHeight="1" x14ac:dyDescent="0.2">
      <c r="A853" s="78">
        <v>51141518</v>
      </c>
      <c r="B853" s="69" t="str">
        <f t="shared" ca="1" si="36"/>
        <v>Levetiracetam</v>
      </c>
      <c r="C853" s="82" t="s">
        <v>1449</v>
      </c>
      <c r="D853" s="78">
        <v>250</v>
      </c>
      <c r="E853" s="71">
        <v>650</v>
      </c>
      <c r="F853" s="70">
        <f t="shared" ca="1" si="37"/>
        <v>162500</v>
      </c>
      <c r="G853" s="45"/>
      <c r="H853" s="45"/>
      <c r="I853" s="45"/>
      <c r="J853" s="45"/>
    </row>
    <row r="854" spans="1:10" ht="13.5" customHeight="1" x14ac:dyDescent="0.2">
      <c r="A854" s="78">
        <v>51141702</v>
      </c>
      <c r="B854" s="69" t="str">
        <f t="shared" ca="1" si="36"/>
        <v>Haloperidol</v>
      </c>
      <c r="C854" s="82" t="s">
        <v>1449</v>
      </c>
      <c r="D854" s="78">
        <v>200</v>
      </c>
      <c r="E854" s="71">
        <v>695</v>
      </c>
      <c r="F854" s="70">
        <f t="shared" ca="1" si="37"/>
        <v>139000</v>
      </c>
      <c r="G854" s="45"/>
      <c r="H854" s="45"/>
      <c r="I854" s="45"/>
      <c r="J854" s="45"/>
    </row>
    <row r="855" spans="1:10" ht="13.5" customHeight="1" x14ac:dyDescent="0.2">
      <c r="A855" s="78">
        <v>51141706</v>
      </c>
      <c r="B855" s="69" t="str">
        <f t="shared" ca="1" si="36"/>
        <v>Citicolina</v>
      </c>
      <c r="C855" s="82" t="s">
        <v>1449</v>
      </c>
      <c r="D855" s="78">
        <v>100</v>
      </c>
      <c r="E855" s="71">
        <v>90</v>
      </c>
      <c r="F855" s="70">
        <f t="shared" ca="1" si="37"/>
        <v>9000</v>
      </c>
      <c r="G855" s="45"/>
      <c r="H855" s="45"/>
      <c r="I855" s="45"/>
      <c r="J855" s="45"/>
    </row>
    <row r="856" spans="1:10" ht="13.5" customHeight="1" x14ac:dyDescent="0.2">
      <c r="A856" s="78">
        <v>51141714</v>
      </c>
      <c r="B856" s="69" t="str">
        <f t="shared" ca="1" si="36"/>
        <v>Piracetam</v>
      </c>
      <c r="C856" s="82" t="s">
        <v>1449</v>
      </c>
      <c r="D856" s="78">
        <v>150</v>
      </c>
      <c r="E856" s="71">
        <v>60</v>
      </c>
      <c r="F856" s="70">
        <f t="shared" ca="1" si="37"/>
        <v>9000</v>
      </c>
      <c r="G856" s="45"/>
      <c r="H856" s="45"/>
      <c r="I856" s="45"/>
      <c r="J856" s="45"/>
    </row>
    <row r="857" spans="1:10" ht="13.5" customHeight="1" x14ac:dyDescent="0.2">
      <c r="A857" s="78">
        <v>51141920</v>
      </c>
      <c r="B857" s="69" t="str">
        <f t="shared" ca="1" si="36"/>
        <v>Diazepam</v>
      </c>
      <c r="C857" s="82" t="s">
        <v>1449</v>
      </c>
      <c r="D857" s="78">
        <v>100</v>
      </c>
      <c r="E857" s="71">
        <v>80</v>
      </c>
      <c r="F857" s="70">
        <f t="shared" ca="1" si="37"/>
        <v>8000</v>
      </c>
      <c r="G857" s="45"/>
      <c r="H857" s="45"/>
      <c r="I857" s="45"/>
      <c r="J857" s="45"/>
    </row>
    <row r="858" spans="1:10" ht="13.5" customHeight="1" x14ac:dyDescent="0.2">
      <c r="A858" s="78">
        <v>51141921</v>
      </c>
      <c r="B858" s="69" t="str">
        <f t="shared" ca="1" si="36"/>
        <v>Clorhidrato de midazoloam</v>
      </c>
      <c r="C858" s="82" t="s">
        <v>1449</v>
      </c>
      <c r="D858" s="78">
        <v>200</v>
      </c>
      <c r="E858" s="71">
        <v>45</v>
      </c>
      <c r="F858" s="70">
        <f t="shared" ca="1" si="37"/>
        <v>9000</v>
      </c>
      <c r="G858" s="45"/>
      <c r="H858" s="45"/>
      <c r="I858" s="45"/>
      <c r="J858" s="45"/>
    </row>
    <row r="859" spans="1:10" ht="13.5" customHeight="1" x14ac:dyDescent="0.2">
      <c r="A859" s="78">
        <v>51142001</v>
      </c>
      <c r="B859" s="69" t="str">
        <f t="shared" ca="1" si="36"/>
        <v>Acetaminofén</v>
      </c>
      <c r="C859" s="82" t="s">
        <v>1449</v>
      </c>
      <c r="D859" s="78">
        <v>600</v>
      </c>
      <c r="E859" s="71">
        <v>445</v>
      </c>
      <c r="F859" s="70">
        <f t="shared" ca="1" si="37"/>
        <v>267000</v>
      </c>
      <c r="G859" s="45"/>
      <c r="H859" s="45"/>
      <c r="I859" s="45"/>
      <c r="J859" s="45"/>
    </row>
    <row r="860" spans="1:10" ht="13.5" customHeight="1" x14ac:dyDescent="0.2">
      <c r="A860" s="78">
        <v>51142002</v>
      </c>
      <c r="B860" s="69" t="str">
        <f t="shared" ca="1" si="36"/>
        <v>Ácido acetilsalicílico</v>
      </c>
      <c r="C860" s="82" t="s">
        <v>1449</v>
      </c>
      <c r="D860" s="78">
        <v>3000</v>
      </c>
      <c r="E860" s="71">
        <v>35</v>
      </c>
      <c r="F860" s="70">
        <f t="shared" ca="1" si="37"/>
        <v>105000</v>
      </c>
      <c r="G860" s="45"/>
      <c r="H860" s="45"/>
      <c r="I860" s="45"/>
      <c r="J860" s="45"/>
    </row>
    <row r="861" spans="1:10" ht="13.5" customHeight="1" x14ac:dyDescent="0.2">
      <c r="A861" s="78">
        <v>51142009</v>
      </c>
      <c r="B861" s="69" t="str">
        <f t="shared" ca="1" si="36"/>
        <v>Metamizol sódico</v>
      </c>
      <c r="C861" s="82" t="s">
        <v>1449</v>
      </c>
      <c r="D861" s="78">
        <v>200</v>
      </c>
      <c r="E861" s="71">
        <v>35</v>
      </c>
      <c r="F861" s="70">
        <f t="shared" ca="1" si="37"/>
        <v>7000</v>
      </c>
      <c r="G861" s="45"/>
      <c r="H861" s="45"/>
      <c r="I861" s="45"/>
      <c r="J861" s="45"/>
    </row>
    <row r="862" spans="1:10" ht="13.5" customHeight="1" x14ac:dyDescent="0.2">
      <c r="A862" s="78">
        <v>51142108</v>
      </c>
      <c r="B862" s="69" t="str">
        <f t="shared" ca="1" si="36"/>
        <v>Ketoprofeno</v>
      </c>
      <c r="C862" s="82" t="s">
        <v>1449</v>
      </c>
      <c r="D862" s="78">
        <v>3000</v>
      </c>
      <c r="E862" s="71">
        <v>80</v>
      </c>
      <c r="F862" s="70">
        <f t="shared" ca="1" si="37"/>
        <v>240000</v>
      </c>
      <c r="G862" s="45"/>
      <c r="H862" s="45"/>
      <c r="I862" s="45"/>
      <c r="J862" s="45"/>
    </row>
    <row r="863" spans="1:10" ht="13.5" customHeight="1" x14ac:dyDescent="0.2">
      <c r="A863" s="78">
        <v>51142121</v>
      </c>
      <c r="B863" s="69" t="str">
        <f t="shared" ref="B863:B894" ca="1" si="38">IFERROR(INDEX(UNSPSCDes,MATCH(INDIRECT(ADDRESS(ROW(),COLUMN()-1,4)),UNSPSCCode,0)),"")</f>
        <v>Diclofenaco</v>
      </c>
      <c r="C863" s="82" t="s">
        <v>1449</v>
      </c>
      <c r="D863" s="78">
        <v>1300</v>
      </c>
      <c r="E863" s="71">
        <v>10</v>
      </c>
      <c r="F863" s="70">
        <f t="shared" ref="F863:F894" ca="1" si="39">INDIRECT(ADDRESS(ROW(),COLUMN()-2,4))*INDIRECT(ADDRESS(ROW(),COLUMN()-1,4))</f>
        <v>13000</v>
      </c>
      <c r="G863" s="45"/>
      <c r="H863" s="45"/>
      <c r="I863" s="45"/>
      <c r="J863" s="45"/>
    </row>
    <row r="864" spans="1:10" ht="13.5" customHeight="1" x14ac:dyDescent="0.2">
      <c r="A864" s="78">
        <v>51142123</v>
      </c>
      <c r="B864" s="69" t="str">
        <f t="shared" ca="1" si="38"/>
        <v>Ketorolaco trometamol</v>
      </c>
      <c r="C864" s="82" t="s">
        <v>1449</v>
      </c>
      <c r="D864" s="78">
        <v>3200</v>
      </c>
      <c r="E864" s="71">
        <v>160</v>
      </c>
      <c r="F864" s="70">
        <f t="shared" ca="1" si="39"/>
        <v>512000</v>
      </c>
      <c r="G864" s="45"/>
      <c r="H864" s="45"/>
      <c r="I864" s="45"/>
      <c r="J864" s="45"/>
    </row>
    <row r="865" spans="1:10" ht="13.5" customHeight="1" x14ac:dyDescent="0.2">
      <c r="A865" s="78">
        <v>51142206</v>
      </c>
      <c r="B865" s="69" t="str">
        <f t="shared" ca="1" si="38"/>
        <v>Sulfato de morfina</v>
      </c>
      <c r="C865" s="82" t="s">
        <v>1449</v>
      </c>
      <c r="D865" s="78">
        <v>950</v>
      </c>
      <c r="E865" s="71">
        <v>450</v>
      </c>
      <c r="F865" s="70">
        <f t="shared" ca="1" si="39"/>
        <v>427500</v>
      </c>
      <c r="G865" s="45"/>
      <c r="H865" s="45"/>
      <c r="I865" s="45"/>
      <c r="J865" s="45"/>
    </row>
    <row r="866" spans="1:10" ht="13.5" customHeight="1" x14ac:dyDescent="0.2">
      <c r="A866" s="78">
        <v>51142220</v>
      </c>
      <c r="B866" s="69" t="str">
        <f t="shared" ca="1" si="38"/>
        <v>Citrato de fentanilo</v>
      </c>
      <c r="C866" s="82" t="s">
        <v>1449</v>
      </c>
      <c r="D866" s="78">
        <v>850</v>
      </c>
      <c r="E866" s="71">
        <v>130</v>
      </c>
      <c r="F866" s="70">
        <f t="shared" ca="1" si="39"/>
        <v>110500</v>
      </c>
      <c r="G866" s="45"/>
      <c r="H866" s="45"/>
      <c r="I866" s="45"/>
      <c r="J866" s="45"/>
    </row>
    <row r="867" spans="1:10" ht="13.5" customHeight="1" x14ac:dyDescent="0.2">
      <c r="A867" s="78">
        <v>51142235</v>
      </c>
      <c r="B867" s="69" t="str">
        <f t="shared" ca="1" si="38"/>
        <v>Clorhidrato de tramadol</v>
      </c>
      <c r="C867" s="82" t="s">
        <v>1449</v>
      </c>
      <c r="D867" s="78">
        <v>200</v>
      </c>
      <c r="E867" s="71">
        <v>90</v>
      </c>
      <c r="F867" s="70">
        <f t="shared" ca="1" si="39"/>
        <v>18000</v>
      </c>
      <c r="G867" s="45"/>
      <c r="H867" s="45"/>
      <c r="I867" s="45"/>
      <c r="J867" s="45"/>
    </row>
    <row r="868" spans="1:10" ht="13.5" customHeight="1" x14ac:dyDescent="0.2">
      <c r="A868" s="78">
        <v>51142302</v>
      </c>
      <c r="B868" s="69" t="str">
        <f t="shared" ca="1" si="38"/>
        <v>Hidrocloruro de naloxona</v>
      </c>
      <c r="C868" s="82" t="s">
        <v>1449</v>
      </c>
      <c r="D868" s="78">
        <v>50</v>
      </c>
      <c r="E868" s="71">
        <v>450</v>
      </c>
      <c r="F868" s="70">
        <f t="shared" ca="1" si="39"/>
        <v>22500</v>
      </c>
      <c r="G868" s="45"/>
      <c r="H868" s="45"/>
      <c r="I868" s="45"/>
      <c r="J868" s="45"/>
    </row>
    <row r="869" spans="1:10" ht="13.5" customHeight="1" x14ac:dyDescent="0.2">
      <c r="A869" s="78">
        <v>51142304</v>
      </c>
      <c r="B869" s="69" t="str">
        <f t="shared" ca="1" si="38"/>
        <v>Clorhidrato de nalbufina</v>
      </c>
      <c r="C869" s="82" t="s">
        <v>1449</v>
      </c>
      <c r="D869" s="78">
        <v>150</v>
      </c>
      <c r="E869" s="71">
        <v>225</v>
      </c>
      <c r="F869" s="70">
        <f t="shared" ca="1" si="39"/>
        <v>33750</v>
      </c>
      <c r="G869" s="45"/>
      <c r="H869" s="45"/>
      <c r="I869" s="45"/>
      <c r="J869" s="45"/>
    </row>
    <row r="870" spans="1:10" ht="13.5" customHeight="1" x14ac:dyDescent="0.2">
      <c r="A870" s="78">
        <v>51142405</v>
      </c>
      <c r="B870" s="69" t="str">
        <f t="shared" ca="1" si="38"/>
        <v>Combinación de ácido acetilsalicílico paracetamol</v>
      </c>
      <c r="C870" s="82" t="s">
        <v>1449</v>
      </c>
      <c r="D870" s="78">
        <v>2500</v>
      </c>
      <c r="E870" s="71">
        <v>160</v>
      </c>
      <c r="F870" s="70">
        <f t="shared" ca="1" si="39"/>
        <v>400000</v>
      </c>
      <c r="G870" s="45"/>
      <c r="H870" s="45"/>
      <c r="I870" s="45"/>
      <c r="J870" s="45"/>
    </row>
    <row r="871" spans="1:10" ht="13.5" customHeight="1" x14ac:dyDescent="0.2">
      <c r="A871" s="78">
        <v>51142902</v>
      </c>
      <c r="B871" s="69" t="str">
        <f t="shared" ca="1" si="38"/>
        <v>Mezcla eutéctica de anestésicos locales</v>
      </c>
      <c r="C871" s="82" t="s">
        <v>1449</v>
      </c>
      <c r="D871" s="78">
        <v>1700</v>
      </c>
      <c r="E871" s="71">
        <v>225</v>
      </c>
      <c r="F871" s="70">
        <f t="shared" ca="1" si="39"/>
        <v>382500</v>
      </c>
      <c r="G871" s="45"/>
      <c r="H871" s="45"/>
      <c r="I871" s="45"/>
      <c r="J871" s="45"/>
    </row>
    <row r="872" spans="1:10" ht="13.5" customHeight="1" x14ac:dyDescent="0.2">
      <c r="A872" s="78">
        <v>51142934</v>
      </c>
      <c r="B872" s="69" t="str">
        <f t="shared" ca="1" si="38"/>
        <v>Clorhidrato de ketamina</v>
      </c>
      <c r="C872" s="82" t="s">
        <v>1449</v>
      </c>
      <c r="D872" s="78">
        <v>15</v>
      </c>
      <c r="E872" s="71">
        <v>300</v>
      </c>
      <c r="F872" s="70">
        <f t="shared" ca="1" si="39"/>
        <v>4500</v>
      </c>
      <c r="G872" s="45"/>
      <c r="H872" s="45"/>
      <c r="I872" s="45"/>
      <c r="J872" s="45"/>
    </row>
    <row r="873" spans="1:10" ht="13.5" customHeight="1" x14ac:dyDescent="0.2">
      <c r="A873" s="78">
        <v>51142941</v>
      </c>
      <c r="B873" s="69" t="str">
        <f t="shared" ca="1" si="38"/>
        <v>Propofol</v>
      </c>
      <c r="C873" s="82" t="s">
        <v>1449</v>
      </c>
      <c r="D873" s="78">
        <v>800</v>
      </c>
      <c r="E873" s="71">
        <v>250</v>
      </c>
      <c r="F873" s="70">
        <f t="shared" ca="1" si="39"/>
        <v>200000</v>
      </c>
      <c r="G873" s="45"/>
      <c r="H873" s="45"/>
      <c r="I873" s="45"/>
      <c r="J873" s="45"/>
    </row>
    <row r="874" spans="1:10" ht="13.5" customHeight="1" x14ac:dyDescent="0.2">
      <c r="A874" s="78">
        <v>51142942</v>
      </c>
      <c r="B874" s="69" t="str">
        <f t="shared" ca="1" si="38"/>
        <v>Sevoflurano</v>
      </c>
      <c r="C874" s="82" t="s">
        <v>1449</v>
      </c>
      <c r="D874" s="78">
        <v>30</v>
      </c>
      <c r="E874" s="71">
        <v>6778</v>
      </c>
      <c r="F874" s="70">
        <f t="shared" ca="1" si="39"/>
        <v>203340</v>
      </c>
      <c r="G874" s="45"/>
      <c r="H874" s="45"/>
      <c r="I874" s="45"/>
      <c r="J874" s="45"/>
    </row>
    <row r="875" spans="1:10" ht="13.5" customHeight="1" x14ac:dyDescent="0.2">
      <c r="A875" s="78">
        <v>51151512</v>
      </c>
      <c r="B875" s="69" t="str">
        <f t="shared" ca="1" si="38"/>
        <v>Metilsulfato de neostigmina</v>
      </c>
      <c r="C875" s="82" t="s">
        <v>1449</v>
      </c>
      <c r="D875" s="78">
        <v>100</v>
      </c>
      <c r="E875" s="71">
        <v>85</v>
      </c>
      <c r="F875" s="70">
        <f t="shared" ca="1" si="39"/>
        <v>8500</v>
      </c>
      <c r="G875" s="45"/>
      <c r="H875" s="45"/>
      <c r="I875" s="45"/>
      <c r="J875" s="45"/>
    </row>
    <row r="876" spans="1:10" ht="13.5" customHeight="1" x14ac:dyDescent="0.2">
      <c r="A876" s="78">
        <v>51151601</v>
      </c>
      <c r="B876" s="69" t="str">
        <f t="shared" ca="1" si="38"/>
        <v>Sulfato de atropina</v>
      </c>
      <c r="C876" s="82" t="s">
        <v>1449</v>
      </c>
      <c r="D876" s="78">
        <v>200</v>
      </c>
      <c r="E876" s="71">
        <v>25</v>
      </c>
      <c r="F876" s="70">
        <f t="shared" ca="1" si="39"/>
        <v>5000</v>
      </c>
      <c r="G876" s="45"/>
      <c r="H876" s="45"/>
      <c r="I876" s="45"/>
      <c r="J876" s="45"/>
    </row>
    <row r="877" spans="1:10" ht="13.5" customHeight="1" x14ac:dyDescent="0.2">
      <c r="A877" s="78">
        <v>51151701</v>
      </c>
      <c r="B877" s="69" t="str">
        <f t="shared" ca="1" si="38"/>
        <v>Albuterol</v>
      </c>
      <c r="C877" s="82" t="s">
        <v>1449</v>
      </c>
      <c r="D877" s="78">
        <v>400</v>
      </c>
      <c r="E877" s="71">
        <v>275</v>
      </c>
      <c r="F877" s="70">
        <f t="shared" ca="1" si="39"/>
        <v>110000</v>
      </c>
      <c r="G877" s="45"/>
      <c r="H877" s="45"/>
      <c r="I877" s="45"/>
      <c r="J877" s="45"/>
    </row>
    <row r="878" spans="1:10" ht="13.5" customHeight="1" x14ac:dyDescent="0.2">
      <c r="A878" s="78">
        <v>51151703</v>
      </c>
      <c r="B878" s="69" t="str">
        <f t="shared" ca="1" si="38"/>
        <v>Epinefrina</v>
      </c>
      <c r="C878" s="82" t="s">
        <v>1449</v>
      </c>
      <c r="D878" s="78">
        <v>300</v>
      </c>
      <c r="E878" s="71">
        <v>150</v>
      </c>
      <c r="F878" s="70">
        <f t="shared" ca="1" si="39"/>
        <v>45000</v>
      </c>
      <c r="G878" s="45"/>
      <c r="H878" s="45"/>
      <c r="I878" s="45"/>
      <c r="J878" s="45"/>
    </row>
    <row r="879" spans="1:10" ht="13.5" customHeight="1" x14ac:dyDescent="0.2">
      <c r="A879" s="78">
        <v>51151715</v>
      </c>
      <c r="B879" s="69" t="str">
        <f t="shared" ca="1" si="38"/>
        <v>Sulfato de efedrina</v>
      </c>
      <c r="C879" s="82" t="s">
        <v>1449</v>
      </c>
      <c r="D879" s="78">
        <v>950</v>
      </c>
      <c r="E879" s="71">
        <v>110</v>
      </c>
      <c r="F879" s="70">
        <f t="shared" ca="1" si="39"/>
        <v>104500</v>
      </c>
      <c r="G879" s="45"/>
      <c r="H879" s="45"/>
      <c r="I879" s="45"/>
      <c r="J879" s="45"/>
    </row>
    <row r="880" spans="1:10" ht="13.5" customHeight="1" x14ac:dyDescent="0.2">
      <c r="A880" s="78">
        <v>51151732</v>
      </c>
      <c r="B880" s="69" t="str">
        <f t="shared" ca="1" si="38"/>
        <v>Clorhidrato de dobutamina</v>
      </c>
      <c r="C880" s="82" t="s">
        <v>1449</v>
      </c>
      <c r="D880" s="78">
        <v>25</v>
      </c>
      <c r="E880" s="71">
        <v>480</v>
      </c>
      <c r="F880" s="70">
        <f t="shared" ca="1" si="39"/>
        <v>12000</v>
      </c>
      <c r="G880" s="45"/>
      <c r="H880" s="45"/>
      <c r="I880" s="45"/>
      <c r="J880" s="45"/>
    </row>
    <row r="881" spans="1:10" ht="13.5" customHeight="1" x14ac:dyDescent="0.2">
      <c r="A881" s="78">
        <v>51151737</v>
      </c>
      <c r="B881" s="69" t="str">
        <f t="shared" ca="1" si="38"/>
        <v>Clorhidrato de dopamina</v>
      </c>
      <c r="C881" s="82" t="s">
        <v>1449</v>
      </c>
      <c r="D881" s="78">
        <v>150</v>
      </c>
      <c r="E881" s="71">
        <v>250</v>
      </c>
      <c r="F881" s="70">
        <f t="shared" ca="1" si="39"/>
        <v>37500</v>
      </c>
      <c r="G881" s="45"/>
      <c r="H881" s="45"/>
      <c r="I881" s="45"/>
      <c r="J881" s="45"/>
    </row>
    <row r="882" spans="1:10" ht="13.5" customHeight="1" x14ac:dyDescent="0.2">
      <c r="A882" s="78">
        <v>51151801</v>
      </c>
      <c r="B882" s="69" t="str">
        <f t="shared" ca="1" si="38"/>
        <v>Atenolol</v>
      </c>
      <c r="C882" s="82" t="s">
        <v>1449</v>
      </c>
      <c r="D882" s="78">
        <v>200</v>
      </c>
      <c r="E882" s="71">
        <v>10</v>
      </c>
      <c r="F882" s="70">
        <f t="shared" ca="1" si="39"/>
        <v>2000</v>
      </c>
      <c r="G882" s="45"/>
      <c r="H882" s="45"/>
      <c r="I882" s="45"/>
      <c r="J882" s="45"/>
    </row>
    <row r="883" spans="1:10" ht="13.5" customHeight="1" x14ac:dyDescent="0.2">
      <c r="A883" s="78">
        <v>51151812</v>
      </c>
      <c r="B883" s="69" t="str">
        <f t="shared" ca="1" si="38"/>
        <v>Hidrocloruro de propranolol</v>
      </c>
      <c r="C883" s="82" t="s">
        <v>1449</v>
      </c>
      <c r="D883" s="78">
        <v>200</v>
      </c>
      <c r="E883" s="71">
        <v>10</v>
      </c>
      <c r="F883" s="70">
        <f t="shared" ca="1" si="39"/>
        <v>2000</v>
      </c>
      <c r="G883" s="45"/>
      <c r="H883" s="45"/>
      <c r="I883" s="45"/>
      <c r="J883" s="45"/>
    </row>
    <row r="884" spans="1:10" ht="13.5" customHeight="1" x14ac:dyDescent="0.2">
      <c r="A884" s="78">
        <v>51151823</v>
      </c>
      <c r="B884" s="69" t="str">
        <f t="shared" ca="1" si="38"/>
        <v>Hidrocloruro de labetalol</v>
      </c>
      <c r="C884" s="82" t="s">
        <v>1449</v>
      </c>
      <c r="D884" s="78">
        <v>50</v>
      </c>
      <c r="E884" s="71">
        <v>950</v>
      </c>
      <c r="F884" s="70">
        <f t="shared" ca="1" si="39"/>
        <v>47500</v>
      </c>
      <c r="G884" s="45"/>
      <c r="H884" s="45"/>
      <c r="I884" s="45"/>
      <c r="J884" s="45"/>
    </row>
    <row r="885" spans="1:10" ht="13.5" customHeight="1" x14ac:dyDescent="0.2">
      <c r="A885" s="78">
        <v>51151916</v>
      </c>
      <c r="B885" s="69" t="str">
        <f t="shared" ca="1" si="38"/>
        <v>Cloruro de succinilcolina</v>
      </c>
      <c r="C885" s="82" t="s">
        <v>16989</v>
      </c>
      <c r="D885" s="78">
        <v>30</v>
      </c>
      <c r="E885" s="71">
        <v>1260</v>
      </c>
      <c r="F885" s="70">
        <f t="shared" ca="1" si="39"/>
        <v>37800</v>
      </c>
      <c r="G885" s="45"/>
      <c r="H885" s="45"/>
      <c r="I885" s="45"/>
      <c r="J885" s="45"/>
    </row>
    <row r="886" spans="1:10" ht="13.5" customHeight="1" x14ac:dyDescent="0.2">
      <c r="A886" s="78">
        <v>51152001</v>
      </c>
      <c r="B886" s="69" t="str">
        <f t="shared" ca="1" si="38"/>
        <v>Besilato de atracurio</v>
      </c>
      <c r="C886" s="82" t="s">
        <v>1449</v>
      </c>
      <c r="D886" s="78">
        <v>50</v>
      </c>
      <c r="E886" s="71">
        <v>100</v>
      </c>
      <c r="F886" s="70">
        <f t="shared" ca="1" si="39"/>
        <v>5000</v>
      </c>
      <c r="G886" s="45"/>
      <c r="H886" s="45"/>
      <c r="I886" s="45"/>
      <c r="J886" s="45"/>
    </row>
    <row r="887" spans="1:10" ht="13.5" customHeight="1" x14ac:dyDescent="0.2">
      <c r="A887" s="78">
        <v>51161504</v>
      </c>
      <c r="B887" s="69" t="str">
        <f t="shared" ca="1" si="38"/>
        <v>Aminofilina</v>
      </c>
      <c r="C887" s="82" t="s">
        <v>1449</v>
      </c>
      <c r="D887" s="78">
        <v>50</v>
      </c>
      <c r="E887" s="71">
        <v>75</v>
      </c>
      <c r="F887" s="70">
        <f t="shared" ca="1" si="39"/>
        <v>3750</v>
      </c>
      <c r="G887" s="45"/>
      <c r="H887" s="45"/>
      <c r="I887" s="45"/>
      <c r="J887" s="45"/>
    </row>
    <row r="888" spans="1:10" ht="13.5" customHeight="1" x14ac:dyDescent="0.2">
      <c r="A888" s="78">
        <v>51161620</v>
      </c>
      <c r="B888" s="69" t="str">
        <f t="shared" ca="1" si="38"/>
        <v>Difenhidramina</v>
      </c>
      <c r="C888" s="82" t="s">
        <v>1449</v>
      </c>
      <c r="D888" s="78">
        <v>200</v>
      </c>
      <c r="E888" s="71">
        <v>40</v>
      </c>
      <c r="F888" s="70">
        <f t="shared" ca="1" si="39"/>
        <v>8000</v>
      </c>
      <c r="G888" s="45"/>
      <c r="H888" s="45"/>
      <c r="I888" s="45"/>
      <c r="J888" s="45"/>
    </row>
    <row r="889" spans="1:10" ht="13.5" customHeight="1" x14ac:dyDescent="0.2">
      <c r="A889" s="78">
        <v>51161701</v>
      </c>
      <c r="B889" s="69" t="str">
        <f t="shared" ca="1" si="38"/>
        <v>Acetilcisteína</v>
      </c>
      <c r="C889" s="82" t="s">
        <v>1449</v>
      </c>
      <c r="D889" s="78">
        <v>800</v>
      </c>
      <c r="E889" s="71">
        <v>375</v>
      </c>
      <c r="F889" s="70">
        <f t="shared" ca="1" si="39"/>
        <v>300000</v>
      </c>
      <c r="G889" s="45"/>
      <c r="H889" s="45"/>
      <c r="I889" s="45"/>
      <c r="J889" s="45"/>
    </row>
    <row r="890" spans="1:10" ht="13.5" customHeight="1" x14ac:dyDescent="0.2">
      <c r="A890" s="78">
        <v>51161703</v>
      </c>
      <c r="B890" s="69" t="str">
        <f t="shared" ca="1" si="38"/>
        <v>Budesonida</v>
      </c>
      <c r="C890" s="82" t="s">
        <v>1449</v>
      </c>
      <c r="D890" s="78">
        <v>200</v>
      </c>
      <c r="E890" s="71">
        <v>260</v>
      </c>
      <c r="F890" s="70">
        <f t="shared" ca="1" si="39"/>
        <v>52000</v>
      </c>
      <c r="G890" s="45"/>
      <c r="H890" s="45"/>
      <c r="I890" s="45"/>
      <c r="J890" s="45"/>
    </row>
    <row r="891" spans="1:10" ht="13.5" customHeight="1" x14ac:dyDescent="0.2">
      <c r="A891" s="78">
        <v>51161705</v>
      </c>
      <c r="B891" s="69" t="str">
        <f t="shared" ca="1" si="38"/>
        <v>Bromuro de ipratropio</v>
      </c>
      <c r="C891" s="82" t="s">
        <v>1449</v>
      </c>
      <c r="D891" s="78">
        <v>850</v>
      </c>
      <c r="E891" s="71">
        <v>75</v>
      </c>
      <c r="F891" s="70">
        <f t="shared" ca="1" si="39"/>
        <v>63750</v>
      </c>
      <c r="G891" s="45"/>
      <c r="H891" s="45"/>
      <c r="I891" s="45"/>
      <c r="J891" s="45"/>
    </row>
    <row r="892" spans="1:10" ht="13.5" customHeight="1" x14ac:dyDescent="0.2">
      <c r="A892" s="78">
        <v>51171503</v>
      </c>
      <c r="B892" s="69" t="str">
        <f t="shared" ca="1" si="38"/>
        <v>Hidróxido de magnesio</v>
      </c>
      <c r="C892" s="82" t="s">
        <v>1449</v>
      </c>
      <c r="D892" s="78">
        <v>50</v>
      </c>
      <c r="E892" s="71">
        <v>85</v>
      </c>
      <c r="F892" s="70">
        <f t="shared" ca="1" si="39"/>
        <v>4250</v>
      </c>
      <c r="G892" s="45"/>
      <c r="H892" s="45"/>
      <c r="I892" s="45"/>
      <c r="J892" s="45"/>
    </row>
    <row r="893" spans="1:10" ht="13.5" customHeight="1" x14ac:dyDescent="0.2">
      <c r="A893" s="78">
        <v>51171513</v>
      </c>
      <c r="B893" s="69" t="str">
        <f t="shared" ca="1" si="38"/>
        <v>Dihidroxialuminio-carbonato de sodio</v>
      </c>
      <c r="C893" s="82" t="s">
        <v>1449</v>
      </c>
      <c r="D893" s="78">
        <v>400</v>
      </c>
      <c r="E893" s="71">
        <v>35</v>
      </c>
      <c r="F893" s="70">
        <f t="shared" ca="1" si="39"/>
        <v>14000</v>
      </c>
      <c r="G893" s="45"/>
      <c r="H893" s="45"/>
      <c r="I893" s="45"/>
      <c r="J893" s="45"/>
    </row>
    <row r="894" spans="1:10" ht="13.5" customHeight="1" x14ac:dyDescent="0.2">
      <c r="A894" s="78">
        <v>51171605</v>
      </c>
      <c r="B894" s="69" t="str">
        <f t="shared" ca="1" si="38"/>
        <v>Lactulosa</v>
      </c>
      <c r="C894" s="82" t="s">
        <v>1449</v>
      </c>
      <c r="D894" s="78">
        <v>50</v>
      </c>
      <c r="E894" s="71">
        <v>975</v>
      </c>
      <c r="F894" s="70">
        <f t="shared" ca="1" si="39"/>
        <v>48750</v>
      </c>
      <c r="G894" s="45"/>
      <c r="H894" s="45"/>
      <c r="I894" s="45"/>
      <c r="J894" s="45"/>
    </row>
    <row r="895" spans="1:10" ht="13.5" customHeight="1" x14ac:dyDescent="0.2">
      <c r="A895" s="78">
        <v>51171606</v>
      </c>
      <c r="B895" s="69" t="str">
        <f t="shared" ref="B895:B927" ca="1" si="40">IFERROR(INDEX(UNSPSCDes,MATCH(INDIRECT(ADDRESS(ROW(),COLUMN()-1,4)),UNSPSCCode,0)),"")</f>
        <v>Sulfato de magnesio</v>
      </c>
      <c r="C895" s="82" t="s">
        <v>1449</v>
      </c>
      <c r="D895" s="78">
        <v>8000</v>
      </c>
      <c r="E895" s="71">
        <v>50</v>
      </c>
      <c r="F895" s="70">
        <f t="shared" ref="F895:F927" ca="1" si="41">INDIRECT(ADDRESS(ROW(),COLUMN()-2,4))*INDIRECT(ADDRESS(ROW(),COLUMN()-1,4))</f>
        <v>400000</v>
      </c>
      <c r="G895" s="45"/>
      <c r="H895" s="45"/>
      <c r="I895" s="45"/>
      <c r="J895" s="45"/>
    </row>
    <row r="896" spans="1:10" ht="13.5" customHeight="1" x14ac:dyDescent="0.2">
      <c r="A896" s="78">
        <v>51171608</v>
      </c>
      <c r="B896" s="69" t="str">
        <f t="shared" ca="1" si="40"/>
        <v>Glicerina</v>
      </c>
      <c r="C896" s="82" t="s">
        <v>1449</v>
      </c>
      <c r="D896" s="78">
        <v>150</v>
      </c>
      <c r="E896" s="71">
        <v>15</v>
      </c>
      <c r="F896" s="70">
        <f t="shared" ca="1" si="41"/>
        <v>2250</v>
      </c>
      <c r="G896" s="45"/>
      <c r="H896" s="45"/>
      <c r="I896" s="45"/>
      <c r="J896" s="45"/>
    </row>
    <row r="897" spans="1:10" ht="13.5" customHeight="1" x14ac:dyDescent="0.2">
      <c r="A897" s="78">
        <v>51171621</v>
      </c>
      <c r="B897" s="69" t="str">
        <f t="shared" ca="1" si="40"/>
        <v>Clorhidrato de metoclopramida</v>
      </c>
      <c r="C897" s="82" t="s">
        <v>1449</v>
      </c>
      <c r="D897" s="78">
        <v>2100</v>
      </c>
      <c r="E897" s="71">
        <v>20</v>
      </c>
      <c r="F897" s="70">
        <f t="shared" ca="1" si="41"/>
        <v>42000</v>
      </c>
      <c r="G897" s="45"/>
      <c r="H897" s="45"/>
      <c r="I897" s="45"/>
      <c r="J897" s="45"/>
    </row>
    <row r="898" spans="1:10" ht="13.5" customHeight="1" x14ac:dyDescent="0.2">
      <c r="A898" s="78">
        <v>51171628</v>
      </c>
      <c r="B898" s="69" t="str">
        <f t="shared" ca="1" si="40"/>
        <v>Fosfato de potasio</v>
      </c>
      <c r="C898" s="82" t="s">
        <v>1449</v>
      </c>
      <c r="D898" s="78">
        <v>100</v>
      </c>
      <c r="E898" s="71">
        <v>420</v>
      </c>
      <c r="F898" s="70">
        <f t="shared" ca="1" si="41"/>
        <v>42000</v>
      </c>
      <c r="G898" s="45"/>
      <c r="H898" s="45"/>
      <c r="I898" s="45"/>
      <c r="J898" s="45"/>
    </row>
    <row r="899" spans="1:10" ht="13.5" customHeight="1" x14ac:dyDescent="0.2">
      <c r="A899" s="78">
        <v>51171631</v>
      </c>
      <c r="B899" s="69" t="str">
        <f t="shared" ca="1" si="40"/>
        <v>Polietilenglicol laxante</v>
      </c>
      <c r="C899" s="82" t="s">
        <v>1449</v>
      </c>
      <c r="D899" s="78">
        <v>50</v>
      </c>
      <c r="E899" s="71">
        <v>210</v>
      </c>
      <c r="F899" s="70">
        <f t="shared" ca="1" si="41"/>
        <v>10500</v>
      </c>
      <c r="G899" s="45"/>
      <c r="H899" s="45"/>
      <c r="I899" s="45"/>
      <c r="J899" s="45"/>
    </row>
    <row r="900" spans="1:10" ht="13.5" customHeight="1" x14ac:dyDescent="0.2">
      <c r="A900" s="78">
        <v>51171804</v>
      </c>
      <c r="B900" s="69" t="str">
        <f t="shared" ca="1" si="40"/>
        <v>Clorhidrato de ondansetrón</v>
      </c>
      <c r="C900" s="82" t="s">
        <v>1449</v>
      </c>
      <c r="D900" s="78">
        <v>150</v>
      </c>
      <c r="E900" s="71">
        <v>100</v>
      </c>
      <c r="F900" s="70">
        <f t="shared" ca="1" si="41"/>
        <v>15000</v>
      </c>
      <c r="G900" s="45"/>
      <c r="H900" s="45"/>
      <c r="I900" s="45"/>
      <c r="J900" s="45"/>
    </row>
    <row r="901" spans="1:10" ht="13.5" customHeight="1" x14ac:dyDescent="0.2">
      <c r="A901" s="78">
        <v>51171811</v>
      </c>
      <c r="B901" s="69" t="str">
        <f t="shared" ca="1" si="40"/>
        <v>Combinacion de dextrosa fructosa y ácido fosfórico</v>
      </c>
      <c r="C901" s="82" t="s">
        <v>1449</v>
      </c>
      <c r="D901" s="78">
        <v>3000</v>
      </c>
      <c r="E901" s="71">
        <v>60</v>
      </c>
      <c r="F901" s="70">
        <f t="shared" ca="1" si="41"/>
        <v>180000</v>
      </c>
      <c r="G901" s="45"/>
      <c r="H901" s="45"/>
      <c r="I901" s="45"/>
      <c r="J901" s="45"/>
    </row>
    <row r="902" spans="1:10" ht="13.5" customHeight="1" x14ac:dyDescent="0.2">
      <c r="A902" s="78">
        <v>51171820</v>
      </c>
      <c r="B902" s="69" t="str">
        <f t="shared" ca="1" si="40"/>
        <v>Dimenhidrinato</v>
      </c>
      <c r="C902" s="82" t="s">
        <v>1449</v>
      </c>
      <c r="D902" s="78">
        <v>200</v>
      </c>
      <c r="E902" s="71">
        <v>40</v>
      </c>
      <c r="F902" s="70">
        <f t="shared" ca="1" si="41"/>
        <v>8000</v>
      </c>
      <c r="G902" s="45"/>
      <c r="H902" s="45"/>
      <c r="I902" s="45"/>
      <c r="J902" s="45"/>
    </row>
    <row r="903" spans="1:10" ht="13.5" customHeight="1" x14ac:dyDescent="0.2">
      <c r="A903" s="78">
        <v>51171904</v>
      </c>
      <c r="B903" s="69" t="str">
        <f t="shared" ca="1" si="40"/>
        <v>Clorhidrato de ranitidina</v>
      </c>
      <c r="C903" s="82" t="s">
        <v>1449</v>
      </c>
      <c r="D903" s="78">
        <v>1800</v>
      </c>
      <c r="E903" s="71">
        <v>40</v>
      </c>
      <c r="F903" s="70">
        <f t="shared" ca="1" si="41"/>
        <v>72000</v>
      </c>
      <c r="G903" s="45"/>
      <c r="H903" s="45"/>
      <c r="I903" s="45"/>
      <c r="J903" s="45"/>
    </row>
    <row r="904" spans="1:10" ht="13.5" customHeight="1" x14ac:dyDescent="0.2">
      <c r="A904" s="78">
        <v>51171908</v>
      </c>
      <c r="B904" s="69" t="str">
        <f t="shared" ca="1" si="40"/>
        <v>Misoprostol</v>
      </c>
      <c r="C904" s="82" t="s">
        <v>1449</v>
      </c>
      <c r="D904" s="78">
        <v>600</v>
      </c>
      <c r="E904" s="71">
        <v>300</v>
      </c>
      <c r="F904" s="70">
        <f t="shared" ca="1" si="41"/>
        <v>180000</v>
      </c>
      <c r="G904" s="45"/>
      <c r="H904" s="45"/>
      <c r="I904" s="45"/>
      <c r="J904" s="45"/>
    </row>
    <row r="905" spans="1:10" ht="13.5" customHeight="1" x14ac:dyDescent="0.2">
      <c r="A905" s="78">
        <v>51171909</v>
      </c>
      <c r="B905" s="69" t="str">
        <f t="shared" ca="1" si="40"/>
        <v>Omeprazol</v>
      </c>
      <c r="C905" s="82" t="s">
        <v>16989</v>
      </c>
      <c r="D905" s="78">
        <v>500</v>
      </c>
      <c r="E905" s="71">
        <v>230</v>
      </c>
      <c r="F905" s="70">
        <f t="shared" ca="1" si="41"/>
        <v>115000</v>
      </c>
      <c r="G905" s="45"/>
      <c r="H905" s="45"/>
      <c r="I905" s="45"/>
      <c r="J905" s="45"/>
    </row>
    <row r="906" spans="1:10" ht="13.5" customHeight="1" x14ac:dyDescent="0.2">
      <c r="A906" s="78">
        <v>51171911</v>
      </c>
      <c r="B906" s="69" t="str">
        <f t="shared" ca="1" si="40"/>
        <v>Sucralfato</v>
      </c>
      <c r="C906" s="82" t="s">
        <v>1449</v>
      </c>
      <c r="D906" s="78">
        <v>150</v>
      </c>
      <c r="E906" s="71">
        <v>15</v>
      </c>
      <c r="F906" s="70">
        <f t="shared" ca="1" si="41"/>
        <v>2250</v>
      </c>
      <c r="G906" s="45"/>
      <c r="H906" s="45"/>
      <c r="I906" s="45"/>
      <c r="J906" s="45"/>
    </row>
    <row r="907" spans="1:10" ht="13.5" customHeight="1" x14ac:dyDescent="0.2">
      <c r="A907" s="78">
        <v>51171915</v>
      </c>
      <c r="B907" s="69" t="str">
        <f t="shared" ca="1" si="40"/>
        <v>Pantoprazol sódico</v>
      </c>
      <c r="C907" s="82" t="s">
        <v>1449</v>
      </c>
      <c r="D907" s="78">
        <v>60</v>
      </c>
      <c r="E907" s="71">
        <v>650</v>
      </c>
      <c r="F907" s="70">
        <f t="shared" ca="1" si="41"/>
        <v>39000</v>
      </c>
      <c r="G907" s="45"/>
      <c r="H907" s="45"/>
      <c r="I907" s="45"/>
      <c r="J907" s="45"/>
    </row>
    <row r="908" spans="1:10" ht="13.5" customHeight="1" x14ac:dyDescent="0.2">
      <c r="A908" s="78">
        <v>51181506</v>
      </c>
      <c r="B908" s="69" t="str">
        <f t="shared" ca="1" si="40"/>
        <v>Insulina</v>
      </c>
      <c r="C908" s="82" t="s">
        <v>1449</v>
      </c>
      <c r="D908" s="78">
        <v>60</v>
      </c>
      <c r="E908" s="71">
        <v>110</v>
      </c>
      <c r="F908" s="70">
        <f t="shared" ca="1" si="41"/>
        <v>6600</v>
      </c>
      <c r="G908" s="45"/>
      <c r="H908" s="45"/>
      <c r="I908" s="45"/>
      <c r="J908" s="45"/>
    </row>
    <row r="909" spans="1:10" ht="13.5" customHeight="1" x14ac:dyDescent="0.2">
      <c r="A909" s="78">
        <v>51181704</v>
      </c>
      <c r="B909" s="69" t="str">
        <f t="shared" ca="1" si="40"/>
        <v>Dexametasona</v>
      </c>
      <c r="C909" s="82" t="s">
        <v>1449</v>
      </c>
      <c r="D909" s="78">
        <v>3200</v>
      </c>
      <c r="E909" s="71">
        <v>30</v>
      </c>
      <c r="F909" s="70">
        <f t="shared" ca="1" si="41"/>
        <v>96000</v>
      </c>
      <c r="G909" s="45"/>
      <c r="H909" s="45"/>
      <c r="I909" s="45"/>
      <c r="J909" s="45"/>
    </row>
    <row r="910" spans="1:10" ht="13.5" customHeight="1" x14ac:dyDescent="0.2">
      <c r="A910" s="78">
        <v>51181706</v>
      </c>
      <c r="B910" s="69" t="str">
        <f t="shared" ca="1" si="40"/>
        <v>Hidrocortisona</v>
      </c>
      <c r="C910" s="82" t="s">
        <v>1449</v>
      </c>
      <c r="D910" s="78">
        <v>1200</v>
      </c>
      <c r="E910" s="71">
        <v>30</v>
      </c>
      <c r="F910" s="70">
        <f t="shared" ca="1" si="41"/>
        <v>36000</v>
      </c>
      <c r="G910" s="45"/>
      <c r="H910" s="45"/>
      <c r="I910" s="45"/>
      <c r="J910" s="45"/>
    </row>
    <row r="911" spans="1:10" ht="13.5" customHeight="1" x14ac:dyDescent="0.2">
      <c r="A911" s="78">
        <v>51181707</v>
      </c>
      <c r="B911" s="69" t="str">
        <f t="shared" ca="1" si="40"/>
        <v>Metilprednisolona</v>
      </c>
      <c r="C911" s="82" t="s">
        <v>16989</v>
      </c>
      <c r="D911" s="78">
        <v>90</v>
      </c>
      <c r="E911" s="71">
        <v>2420</v>
      </c>
      <c r="F911" s="70">
        <f t="shared" ca="1" si="41"/>
        <v>217800</v>
      </c>
      <c r="G911" s="45"/>
      <c r="H911" s="45"/>
      <c r="I911" s="45"/>
      <c r="J911" s="45"/>
    </row>
    <row r="912" spans="1:10" ht="13.5" customHeight="1" x14ac:dyDescent="0.2">
      <c r="A912" s="78">
        <v>51182203</v>
      </c>
      <c r="B912" s="69" t="str">
        <f t="shared" ca="1" si="40"/>
        <v>Oxitocina</v>
      </c>
      <c r="C912" s="82" t="s">
        <v>1449</v>
      </c>
      <c r="D912" s="78">
        <v>6000</v>
      </c>
      <c r="E912" s="71">
        <v>100.78</v>
      </c>
      <c r="F912" s="70">
        <f t="shared" ca="1" si="41"/>
        <v>604680</v>
      </c>
      <c r="G912" s="45"/>
      <c r="H912" s="45"/>
      <c r="I912" s="45"/>
      <c r="J912" s="45"/>
    </row>
    <row r="913" spans="1:10" ht="13.5" customHeight="1" x14ac:dyDescent="0.2">
      <c r="A913" s="78">
        <v>51182204</v>
      </c>
      <c r="B913" s="69" t="str">
        <f t="shared" ca="1" si="40"/>
        <v>Maleato de ergonovina</v>
      </c>
      <c r="C913" s="82" t="s">
        <v>1449</v>
      </c>
      <c r="D913" s="78">
        <v>8000</v>
      </c>
      <c r="E913" s="71">
        <v>50</v>
      </c>
      <c r="F913" s="70">
        <f t="shared" ca="1" si="41"/>
        <v>400000</v>
      </c>
      <c r="G913" s="45"/>
      <c r="H913" s="45"/>
      <c r="I913" s="45"/>
      <c r="J913" s="45"/>
    </row>
    <row r="914" spans="1:10" ht="13.5" customHeight="1" x14ac:dyDescent="0.2">
      <c r="A914" s="78">
        <v>51182403</v>
      </c>
      <c r="B914" s="69" t="str">
        <f t="shared" ca="1" si="40"/>
        <v>Gluconato de calcio</v>
      </c>
      <c r="C914" s="82" t="s">
        <v>1449</v>
      </c>
      <c r="D914" s="78">
        <v>400</v>
      </c>
      <c r="E914" s="71">
        <v>90</v>
      </c>
      <c r="F914" s="70">
        <f t="shared" ca="1" si="41"/>
        <v>36000</v>
      </c>
      <c r="G914" s="45"/>
      <c r="H914" s="45"/>
      <c r="I914" s="45"/>
      <c r="J914" s="45"/>
    </row>
    <row r="915" spans="1:10" ht="13.5" customHeight="1" x14ac:dyDescent="0.2">
      <c r="A915" s="78">
        <v>51182408</v>
      </c>
      <c r="B915" s="69" t="str">
        <f t="shared" ca="1" si="40"/>
        <v>Fosfato  sódico de celulosa</v>
      </c>
      <c r="C915" s="82" t="s">
        <v>1449</v>
      </c>
      <c r="D915" s="78">
        <v>60</v>
      </c>
      <c r="E915" s="71">
        <v>205</v>
      </c>
      <c r="F915" s="70">
        <f t="shared" ca="1" si="41"/>
        <v>12300</v>
      </c>
      <c r="G915" s="45"/>
      <c r="H915" s="45"/>
      <c r="I915" s="45"/>
      <c r="J915" s="45"/>
    </row>
    <row r="916" spans="1:10" ht="13.5" customHeight="1" x14ac:dyDescent="0.2">
      <c r="A916" s="78">
        <v>51191509</v>
      </c>
      <c r="B916" s="69" t="str">
        <f t="shared" ca="1" si="40"/>
        <v>Manitol</v>
      </c>
      <c r="C916" s="82" t="s">
        <v>1449</v>
      </c>
      <c r="D916" s="78">
        <v>59</v>
      </c>
      <c r="E916" s="71">
        <v>130</v>
      </c>
      <c r="F916" s="70">
        <f t="shared" ca="1" si="41"/>
        <v>7670</v>
      </c>
      <c r="G916" s="45"/>
      <c r="H916" s="45"/>
      <c r="I916" s="45"/>
      <c r="J916" s="45"/>
    </row>
    <row r="917" spans="1:10" ht="13.5" customHeight="1" x14ac:dyDescent="0.2">
      <c r="A917" s="78">
        <v>51191510</v>
      </c>
      <c r="B917" s="69" t="str">
        <f t="shared" ca="1" si="40"/>
        <v>Furosemida</v>
      </c>
      <c r="C917" s="82" t="s">
        <v>16989</v>
      </c>
      <c r="D917" s="78">
        <v>500</v>
      </c>
      <c r="E917" s="71">
        <v>210</v>
      </c>
      <c r="F917" s="70">
        <f t="shared" ca="1" si="41"/>
        <v>105000</v>
      </c>
      <c r="G917" s="45"/>
      <c r="H917" s="45"/>
      <c r="I917" s="45"/>
      <c r="J917" s="45"/>
    </row>
    <row r="918" spans="1:10" ht="13.5" customHeight="1" x14ac:dyDescent="0.2">
      <c r="A918" s="78">
        <v>51191515</v>
      </c>
      <c r="B918" s="69" t="str">
        <f t="shared" ca="1" si="40"/>
        <v>Hidroclorotiazida</v>
      </c>
      <c r="C918" s="82" t="s">
        <v>1449</v>
      </c>
      <c r="D918" s="78">
        <v>300</v>
      </c>
      <c r="E918" s="71">
        <v>10</v>
      </c>
      <c r="F918" s="70">
        <f t="shared" ca="1" si="41"/>
        <v>3000</v>
      </c>
      <c r="G918" s="45"/>
      <c r="H918" s="45"/>
      <c r="I918" s="45"/>
      <c r="J918" s="45"/>
    </row>
    <row r="919" spans="1:10" ht="13.5" customHeight="1" x14ac:dyDescent="0.2">
      <c r="A919" s="78">
        <v>51191601</v>
      </c>
      <c r="B919" s="69" t="str">
        <f t="shared" ca="1" si="40"/>
        <v>Dextrosa</v>
      </c>
      <c r="C919" s="82" t="s">
        <v>1449</v>
      </c>
      <c r="D919" s="78">
        <v>5000</v>
      </c>
      <c r="E919" s="71">
        <v>60</v>
      </c>
      <c r="F919" s="70">
        <f t="shared" ca="1" si="41"/>
        <v>300000</v>
      </c>
      <c r="G919" s="45"/>
      <c r="H919" s="45"/>
      <c r="I919" s="45"/>
      <c r="J919" s="45"/>
    </row>
    <row r="920" spans="1:10" ht="13.5" customHeight="1" x14ac:dyDescent="0.2">
      <c r="A920" s="78">
        <v>51191603</v>
      </c>
      <c r="B920" s="69" t="str">
        <f t="shared" ca="1" si="40"/>
        <v>Alimentación parenteral total o soluciones apt nutricionales</v>
      </c>
      <c r="C920" s="82" t="s">
        <v>1449</v>
      </c>
      <c r="D920" s="78">
        <v>75</v>
      </c>
      <c r="E920" s="71">
        <v>1660</v>
      </c>
      <c r="F920" s="70">
        <f t="shared" ca="1" si="41"/>
        <v>124500</v>
      </c>
      <c r="G920" s="45"/>
      <c r="H920" s="45"/>
      <c r="I920" s="45"/>
      <c r="J920" s="45"/>
    </row>
    <row r="921" spans="1:10" ht="13.5" customHeight="1" x14ac:dyDescent="0.2">
      <c r="A921" s="78">
        <v>51191604</v>
      </c>
      <c r="B921" s="69" t="str">
        <f t="shared" ca="1" si="40"/>
        <v>Solución ringer lactato</v>
      </c>
      <c r="C921" s="82" t="s">
        <v>1449</v>
      </c>
      <c r="D921" s="78">
        <v>6000</v>
      </c>
      <c r="E921" s="71">
        <v>60</v>
      </c>
      <c r="F921" s="70">
        <f t="shared" ca="1" si="41"/>
        <v>360000</v>
      </c>
      <c r="G921" s="45"/>
      <c r="H921" s="45"/>
      <c r="I921" s="45"/>
      <c r="J921" s="45"/>
    </row>
    <row r="922" spans="1:10" ht="13.5" customHeight="1" x14ac:dyDescent="0.2">
      <c r="A922" s="78">
        <v>51191802</v>
      </c>
      <c r="B922" s="69" t="str">
        <f t="shared" ca="1" si="40"/>
        <v>Cloruro de potasio</v>
      </c>
      <c r="C922" s="82" t="s">
        <v>1449</v>
      </c>
      <c r="D922" s="78">
        <v>300</v>
      </c>
      <c r="E922" s="71">
        <v>60</v>
      </c>
      <c r="F922" s="70">
        <f t="shared" ca="1" si="41"/>
        <v>18000</v>
      </c>
      <c r="G922" s="45"/>
      <c r="H922" s="45"/>
      <c r="I922" s="45"/>
      <c r="J922" s="45"/>
    </row>
    <row r="923" spans="1:10" ht="13.5" customHeight="1" x14ac:dyDescent="0.2">
      <c r="A923" s="78">
        <v>51191905</v>
      </c>
      <c r="B923" s="69" t="str">
        <f t="shared" ca="1" si="40"/>
        <v>Suplementos vitamínicos</v>
      </c>
      <c r="C923" s="82" t="s">
        <v>1449</v>
      </c>
      <c r="D923" s="78">
        <v>800</v>
      </c>
      <c r="E923" s="71">
        <v>125</v>
      </c>
      <c r="F923" s="70">
        <f t="shared" ca="1" si="41"/>
        <v>100000</v>
      </c>
      <c r="G923" s="45"/>
      <c r="H923" s="45"/>
      <c r="I923" s="45"/>
      <c r="J923" s="45"/>
    </row>
    <row r="924" spans="1:10" ht="13.5" customHeight="1" x14ac:dyDescent="0.2">
      <c r="A924" s="78">
        <v>51201615</v>
      </c>
      <c r="B924" s="69" t="str">
        <f t="shared" ca="1" si="40"/>
        <v>Vacuna contra el neumococo</v>
      </c>
      <c r="C924" s="82" t="s">
        <v>1449</v>
      </c>
      <c r="D924" s="78">
        <v>75</v>
      </c>
      <c r="E924" s="71">
        <v>5600</v>
      </c>
      <c r="F924" s="70">
        <f t="shared" ca="1" si="41"/>
        <v>420000</v>
      </c>
      <c r="G924" s="45"/>
      <c r="H924" s="45"/>
      <c r="I924" s="45"/>
      <c r="J924" s="45"/>
    </row>
    <row r="925" spans="1:10" ht="13.5" customHeight="1" x14ac:dyDescent="0.2">
      <c r="A925" s="78">
        <v>51211603</v>
      </c>
      <c r="B925" s="69" t="str">
        <f t="shared" ca="1" si="40"/>
        <v>Digoxina inmune fab</v>
      </c>
      <c r="C925" s="82" t="s">
        <v>1449</v>
      </c>
      <c r="D925" s="78">
        <v>98</v>
      </c>
      <c r="E925" s="71">
        <v>10</v>
      </c>
      <c r="F925" s="70">
        <f t="shared" ca="1" si="41"/>
        <v>980</v>
      </c>
      <c r="G925" s="45"/>
      <c r="H925" s="45"/>
      <c r="I925" s="45"/>
      <c r="J925" s="45"/>
    </row>
    <row r="926" spans="1:10" ht="13.5" customHeight="1" x14ac:dyDescent="0.2">
      <c r="A926" s="78">
        <v>51211606</v>
      </c>
      <c r="B926" s="69" t="str">
        <f t="shared" ca="1" si="40"/>
        <v>Flumazenil</v>
      </c>
      <c r="C926" s="82" t="s">
        <v>16989</v>
      </c>
      <c r="D926" s="78">
        <v>30</v>
      </c>
      <c r="E926" s="71">
        <v>1500</v>
      </c>
      <c r="F926" s="70">
        <f t="shared" ca="1" si="41"/>
        <v>45000</v>
      </c>
      <c r="G926" s="45"/>
      <c r="H926" s="45"/>
      <c r="I926" s="45"/>
      <c r="J926" s="45"/>
    </row>
    <row r="927" spans="1:10" ht="13.5" customHeight="1" x14ac:dyDescent="0.2">
      <c r="A927" s="78">
        <v>51241207</v>
      </c>
      <c r="B927" s="69" t="str">
        <f t="shared" ca="1" si="40"/>
        <v>Preparaciones tópicas de brea de hulla</v>
      </c>
      <c r="C927" s="82" t="s">
        <v>1449</v>
      </c>
      <c r="D927" s="78">
        <v>30</v>
      </c>
      <c r="E927" s="71">
        <v>1350</v>
      </c>
      <c r="F927" s="70">
        <f t="shared" ca="1" si="41"/>
        <v>40500</v>
      </c>
      <c r="G927" s="45"/>
      <c r="H927" s="45"/>
      <c r="I927" s="45"/>
      <c r="J927" s="45"/>
    </row>
    <row r="928" spans="1:10" ht="14.1" customHeight="1" x14ac:dyDescent="0.2">
      <c r="A928" s="45"/>
      <c r="B928" s="45"/>
      <c r="C928" s="45"/>
      <c r="D928" s="45"/>
      <c r="E928" s="73" t="s">
        <v>12551</v>
      </c>
      <c r="F928" s="74">
        <f ca="1">SUM(Table340[MONTO TOTAL ESTIMADO])</f>
        <v>18579040.199999999</v>
      </c>
      <c r="G928" s="45"/>
      <c r="H928" s="45" t="str">
        <f>C792</f>
        <v>Bienes</v>
      </c>
      <c r="I928" s="45" t="str">
        <f>E792</f>
        <v>No</v>
      </c>
      <c r="J928" s="45" t="str">
        <f>D792</f>
        <v>Comparacion de Precios</v>
      </c>
    </row>
    <row r="929" spans="1:10" ht="14.1" customHeight="1" thickBot="1" x14ac:dyDescent="0.3"/>
    <row r="930" spans="1:10" ht="33.75" customHeight="1" thickBot="1" x14ac:dyDescent="0.25">
      <c r="A930" s="64" t="s">
        <v>16382</v>
      </c>
      <c r="B930" s="64" t="s">
        <v>161</v>
      </c>
      <c r="C930" s="64" t="s">
        <v>11725</v>
      </c>
      <c r="D930" s="64" t="s">
        <v>14378</v>
      </c>
      <c r="E930" s="64" t="s">
        <v>10963</v>
      </c>
      <c r="F930" s="64" t="s">
        <v>11096</v>
      </c>
      <c r="G930" s="45"/>
      <c r="H930" s="45"/>
      <c r="I930" s="45"/>
      <c r="J930" s="45"/>
    </row>
    <row r="931" spans="1:10" ht="14.1" customHeight="1" thickBot="1" x14ac:dyDescent="0.25">
      <c r="A931" s="81" t="s">
        <v>18860</v>
      </c>
      <c r="B931" s="81" t="s">
        <v>18861</v>
      </c>
      <c r="C931" s="66" t="s">
        <v>17798</v>
      </c>
      <c r="D931" s="66" t="s">
        <v>1875</v>
      </c>
      <c r="E931" s="66" t="s">
        <v>17854</v>
      </c>
      <c r="F931" s="81" t="s">
        <v>18862</v>
      </c>
      <c r="G931" s="45"/>
      <c r="H931" s="45"/>
      <c r="I931" s="45"/>
      <c r="J931" s="45"/>
    </row>
    <row r="932" spans="1:10" ht="14.1" customHeight="1" thickBot="1" x14ac:dyDescent="0.25">
      <c r="A932" s="95" t="s">
        <v>14828</v>
      </c>
      <c r="B932" s="67" t="s">
        <v>8530</v>
      </c>
      <c r="C932" s="76">
        <v>45108</v>
      </c>
      <c r="D932" s="95" t="s">
        <v>9387</v>
      </c>
      <c r="E932" s="67" t="s">
        <v>13094</v>
      </c>
      <c r="F932" s="66" t="s">
        <v>3082</v>
      </c>
      <c r="G932" s="45"/>
      <c r="H932" s="45"/>
      <c r="I932" s="45"/>
      <c r="J932" s="45"/>
    </row>
    <row r="933" spans="1:10" ht="14.1" customHeight="1" thickBot="1" x14ac:dyDescent="0.25">
      <c r="A933" s="96"/>
      <c r="B933" s="67" t="s">
        <v>1786</v>
      </c>
      <c r="C933" s="79">
        <f>IF(C932="","",IF(AND(MONTH(C932)&gt;=1,MONTH(C932)&lt;=3),1,IF(AND(MONTH(C932)&gt;=4,MONTH(C932)&lt;=6),2,IF(AND(MONTH(C932)&gt;=7,MONTH(C932)&lt;=9),3,4))))</f>
        <v>3</v>
      </c>
      <c r="D933" s="96"/>
      <c r="E933" s="67" t="s">
        <v>2419</v>
      </c>
      <c r="F933" s="66" t="s">
        <v>14449</v>
      </c>
      <c r="G933" s="45"/>
      <c r="H933" s="45"/>
      <c r="I933" s="45"/>
      <c r="J933" s="45"/>
    </row>
    <row r="934" spans="1:10" ht="14.1" customHeight="1" thickBot="1" x14ac:dyDescent="0.25">
      <c r="A934" s="96"/>
      <c r="B934" s="67" t="s">
        <v>12943</v>
      </c>
      <c r="C934" s="76">
        <v>45199</v>
      </c>
      <c r="D934" s="96"/>
      <c r="E934" s="67" t="s">
        <v>3075</v>
      </c>
      <c r="F934" s="66" t="s">
        <v>6001</v>
      </c>
      <c r="G934" s="45"/>
      <c r="H934" s="45"/>
      <c r="I934" s="45"/>
      <c r="J934" s="45"/>
    </row>
    <row r="935" spans="1:10" ht="14.1" customHeight="1" thickBot="1" x14ac:dyDescent="0.25">
      <c r="A935" s="96"/>
      <c r="B935" s="67" t="s">
        <v>1786</v>
      </c>
      <c r="C935" s="79">
        <f>IF(C934="","",IF(AND(MONTH(C934)&gt;=1,MONTH(C934)&lt;=3),1,IF(AND(MONTH(C934)&gt;=4,MONTH(C934)&lt;=6),2,IF(AND(MONTH(C934)&gt;=7,MONTH(C934)&lt;=9),3,4))))</f>
        <v>3</v>
      </c>
      <c r="D935" s="96"/>
      <c r="E935" s="67" t="s">
        <v>13193</v>
      </c>
      <c r="F935" s="66" t="s">
        <v>6001</v>
      </c>
      <c r="G935" s="45"/>
      <c r="H935" s="45"/>
      <c r="I935" s="45"/>
      <c r="J935" s="45"/>
    </row>
    <row r="936" spans="1:10" ht="14.1" customHeight="1" thickBot="1" x14ac:dyDescent="0.25">
      <c r="A936" s="45"/>
      <c r="B936" s="45"/>
      <c r="C936" s="45"/>
      <c r="D936" s="45"/>
      <c r="E936" s="45"/>
      <c r="F936" s="45"/>
      <c r="G936" s="45"/>
      <c r="H936" s="45"/>
      <c r="I936" s="45"/>
      <c r="J936" s="45"/>
    </row>
    <row r="937" spans="1:10" ht="14.1" customHeight="1" thickBot="1" x14ac:dyDescent="0.25">
      <c r="A937" s="72" t="s">
        <v>15735</v>
      </c>
      <c r="B937" s="72" t="s">
        <v>16146</v>
      </c>
      <c r="C937" s="72" t="s">
        <v>15641</v>
      </c>
      <c r="D937" s="72" t="s">
        <v>15251</v>
      </c>
      <c r="E937" s="72" t="s">
        <v>6934</v>
      </c>
      <c r="F937" s="72" t="s">
        <v>15280</v>
      </c>
      <c r="G937" s="45"/>
      <c r="H937" s="45"/>
      <c r="I937" s="45"/>
      <c r="J937" s="45"/>
    </row>
    <row r="938" spans="1:10" ht="14.1" customHeight="1" x14ac:dyDescent="0.2">
      <c r="A938" s="78">
        <v>12352209</v>
      </c>
      <c r="B938" s="69" t="str">
        <f t="shared" ref="B938:B969" ca="1" si="42">IFERROR(INDEX(UNSPSCDes,MATCH(INDIRECT(ADDRESS(ROW(),COLUMN()-1,4)),UNSPSCCode,0)),"")</f>
        <v>Aminoácidos o sus derivados</v>
      </c>
      <c r="C938" s="78" t="s">
        <v>1449</v>
      </c>
      <c r="D938" s="78">
        <v>3600</v>
      </c>
      <c r="E938" s="71">
        <v>10</v>
      </c>
      <c r="F938" s="70">
        <f t="shared" ref="F938:F969" ca="1" si="43">INDIRECT(ADDRESS(ROW(),COLUMN()-2,4))*INDIRECT(ADDRESS(ROW(),COLUMN()-1,4))</f>
        <v>36000</v>
      </c>
      <c r="G938" s="45"/>
      <c r="H938" s="45"/>
      <c r="I938" s="45"/>
      <c r="J938" s="45"/>
    </row>
    <row r="939" spans="1:10" ht="13.5" customHeight="1" x14ac:dyDescent="0.2">
      <c r="A939" s="78">
        <v>51101504</v>
      </c>
      <c r="B939" s="69" t="str">
        <f t="shared" ca="1" si="42"/>
        <v>Clindamicina</v>
      </c>
      <c r="C939" s="78" t="s">
        <v>1449</v>
      </c>
      <c r="D939" s="78">
        <v>400</v>
      </c>
      <c r="E939" s="71">
        <v>200</v>
      </c>
      <c r="F939" s="70">
        <f t="shared" ca="1" si="43"/>
        <v>80000</v>
      </c>
      <c r="G939" s="45"/>
      <c r="H939" s="45"/>
      <c r="I939" s="45"/>
      <c r="J939" s="45"/>
    </row>
    <row r="940" spans="1:10" ht="13.5" customHeight="1" x14ac:dyDescent="0.2">
      <c r="A940" s="78">
        <v>51101507</v>
      </c>
      <c r="B940" s="69" t="str">
        <f t="shared" ca="1" si="42"/>
        <v>Penicilina</v>
      </c>
      <c r="C940" s="78" t="s">
        <v>1449</v>
      </c>
      <c r="D940" s="78">
        <v>700</v>
      </c>
      <c r="E940" s="71">
        <v>232</v>
      </c>
      <c r="F940" s="70">
        <f t="shared" ca="1" si="43"/>
        <v>162400</v>
      </c>
      <c r="G940" s="45"/>
      <c r="H940" s="45"/>
      <c r="I940" s="45"/>
      <c r="J940" s="45"/>
    </row>
    <row r="941" spans="1:10" ht="13.5" customHeight="1" x14ac:dyDescent="0.2">
      <c r="A941" s="78">
        <v>51101508</v>
      </c>
      <c r="B941" s="69" t="str">
        <f t="shared" ca="1" si="42"/>
        <v>Sulfonamidas antibióticas</v>
      </c>
      <c r="C941" s="78" t="s">
        <v>1449</v>
      </c>
      <c r="D941" s="78">
        <v>50</v>
      </c>
      <c r="E941" s="71">
        <v>50</v>
      </c>
      <c r="F941" s="70">
        <f t="shared" ca="1" si="43"/>
        <v>2500</v>
      </c>
      <c r="G941" s="45"/>
      <c r="H941" s="45"/>
      <c r="I941" s="45"/>
      <c r="J941" s="45"/>
    </row>
    <row r="942" spans="1:10" ht="13.5" customHeight="1" x14ac:dyDescent="0.2">
      <c r="A942" s="78">
        <v>51101538</v>
      </c>
      <c r="B942" s="69" t="str">
        <f t="shared" ca="1" si="42"/>
        <v>Levofloxacina</v>
      </c>
      <c r="C942" s="78" t="s">
        <v>1449</v>
      </c>
      <c r="D942" s="78">
        <v>50</v>
      </c>
      <c r="E942" s="71">
        <v>75</v>
      </c>
      <c r="F942" s="70">
        <f t="shared" ca="1" si="43"/>
        <v>3750</v>
      </c>
      <c r="G942" s="45"/>
      <c r="H942" s="45"/>
      <c r="I942" s="45"/>
      <c r="J942" s="45"/>
    </row>
    <row r="943" spans="1:10" ht="13.5" customHeight="1" x14ac:dyDescent="0.2">
      <c r="A943" s="78">
        <v>51101542</v>
      </c>
      <c r="B943" s="69" t="str">
        <f t="shared" ca="1" si="42"/>
        <v>Ciprofloxacina</v>
      </c>
      <c r="C943" s="78" t="s">
        <v>1449</v>
      </c>
      <c r="D943" s="78">
        <v>50</v>
      </c>
      <c r="E943" s="71">
        <v>65</v>
      </c>
      <c r="F943" s="70">
        <f t="shared" ca="1" si="43"/>
        <v>3250</v>
      </c>
      <c r="G943" s="45"/>
      <c r="H943" s="45"/>
      <c r="I943" s="45"/>
      <c r="J943" s="45"/>
    </row>
    <row r="944" spans="1:10" ht="13.5" customHeight="1" x14ac:dyDescent="0.2">
      <c r="A944" s="78">
        <v>51101548</v>
      </c>
      <c r="B944" s="69" t="str">
        <f t="shared" ca="1" si="42"/>
        <v>Fosfomicina trometamol</v>
      </c>
      <c r="C944" s="78" t="s">
        <v>1449</v>
      </c>
      <c r="D944" s="78">
        <v>50</v>
      </c>
      <c r="E944" s="71">
        <v>25</v>
      </c>
      <c r="F944" s="70">
        <f t="shared" ca="1" si="43"/>
        <v>1250</v>
      </c>
      <c r="G944" s="45"/>
      <c r="H944" s="45"/>
      <c r="I944" s="45"/>
      <c r="J944" s="45"/>
    </row>
    <row r="945" spans="1:10" ht="13.5" customHeight="1" x14ac:dyDescent="0.2">
      <c r="A945" s="78">
        <v>51101551</v>
      </c>
      <c r="B945" s="69" t="str">
        <f t="shared" ca="1" si="42"/>
        <v>Ceftriaxona</v>
      </c>
      <c r="C945" s="78" t="s">
        <v>1449</v>
      </c>
      <c r="D945" s="78">
        <v>1200</v>
      </c>
      <c r="E945" s="71">
        <v>350</v>
      </c>
      <c r="F945" s="70">
        <f t="shared" ca="1" si="43"/>
        <v>420000</v>
      </c>
      <c r="G945" s="45"/>
      <c r="H945" s="45"/>
      <c r="I945" s="45"/>
      <c r="J945" s="45"/>
    </row>
    <row r="946" spans="1:10" ht="13.5" customHeight="1" x14ac:dyDescent="0.2">
      <c r="A946" s="78">
        <v>51101561</v>
      </c>
      <c r="B946" s="69" t="str">
        <f t="shared" ca="1" si="42"/>
        <v>Piperacilina</v>
      </c>
      <c r="C946" s="78" t="s">
        <v>16989</v>
      </c>
      <c r="D946" s="78">
        <v>200</v>
      </c>
      <c r="E946" s="71">
        <v>400</v>
      </c>
      <c r="F946" s="70">
        <f t="shared" ca="1" si="43"/>
        <v>80000</v>
      </c>
      <c r="G946" s="45"/>
      <c r="H946" s="45"/>
      <c r="I946" s="45"/>
      <c r="J946" s="45"/>
    </row>
    <row r="947" spans="1:10" ht="13.5" customHeight="1" x14ac:dyDescent="0.2">
      <c r="A947" s="78">
        <v>51101567</v>
      </c>
      <c r="B947" s="69" t="str">
        <f t="shared" ca="1" si="42"/>
        <v>Ampicilina</v>
      </c>
      <c r="C947" s="78" t="s">
        <v>1449</v>
      </c>
      <c r="D947" s="78">
        <v>2000</v>
      </c>
      <c r="E947" s="71">
        <v>1100</v>
      </c>
      <c r="F947" s="70">
        <f t="shared" ca="1" si="43"/>
        <v>2200000</v>
      </c>
      <c r="G947" s="45"/>
      <c r="H947" s="45"/>
      <c r="I947" s="45"/>
      <c r="J947" s="45"/>
    </row>
    <row r="948" spans="1:10" ht="13.5" customHeight="1" x14ac:dyDescent="0.2">
      <c r="A948" s="78">
        <v>51101570</v>
      </c>
      <c r="B948" s="69" t="str">
        <f t="shared" ca="1" si="42"/>
        <v>Eritromicina</v>
      </c>
      <c r="C948" s="78" t="s">
        <v>1449</v>
      </c>
      <c r="D948" s="78">
        <v>20</v>
      </c>
      <c r="E948" s="71">
        <v>75</v>
      </c>
      <c r="F948" s="70">
        <f t="shared" ca="1" si="43"/>
        <v>1500</v>
      </c>
      <c r="G948" s="45"/>
      <c r="H948" s="45"/>
      <c r="I948" s="45"/>
      <c r="J948" s="45"/>
    </row>
    <row r="949" spans="1:10" ht="13.5" customHeight="1" x14ac:dyDescent="0.2">
      <c r="A949" s="78">
        <v>51101572</v>
      </c>
      <c r="B949" s="69" t="str">
        <f t="shared" ca="1" si="42"/>
        <v>Azitromicina</v>
      </c>
      <c r="C949" s="78" t="s">
        <v>1449</v>
      </c>
      <c r="D949" s="78">
        <v>200</v>
      </c>
      <c r="E949" s="71">
        <v>200</v>
      </c>
      <c r="F949" s="70">
        <f t="shared" ca="1" si="43"/>
        <v>40000</v>
      </c>
      <c r="G949" s="45"/>
      <c r="H949" s="45"/>
      <c r="I949" s="45"/>
      <c r="J949" s="45"/>
    </row>
    <row r="950" spans="1:10" ht="13.5" customHeight="1" x14ac:dyDescent="0.2">
      <c r="A950" s="78">
        <v>51101576</v>
      </c>
      <c r="B950" s="69" t="str">
        <f t="shared" ca="1" si="42"/>
        <v>Cefalotina</v>
      </c>
      <c r="C950" s="78" t="s">
        <v>1449</v>
      </c>
      <c r="D950" s="78">
        <v>150</v>
      </c>
      <c r="E950" s="71">
        <v>200</v>
      </c>
      <c r="F950" s="70">
        <f t="shared" ca="1" si="43"/>
        <v>30000</v>
      </c>
      <c r="G950" s="45"/>
      <c r="H950" s="45"/>
      <c r="I950" s="45"/>
      <c r="J950" s="45"/>
    </row>
    <row r="951" spans="1:10" ht="13.5" customHeight="1" x14ac:dyDescent="0.2">
      <c r="A951" s="78">
        <v>51101578</v>
      </c>
      <c r="B951" s="69" t="str">
        <f t="shared" ca="1" si="42"/>
        <v>Cefazolina</v>
      </c>
      <c r="C951" s="78" t="s">
        <v>1449</v>
      </c>
      <c r="D951" s="78">
        <v>1800</v>
      </c>
      <c r="E951" s="71">
        <v>300</v>
      </c>
      <c r="F951" s="70">
        <f t="shared" ca="1" si="43"/>
        <v>540000</v>
      </c>
      <c r="G951" s="45"/>
      <c r="H951" s="45"/>
      <c r="I951" s="45"/>
      <c r="J951" s="45"/>
    </row>
    <row r="952" spans="1:10" ht="13.5" customHeight="1" x14ac:dyDescent="0.2">
      <c r="A952" s="78">
        <v>51101582</v>
      </c>
      <c r="B952" s="69" t="str">
        <f t="shared" ca="1" si="42"/>
        <v>Tobramicina</v>
      </c>
      <c r="C952" s="78" t="s">
        <v>1449</v>
      </c>
      <c r="D952" s="78">
        <v>200</v>
      </c>
      <c r="E952" s="71">
        <v>300</v>
      </c>
      <c r="F952" s="70">
        <f t="shared" ca="1" si="43"/>
        <v>60000</v>
      </c>
      <c r="G952" s="45"/>
      <c r="H952" s="45"/>
      <c r="I952" s="45"/>
      <c r="J952" s="45"/>
    </row>
    <row r="953" spans="1:10" ht="13.5" customHeight="1" x14ac:dyDescent="0.2">
      <c r="A953" s="78">
        <v>51101584</v>
      </c>
      <c r="B953" s="69" t="str">
        <f t="shared" ca="1" si="42"/>
        <v>Gentamicina</v>
      </c>
      <c r="C953" s="78" t="s">
        <v>1449</v>
      </c>
      <c r="D953" s="78">
        <v>2800</v>
      </c>
      <c r="E953" s="71">
        <v>75</v>
      </c>
      <c r="F953" s="70">
        <f t="shared" ca="1" si="43"/>
        <v>210000</v>
      </c>
      <c r="G953" s="45"/>
      <c r="H953" s="45"/>
      <c r="I953" s="45"/>
      <c r="J953" s="45"/>
    </row>
    <row r="954" spans="1:10" ht="13.5" customHeight="1" x14ac:dyDescent="0.2">
      <c r="A954" s="78">
        <v>51101586</v>
      </c>
      <c r="B954" s="69" t="str">
        <f t="shared" ca="1" si="42"/>
        <v>Amikacina</v>
      </c>
      <c r="C954" s="78" t="s">
        <v>1449</v>
      </c>
      <c r="D954" s="78">
        <v>1000</v>
      </c>
      <c r="E954" s="71">
        <v>85</v>
      </c>
      <c r="F954" s="70">
        <f t="shared" ca="1" si="43"/>
        <v>85000</v>
      </c>
      <c r="G954" s="45"/>
      <c r="H954" s="45"/>
      <c r="I954" s="45"/>
      <c r="J954" s="45"/>
    </row>
    <row r="955" spans="1:10" ht="13.5" customHeight="1" x14ac:dyDescent="0.2">
      <c r="A955" s="78">
        <v>51101589</v>
      </c>
      <c r="B955" s="69" t="str">
        <f t="shared" ca="1" si="42"/>
        <v>Carbapenémicos incluyendo tienamicinas</v>
      </c>
      <c r="C955" s="78" t="s">
        <v>16989</v>
      </c>
      <c r="D955" s="78">
        <v>50</v>
      </c>
      <c r="E955" s="71">
        <v>60</v>
      </c>
      <c r="F955" s="70">
        <f t="shared" ca="1" si="43"/>
        <v>3000</v>
      </c>
      <c r="G955" s="45"/>
      <c r="H955" s="45"/>
      <c r="I955" s="45"/>
      <c r="J955" s="45"/>
    </row>
    <row r="956" spans="1:10" ht="13.5" customHeight="1" x14ac:dyDescent="0.2">
      <c r="A956" s="78">
        <v>51101591</v>
      </c>
      <c r="B956" s="69" t="str">
        <f t="shared" ca="1" si="42"/>
        <v>Vancomicina</v>
      </c>
      <c r="C956" s="78" t="s">
        <v>1449</v>
      </c>
      <c r="D956" s="78">
        <v>400</v>
      </c>
      <c r="E956" s="71">
        <v>1330</v>
      </c>
      <c r="F956" s="70">
        <f t="shared" ca="1" si="43"/>
        <v>532000</v>
      </c>
      <c r="G956" s="45"/>
      <c r="H956" s="45"/>
      <c r="I956" s="45"/>
      <c r="J956" s="45"/>
    </row>
    <row r="957" spans="1:10" ht="13.5" customHeight="1" x14ac:dyDescent="0.2">
      <c r="A957" s="78">
        <v>51101603</v>
      </c>
      <c r="B957" s="69" t="str">
        <f t="shared" ca="1" si="42"/>
        <v>Metronidazol</v>
      </c>
      <c r="C957" s="78" t="s">
        <v>1449</v>
      </c>
      <c r="D957" s="78">
        <v>1000</v>
      </c>
      <c r="E957" s="71">
        <v>550</v>
      </c>
      <c r="F957" s="70">
        <f t="shared" ca="1" si="43"/>
        <v>550000</v>
      </c>
      <c r="G957" s="45"/>
      <c r="H957" s="45"/>
      <c r="I957" s="45"/>
      <c r="J957" s="45"/>
    </row>
    <row r="958" spans="1:10" ht="13.5" customHeight="1" x14ac:dyDescent="0.2">
      <c r="A958" s="78">
        <v>51101611</v>
      </c>
      <c r="B958" s="69" t="str">
        <f t="shared" ca="1" si="42"/>
        <v>Meropenem</v>
      </c>
      <c r="C958" s="78" t="s">
        <v>16989</v>
      </c>
      <c r="D958" s="78">
        <v>300</v>
      </c>
      <c r="E958" s="71">
        <v>125</v>
      </c>
      <c r="F958" s="70">
        <f t="shared" ca="1" si="43"/>
        <v>37500</v>
      </c>
      <c r="G958" s="45"/>
      <c r="H958" s="45"/>
      <c r="I958" s="45"/>
      <c r="J958" s="45"/>
    </row>
    <row r="959" spans="1:10" ht="13.5" customHeight="1" x14ac:dyDescent="0.2">
      <c r="A959" s="78">
        <v>51101594</v>
      </c>
      <c r="B959" s="69" t="str">
        <f t="shared" ca="1" si="42"/>
        <v>Cefepima</v>
      </c>
      <c r="C959" s="78" t="s">
        <v>16989</v>
      </c>
      <c r="D959" s="78">
        <v>300</v>
      </c>
      <c r="E959" s="71">
        <v>1500</v>
      </c>
      <c r="F959" s="70">
        <f t="shared" ca="1" si="43"/>
        <v>450000</v>
      </c>
      <c r="G959" s="45"/>
      <c r="H959" s="45"/>
      <c r="I959" s="45"/>
      <c r="J959" s="45"/>
    </row>
    <row r="960" spans="1:10" ht="13.5" customHeight="1" x14ac:dyDescent="0.2">
      <c r="A960" s="78">
        <v>51101807</v>
      </c>
      <c r="B960" s="69" t="str">
        <f t="shared" ca="1" si="42"/>
        <v>Fluconazol</v>
      </c>
      <c r="C960" s="78" t="s">
        <v>1449</v>
      </c>
      <c r="D960" s="78">
        <v>20</v>
      </c>
      <c r="E960" s="71">
        <v>600</v>
      </c>
      <c r="F960" s="70">
        <f t="shared" ca="1" si="43"/>
        <v>12000</v>
      </c>
      <c r="G960" s="45"/>
      <c r="H960" s="45"/>
      <c r="I960" s="45"/>
      <c r="J960" s="45"/>
    </row>
    <row r="961" spans="1:10" ht="13.5" customHeight="1" x14ac:dyDescent="0.2">
      <c r="A961" s="78">
        <v>51101807</v>
      </c>
      <c r="B961" s="69" t="str">
        <f t="shared" ca="1" si="42"/>
        <v>Fluconazol</v>
      </c>
      <c r="C961" s="78" t="s">
        <v>16989</v>
      </c>
      <c r="D961" s="78">
        <v>100</v>
      </c>
      <c r="E961" s="71">
        <v>1275</v>
      </c>
      <c r="F961" s="70">
        <f t="shared" ca="1" si="43"/>
        <v>127500</v>
      </c>
      <c r="G961" s="45"/>
      <c r="H961" s="45"/>
      <c r="I961" s="45"/>
      <c r="J961" s="45"/>
    </row>
    <row r="962" spans="1:10" ht="13.5" customHeight="1" x14ac:dyDescent="0.2">
      <c r="A962" s="78">
        <v>51102301</v>
      </c>
      <c r="B962" s="69" t="str">
        <f t="shared" ca="1" si="42"/>
        <v>Aciclovir</v>
      </c>
      <c r="C962" s="78" t="s">
        <v>1449</v>
      </c>
      <c r="D962" s="78">
        <v>50</v>
      </c>
      <c r="E962" s="71">
        <v>300</v>
      </c>
      <c r="F962" s="70">
        <f t="shared" ca="1" si="43"/>
        <v>15000</v>
      </c>
      <c r="G962" s="45"/>
      <c r="H962" s="45"/>
      <c r="I962" s="45"/>
      <c r="J962" s="45"/>
    </row>
    <row r="963" spans="1:10" ht="13.5" customHeight="1" x14ac:dyDescent="0.2">
      <c r="A963" s="78">
        <v>51102334</v>
      </c>
      <c r="B963" s="69" t="str">
        <f t="shared" ca="1" si="42"/>
        <v>Zanamivir</v>
      </c>
      <c r="C963" s="78" t="s">
        <v>1449</v>
      </c>
      <c r="D963" s="78">
        <v>50</v>
      </c>
      <c r="E963" s="71">
        <v>950</v>
      </c>
      <c r="F963" s="70">
        <f t="shared" ca="1" si="43"/>
        <v>47500</v>
      </c>
      <c r="G963" s="45"/>
      <c r="H963" s="45"/>
      <c r="I963" s="45"/>
      <c r="J963" s="45"/>
    </row>
    <row r="964" spans="1:10" ht="13.5" customHeight="1" x14ac:dyDescent="0.2">
      <c r="A964" s="78">
        <v>51102702</v>
      </c>
      <c r="B964" s="69" t="str">
        <f t="shared" ca="1" si="42"/>
        <v>Agua estéril para irrigación</v>
      </c>
      <c r="C964" s="78" t="s">
        <v>1449</v>
      </c>
      <c r="D964" s="78">
        <v>500</v>
      </c>
      <c r="E964" s="71">
        <v>350</v>
      </c>
      <c r="F964" s="70">
        <f t="shared" ca="1" si="43"/>
        <v>175000</v>
      </c>
      <c r="G964" s="45"/>
      <c r="H964" s="45"/>
      <c r="I964" s="45"/>
      <c r="J964" s="45"/>
    </row>
    <row r="965" spans="1:10" ht="13.5" customHeight="1" x14ac:dyDescent="0.2">
      <c r="A965" s="78">
        <v>51102702</v>
      </c>
      <c r="B965" s="69" t="str">
        <f t="shared" ca="1" si="42"/>
        <v>Agua estéril para irrigación</v>
      </c>
      <c r="C965" s="78" t="s">
        <v>9561</v>
      </c>
      <c r="D965" s="78">
        <v>600</v>
      </c>
      <c r="E965" s="71">
        <v>15</v>
      </c>
      <c r="F965" s="70">
        <f t="shared" ca="1" si="43"/>
        <v>9000</v>
      </c>
      <c r="G965" s="45"/>
      <c r="H965" s="45"/>
      <c r="I965" s="45"/>
      <c r="J965" s="45"/>
    </row>
    <row r="966" spans="1:10" ht="13.5" customHeight="1" x14ac:dyDescent="0.2">
      <c r="A966" s="78">
        <v>51102706</v>
      </c>
      <c r="B966" s="69" t="str">
        <f t="shared" ca="1" si="42"/>
        <v>Ácido acético  antiséptico</v>
      </c>
      <c r="C966" s="78" t="s">
        <v>9561</v>
      </c>
      <c r="D966" s="78">
        <v>20</v>
      </c>
      <c r="E966" s="71">
        <v>175</v>
      </c>
      <c r="F966" s="70">
        <f t="shared" ca="1" si="43"/>
        <v>3500</v>
      </c>
      <c r="G966" s="45"/>
      <c r="H966" s="45"/>
      <c r="I966" s="45"/>
      <c r="J966" s="45"/>
    </row>
    <row r="967" spans="1:10" ht="13.5" customHeight="1" x14ac:dyDescent="0.2">
      <c r="A967" s="78">
        <v>51102709</v>
      </c>
      <c r="B967" s="69" t="str">
        <f t="shared" ca="1" si="42"/>
        <v>Peróxido de hidrógeno antiséptico</v>
      </c>
      <c r="C967" s="78" t="s">
        <v>9561</v>
      </c>
      <c r="D967" s="78">
        <v>75</v>
      </c>
      <c r="E967" s="71">
        <v>500</v>
      </c>
      <c r="F967" s="70">
        <f t="shared" ca="1" si="43"/>
        <v>37500</v>
      </c>
      <c r="G967" s="45"/>
      <c r="H967" s="45"/>
      <c r="I967" s="45"/>
      <c r="J967" s="45"/>
    </row>
    <row r="968" spans="1:10" ht="13.5" customHeight="1" x14ac:dyDescent="0.2">
      <c r="A968" s="78">
        <v>51102710</v>
      </c>
      <c r="B968" s="69" t="str">
        <f t="shared" ca="1" si="42"/>
        <v>Antisépticos basados en alcohol o acetona</v>
      </c>
      <c r="C968" s="78" t="s">
        <v>9561</v>
      </c>
      <c r="D968" s="78">
        <v>200</v>
      </c>
      <c r="E968" s="71">
        <v>300</v>
      </c>
      <c r="F968" s="70">
        <f t="shared" ca="1" si="43"/>
        <v>60000</v>
      </c>
      <c r="G968" s="45"/>
      <c r="H968" s="45"/>
      <c r="I968" s="45"/>
      <c r="J968" s="45"/>
    </row>
    <row r="969" spans="1:10" ht="13.5" customHeight="1" x14ac:dyDescent="0.2">
      <c r="A969" s="78">
        <v>51102714</v>
      </c>
      <c r="B969" s="69" t="str">
        <f t="shared" ca="1" si="42"/>
        <v>Solución de cloruro sódico para irrigación</v>
      </c>
      <c r="C969" s="78" t="s">
        <v>1449</v>
      </c>
      <c r="D969" s="78">
        <v>1030</v>
      </c>
      <c r="E969" s="71">
        <v>275</v>
      </c>
      <c r="F969" s="70">
        <f t="shared" ca="1" si="43"/>
        <v>283250</v>
      </c>
      <c r="G969" s="45"/>
      <c r="H969" s="45"/>
      <c r="I969" s="45"/>
      <c r="J969" s="45"/>
    </row>
    <row r="970" spans="1:10" ht="13.5" customHeight="1" x14ac:dyDescent="0.2">
      <c r="A970" s="78">
        <v>51102717</v>
      </c>
      <c r="B970" s="69" t="str">
        <f t="shared" ref="B970:B1001" ca="1" si="44">IFERROR(INDEX(UNSPSCDes,MATCH(INDIRECT(ADDRESS(ROW(),COLUMN()-1,4)),UNSPSCCode,0)),"")</f>
        <v>Nitrofurazona</v>
      </c>
      <c r="C970" s="78" t="s">
        <v>1449</v>
      </c>
      <c r="D970" s="78">
        <v>10</v>
      </c>
      <c r="E970" s="71">
        <v>25</v>
      </c>
      <c r="F970" s="70">
        <f t="shared" ref="F970:F1001" ca="1" si="45">INDIRECT(ADDRESS(ROW(),COLUMN()-2,4))*INDIRECT(ADDRESS(ROW(),COLUMN()-1,4))</f>
        <v>250</v>
      </c>
      <c r="G970" s="45"/>
      <c r="H970" s="45"/>
      <c r="I970" s="45"/>
      <c r="J970" s="45"/>
    </row>
    <row r="971" spans="1:10" ht="13.5" customHeight="1" x14ac:dyDescent="0.2">
      <c r="A971" s="78">
        <v>51102722</v>
      </c>
      <c r="B971" s="69" t="str">
        <f t="shared" ca="1" si="44"/>
        <v>Geles o soluciones tópicas de yodo</v>
      </c>
      <c r="C971" s="78" t="s">
        <v>1449</v>
      </c>
      <c r="D971" s="78">
        <v>50</v>
      </c>
      <c r="E971" s="71">
        <v>150</v>
      </c>
      <c r="F971" s="70">
        <f t="shared" ca="1" si="45"/>
        <v>7500</v>
      </c>
      <c r="G971" s="45"/>
      <c r="H971" s="45"/>
      <c r="I971" s="45"/>
      <c r="J971" s="45"/>
    </row>
    <row r="972" spans="1:10" ht="13.5" customHeight="1" x14ac:dyDescent="0.2">
      <c r="A972" s="78">
        <v>51121511</v>
      </c>
      <c r="B972" s="69" t="str">
        <f t="shared" ca="1" si="44"/>
        <v>Clorhidrato de amiodarona</v>
      </c>
      <c r="C972" s="78" t="s">
        <v>1449</v>
      </c>
      <c r="D972" s="78">
        <v>100</v>
      </c>
      <c r="E972" s="71">
        <v>1656.17</v>
      </c>
      <c r="F972" s="70">
        <f t="shared" ca="1" si="45"/>
        <v>165617</v>
      </c>
      <c r="G972" s="45"/>
      <c r="H972" s="45"/>
      <c r="I972" s="45"/>
      <c r="J972" s="45"/>
    </row>
    <row r="973" spans="1:10" ht="13.5" customHeight="1" x14ac:dyDescent="0.2">
      <c r="A973" s="78">
        <v>51121512</v>
      </c>
      <c r="B973" s="69" t="str">
        <f t="shared" ca="1" si="44"/>
        <v>Tosilato de bretilio</v>
      </c>
      <c r="C973" s="78" t="s">
        <v>1449</v>
      </c>
      <c r="D973" s="78">
        <v>100</v>
      </c>
      <c r="E973" s="71">
        <v>75</v>
      </c>
      <c r="F973" s="70">
        <f t="shared" ca="1" si="45"/>
        <v>7500</v>
      </c>
      <c r="G973" s="45"/>
      <c r="H973" s="45"/>
      <c r="I973" s="45"/>
      <c r="J973" s="45"/>
    </row>
    <row r="974" spans="1:10" ht="13.5" customHeight="1" x14ac:dyDescent="0.2">
      <c r="A974" s="78">
        <v>51121603</v>
      </c>
      <c r="B974" s="69" t="str">
        <f t="shared" ca="1" si="44"/>
        <v>Nitroglicerina</v>
      </c>
      <c r="C974" s="78" t="s">
        <v>1449</v>
      </c>
      <c r="D974" s="78">
        <v>50</v>
      </c>
      <c r="E974" s="71">
        <v>550</v>
      </c>
      <c r="F974" s="70">
        <f t="shared" ca="1" si="45"/>
        <v>27500</v>
      </c>
      <c r="G974" s="45"/>
      <c r="H974" s="45"/>
      <c r="I974" s="45"/>
      <c r="J974" s="45"/>
    </row>
    <row r="975" spans="1:10" ht="13.5" customHeight="1" x14ac:dyDescent="0.2">
      <c r="A975" s="78">
        <v>51121703</v>
      </c>
      <c r="B975" s="69" t="str">
        <f t="shared" ca="1" si="44"/>
        <v>Captopril</v>
      </c>
      <c r="C975" s="78" t="s">
        <v>1449</v>
      </c>
      <c r="D975" s="78">
        <v>100</v>
      </c>
      <c r="E975" s="71">
        <v>650</v>
      </c>
      <c r="F975" s="70">
        <f t="shared" ca="1" si="45"/>
        <v>65000</v>
      </c>
      <c r="G975" s="45"/>
      <c r="H975" s="45"/>
      <c r="I975" s="45"/>
      <c r="J975" s="45"/>
    </row>
    <row r="976" spans="1:10" ht="13.5" customHeight="1" x14ac:dyDescent="0.2">
      <c r="A976" s="78">
        <v>51121708</v>
      </c>
      <c r="B976" s="69" t="str">
        <f t="shared" ca="1" si="44"/>
        <v>Metildopa</v>
      </c>
      <c r="C976" s="78" t="s">
        <v>1449</v>
      </c>
      <c r="D976" s="78">
        <v>2000</v>
      </c>
      <c r="E976" s="71">
        <v>50</v>
      </c>
      <c r="F976" s="70">
        <f t="shared" ca="1" si="45"/>
        <v>100000</v>
      </c>
      <c r="G976" s="45"/>
      <c r="H976" s="45"/>
      <c r="I976" s="45"/>
      <c r="J976" s="45"/>
    </row>
    <row r="977" spans="1:10" ht="13.5" customHeight="1" x14ac:dyDescent="0.2">
      <c r="A977" s="78">
        <v>51121710</v>
      </c>
      <c r="B977" s="69" t="str">
        <f t="shared" ca="1" si="44"/>
        <v>Losartán potásico</v>
      </c>
      <c r="C977" s="78" t="s">
        <v>1449</v>
      </c>
      <c r="D977" s="78">
        <v>200</v>
      </c>
      <c r="E977" s="71">
        <v>75</v>
      </c>
      <c r="F977" s="70">
        <f t="shared" ca="1" si="45"/>
        <v>15000</v>
      </c>
      <c r="G977" s="45"/>
      <c r="H977" s="45"/>
      <c r="I977" s="45"/>
      <c r="J977" s="45"/>
    </row>
    <row r="978" spans="1:10" ht="13.5" customHeight="1" x14ac:dyDescent="0.2">
      <c r="A978" s="78">
        <v>51121725</v>
      </c>
      <c r="B978" s="69" t="str">
        <f t="shared" ca="1" si="44"/>
        <v>Bisoprolol fumarato</v>
      </c>
      <c r="C978" s="78" t="s">
        <v>1449</v>
      </c>
      <c r="D978" s="78">
        <v>300</v>
      </c>
      <c r="E978" s="71">
        <v>25</v>
      </c>
      <c r="F978" s="70">
        <f t="shared" ca="1" si="45"/>
        <v>7500</v>
      </c>
      <c r="G978" s="45"/>
      <c r="H978" s="45"/>
      <c r="I978" s="45"/>
      <c r="J978" s="45"/>
    </row>
    <row r="979" spans="1:10" ht="13.5" customHeight="1" x14ac:dyDescent="0.2">
      <c r="A979" s="78">
        <v>51121752</v>
      </c>
      <c r="B979" s="69" t="str">
        <f t="shared" ca="1" si="44"/>
        <v>Hidralazina hidrocloruro</v>
      </c>
      <c r="C979" s="78" t="s">
        <v>1449</v>
      </c>
      <c r="D979" s="78">
        <v>1100</v>
      </c>
      <c r="E979" s="71">
        <v>50</v>
      </c>
      <c r="F979" s="70">
        <f t="shared" ca="1" si="45"/>
        <v>55000</v>
      </c>
      <c r="G979" s="45"/>
      <c r="H979" s="45"/>
      <c r="I979" s="45"/>
      <c r="J979" s="45"/>
    </row>
    <row r="980" spans="1:10" ht="13.5" customHeight="1" x14ac:dyDescent="0.2">
      <c r="A980" s="78">
        <v>51121904</v>
      </c>
      <c r="B980" s="69" t="str">
        <f t="shared" ca="1" si="44"/>
        <v>Nifedipina</v>
      </c>
      <c r="C980" s="78" t="s">
        <v>1449</v>
      </c>
      <c r="D980" s="78">
        <v>1000</v>
      </c>
      <c r="E980" s="71">
        <v>200</v>
      </c>
      <c r="F980" s="70">
        <f t="shared" ca="1" si="45"/>
        <v>200000</v>
      </c>
      <c r="G980" s="45"/>
      <c r="H980" s="45"/>
      <c r="I980" s="45"/>
      <c r="J980" s="45"/>
    </row>
    <row r="981" spans="1:10" ht="13.5" customHeight="1" x14ac:dyDescent="0.2">
      <c r="A981" s="78">
        <v>51122110</v>
      </c>
      <c r="B981" s="69" t="str">
        <f t="shared" ca="1" si="44"/>
        <v>Nimodipina</v>
      </c>
      <c r="C981" s="78" t="s">
        <v>1449</v>
      </c>
      <c r="D981" s="78">
        <v>50</v>
      </c>
      <c r="E981" s="71">
        <v>25</v>
      </c>
      <c r="F981" s="70">
        <f t="shared" ca="1" si="45"/>
        <v>1250</v>
      </c>
      <c r="G981" s="45"/>
      <c r="H981" s="45"/>
      <c r="I981" s="45"/>
      <c r="J981" s="45"/>
    </row>
    <row r="982" spans="1:10" ht="13.5" customHeight="1" x14ac:dyDescent="0.2">
      <c r="A982" s="78">
        <v>51131503</v>
      </c>
      <c r="B982" s="69" t="str">
        <f t="shared" ca="1" si="44"/>
        <v>Sulfato ferroso</v>
      </c>
      <c r="C982" s="78" t="s">
        <v>1449</v>
      </c>
      <c r="D982" s="78">
        <v>1000</v>
      </c>
      <c r="E982" s="71">
        <v>60</v>
      </c>
      <c r="F982" s="70">
        <f t="shared" ca="1" si="45"/>
        <v>60000</v>
      </c>
      <c r="G982" s="45"/>
      <c r="H982" s="45"/>
      <c r="I982" s="45"/>
      <c r="J982" s="45"/>
    </row>
    <row r="983" spans="1:10" ht="13.5" customHeight="1" x14ac:dyDescent="0.2">
      <c r="A983" s="78">
        <v>51131506</v>
      </c>
      <c r="B983" s="69" t="str">
        <f t="shared" ca="1" si="44"/>
        <v>Eritropoyetina</v>
      </c>
      <c r="C983" s="78" t="s">
        <v>1449</v>
      </c>
      <c r="D983" s="78">
        <v>50</v>
      </c>
      <c r="E983" s="71">
        <v>15</v>
      </c>
      <c r="F983" s="70">
        <f t="shared" ca="1" si="45"/>
        <v>750</v>
      </c>
      <c r="G983" s="45"/>
      <c r="H983" s="45"/>
      <c r="I983" s="45"/>
      <c r="J983" s="45"/>
    </row>
    <row r="984" spans="1:10" ht="13.5" customHeight="1" x14ac:dyDescent="0.2">
      <c r="A984" s="78">
        <v>51131603</v>
      </c>
      <c r="B984" s="69" t="str">
        <f t="shared" ca="1" si="44"/>
        <v>Heparina sódica</v>
      </c>
      <c r="C984" s="78" t="s">
        <v>1449</v>
      </c>
      <c r="D984" s="78">
        <v>50</v>
      </c>
      <c r="E984" s="71">
        <v>150</v>
      </c>
      <c r="F984" s="70">
        <f t="shared" ca="1" si="45"/>
        <v>7500</v>
      </c>
      <c r="G984" s="45"/>
      <c r="H984" s="45"/>
      <c r="I984" s="45"/>
      <c r="J984" s="45"/>
    </row>
    <row r="985" spans="1:10" ht="13.5" customHeight="1" x14ac:dyDescent="0.2">
      <c r="A985" s="78">
        <v>51131607</v>
      </c>
      <c r="B985" s="69" t="str">
        <f t="shared" ca="1" si="44"/>
        <v>Enoxaparina sódica</v>
      </c>
      <c r="C985" s="78" t="s">
        <v>1449</v>
      </c>
      <c r="D985" s="78">
        <v>200</v>
      </c>
      <c r="E985" s="71">
        <v>280</v>
      </c>
      <c r="F985" s="70">
        <f t="shared" ca="1" si="45"/>
        <v>56000</v>
      </c>
      <c r="G985" s="45"/>
      <c r="H985" s="45"/>
      <c r="I985" s="45"/>
      <c r="J985" s="45"/>
    </row>
    <row r="986" spans="1:10" ht="13.5" customHeight="1" x14ac:dyDescent="0.2">
      <c r="A986" s="78">
        <v>51131614</v>
      </c>
      <c r="B986" s="69" t="str">
        <f t="shared" ca="1" si="44"/>
        <v>Anisindiona</v>
      </c>
      <c r="C986" s="78" t="s">
        <v>1449</v>
      </c>
      <c r="D986" s="78">
        <v>400</v>
      </c>
      <c r="E986" s="71">
        <v>300</v>
      </c>
      <c r="F986" s="70">
        <f t="shared" ca="1" si="45"/>
        <v>120000</v>
      </c>
      <c r="G986" s="45"/>
      <c r="H986" s="45"/>
      <c r="I986" s="45"/>
      <c r="J986" s="45"/>
    </row>
    <row r="987" spans="1:10" ht="13.5" customHeight="1" x14ac:dyDescent="0.2">
      <c r="A987" s="78">
        <v>51131709</v>
      </c>
      <c r="B987" s="69" t="str">
        <f t="shared" ca="1" si="44"/>
        <v>Bisulfato de clopidogrel</v>
      </c>
      <c r="C987" s="78" t="s">
        <v>1449</v>
      </c>
      <c r="D987" s="78">
        <v>200</v>
      </c>
      <c r="E987" s="71">
        <v>75</v>
      </c>
      <c r="F987" s="70">
        <f t="shared" ca="1" si="45"/>
        <v>15000</v>
      </c>
      <c r="G987" s="45"/>
      <c r="H987" s="45"/>
      <c r="I987" s="45"/>
      <c r="J987" s="45"/>
    </row>
    <row r="988" spans="1:10" ht="13.5" customHeight="1" x14ac:dyDescent="0.2">
      <c r="A988" s="78">
        <v>51131805</v>
      </c>
      <c r="B988" s="69" t="str">
        <f t="shared" ca="1" si="44"/>
        <v>Etamsilato</v>
      </c>
      <c r="C988" s="78" t="s">
        <v>1449</v>
      </c>
      <c r="D988" s="78">
        <v>200</v>
      </c>
      <c r="E988" s="71">
        <v>25</v>
      </c>
      <c r="F988" s="70">
        <f t="shared" ca="1" si="45"/>
        <v>5000</v>
      </c>
      <c r="G988" s="45"/>
      <c r="H988" s="45"/>
      <c r="I988" s="45"/>
      <c r="J988" s="45"/>
    </row>
    <row r="989" spans="1:10" ht="13.5" customHeight="1" x14ac:dyDescent="0.2">
      <c r="A989" s="78">
        <v>51131903</v>
      </c>
      <c r="B989" s="69" t="str">
        <f t="shared" ca="1" si="44"/>
        <v>Gelatina</v>
      </c>
      <c r="C989" s="78" t="s">
        <v>16989</v>
      </c>
      <c r="D989" s="78">
        <v>50</v>
      </c>
      <c r="E989" s="71">
        <v>360</v>
      </c>
      <c r="F989" s="70">
        <f t="shared" ca="1" si="45"/>
        <v>18000</v>
      </c>
      <c r="G989" s="45"/>
      <c r="H989" s="45"/>
      <c r="I989" s="45"/>
      <c r="J989" s="45"/>
    </row>
    <row r="990" spans="1:10" ht="13.5" customHeight="1" x14ac:dyDescent="0.2">
      <c r="A990" s="78">
        <v>51131909</v>
      </c>
      <c r="B990" s="69" t="str">
        <f t="shared" ca="1" si="44"/>
        <v>Albúmina humana</v>
      </c>
      <c r="C990" s="78" t="s">
        <v>16989</v>
      </c>
      <c r="D990" s="78">
        <v>125</v>
      </c>
      <c r="E990" s="71">
        <v>1800</v>
      </c>
      <c r="F990" s="70">
        <f t="shared" ca="1" si="45"/>
        <v>225000</v>
      </c>
      <c r="G990" s="45"/>
      <c r="H990" s="45"/>
      <c r="I990" s="45"/>
      <c r="J990" s="45"/>
    </row>
    <row r="991" spans="1:10" ht="13.5" customHeight="1" x14ac:dyDescent="0.2">
      <c r="A991" s="78">
        <v>51141513</v>
      </c>
      <c r="B991" s="69" t="str">
        <f t="shared" ca="1" si="44"/>
        <v>Carbamazepina</v>
      </c>
      <c r="C991" s="78" t="s">
        <v>1449</v>
      </c>
      <c r="D991" s="78">
        <v>200</v>
      </c>
      <c r="E991" s="71">
        <v>2200</v>
      </c>
      <c r="F991" s="70">
        <f t="shared" ca="1" si="45"/>
        <v>440000</v>
      </c>
      <c r="G991" s="45"/>
      <c r="H991" s="45"/>
      <c r="I991" s="45"/>
      <c r="J991" s="45"/>
    </row>
    <row r="992" spans="1:10" ht="13.5" customHeight="1" x14ac:dyDescent="0.2">
      <c r="A992" s="78">
        <v>51141519</v>
      </c>
      <c r="B992" s="69" t="str">
        <f t="shared" ca="1" si="44"/>
        <v>Mefenitoina</v>
      </c>
      <c r="C992" s="78" t="s">
        <v>1449</v>
      </c>
      <c r="D992" s="78">
        <v>200</v>
      </c>
      <c r="E992" s="71">
        <v>6</v>
      </c>
      <c r="F992" s="70">
        <f t="shared" ca="1" si="45"/>
        <v>1200</v>
      </c>
      <c r="G992" s="45"/>
      <c r="H992" s="45"/>
      <c r="I992" s="45"/>
      <c r="J992" s="45"/>
    </row>
    <row r="993" spans="1:10" ht="13.5" customHeight="1" x14ac:dyDescent="0.2">
      <c r="A993" s="78">
        <v>51141518</v>
      </c>
      <c r="B993" s="69" t="str">
        <f t="shared" ca="1" si="44"/>
        <v>Levetiracetam</v>
      </c>
      <c r="C993" s="78" t="s">
        <v>1449</v>
      </c>
      <c r="D993" s="78">
        <v>200</v>
      </c>
      <c r="E993" s="71">
        <v>650</v>
      </c>
      <c r="F993" s="70">
        <f t="shared" ca="1" si="45"/>
        <v>130000</v>
      </c>
      <c r="G993" s="45"/>
      <c r="H993" s="45"/>
      <c r="I993" s="45"/>
      <c r="J993" s="45"/>
    </row>
    <row r="994" spans="1:10" ht="13.5" customHeight="1" x14ac:dyDescent="0.2">
      <c r="A994" s="78">
        <v>51141702</v>
      </c>
      <c r="B994" s="69" t="str">
        <f t="shared" ca="1" si="44"/>
        <v>Haloperidol</v>
      </c>
      <c r="C994" s="78" t="s">
        <v>1449</v>
      </c>
      <c r="D994" s="78">
        <v>150</v>
      </c>
      <c r="E994" s="71">
        <v>695</v>
      </c>
      <c r="F994" s="70">
        <f t="shared" ca="1" si="45"/>
        <v>104250</v>
      </c>
      <c r="G994" s="45"/>
      <c r="H994" s="45"/>
      <c r="I994" s="45"/>
      <c r="J994" s="45"/>
    </row>
    <row r="995" spans="1:10" ht="13.5" customHeight="1" x14ac:dyDescent="0.2">
      <c r="A995" s="78">
        <v>51141706</v>
      </c>
      <c r="B995" s="69" t="str">
        <f t="shared" ca="1" si="44"/>
        <v>Citicolina</v>
      </c>
      <c r="C995" s="78" t="s">
        <v>1449</v>
      </c>
      <c r="D995" s="78">
        <v>150</v>
      </c>
      <c r="E995" s="71">
        <v>90</v>
      </c>
      <c r="F995" s="70">
        <f t="shared" ca="1" si="45"/>
        <v>13500</v>
      </c>
      <c r="G995" s="45"/>
      <c r="H995" s="45"/>
      <c r="I995" s="45"/>
      <c r="J995" s="45"/>
    </row>
    <row r="996" spans="1:10" ht="13.5" customHeight="1" x14ac:dyDescent="0.2">
      <c r="A996" s="78">
        <v>51141714</v>
      </c>
      <c r="B996" s="69" t="str">
        <f t="shared" ca="1" si="44"/>
        <v>Piracetam</v>
      </c>
      <c r="C996" s="78" t="s">
        <v>1449</v>
      </c>
      <c r="D996" s="78">
        <v>100</v>
      </c>
      <c r="E996" s="71">
        <v>60</v>
      </c>
      <c r="F996" s="70">
        <f t="shared" ca="1" si="45"/>
        <v>6000</v>
      </c>
      <c r="G996" s="45"/>
      <c r="H996" s="45"/>
      <c r="I996" s="45"/>
      <c r="J996" s="45"/>
    </row>
    <row r="997" spans="1:10" ht="13.5" customHeight="1" x14ac:dyDescent="0.2">
      <c r="A997" s="78">
        <v>51141920</v>
      </c>
      <c r="B997" s="69" t="str">
        <f t="shared" ca="1" si="44"/>
        <v>Diazepam</v>
      </c>
      <c r="C997" s="78" t="s">
        <v>1449</v>
      </c>
      <c r="D997" s="78">
        <v>200</v>
      </c>
      <c r="E997" s="71">
        <v>80</v>
      </c>
      <c r="F997" s="70">
        <f t="shared" ca="1" si="45"/>
        <v>16000</v>
      </c>
      <c r="G997" s="45"/>
      <c r="H997" s="45"/>
      <c r="I997" s="45"/>
      <c r="J997" s="45"/>
    </row>
    <row r="998" spans="1:10" ht="13.5" customHeight="1" x14ac:dyDescent="0.2">
      <c r="A998" s="78">
        <v>51141921</v>
      </c>
      <c r="B998" s="69" t="str">
        <f t="shared" ca="1" si="44"/>
        <v>Clorhidrato de midazoloam</v>
      </c>
      <c r="C998" s="78" t="s">
        <v>1449</v>
      </c>
      <c r="D998" s="78">
        <v>500</v>
      </c>
      <c r="E998" s="71">
        <v>45</v>
      </c>
      <c r="F998" s="70">
        <f t="shared" ca="1" si="45"/>
        <v>22500</v>
      </c>
      <c r="G998" s="45"/>
      <c r="H998" s="45"/>
      <c r="I998" s="45"/>
      <c r="J998" s="45"/>
    </row>
    <row r="999" spans="1:10" ht="13.5" customHeight="1" x14ac:dyDescent="0.2">
      <c r="A999" s="78">
        <v>51142001</v>
      </c>
      <c r="B999" s="69" t="str">
        <f t="shared" ca="1" si="44"/>
        <v>Acetaminofén</v>
      </c>
      <c r="C999" s="78" t="s">
        <v>1449</v>
      </c>
      <c r="D999" s="78">
        <v>300</v>
      </c>
      <c r="E999" s="71">
        <v>445</v>
      </c>
      <c r="F999" s="70">
        <f t="shared" ca="1" si="45"/>
        <v>133500</v>
      </c>
      <c r="G999" s="45"/>
      <c r="H999" s="45"/>
      <c r="I999" s="45"/>
      <c r="J999" s="45"/>
    </row>
    <row r="1000" spans="1:10" ht="13.5" customHeight="1" x14ac:dyDescent="0.2">
      <c r="A1000" s="78">
        <v>51142002</v>
      </c>
      <c r="B1000" s="69" t="str">
        <f t="shared" ca="1" si="44"/>
        <v>Ácido acetilsalicílico</v>
      </c>
      <c r="C1000" s="78" t="s">
        <v>1449</v>
      </c>
      <c r="D1000" s="78">
        <v>200</v>
      </c>
      <c r="E1000" s="71">
        <v>35</v>
      </c>
      <c r="F1000" s="70">
        <f t="shared" ca="1" si="45"/>
        <v>7000</v>
      </c>
      <c r="G1000" s="45"/>
      <c r="H1000" s="45"/>
      <c r="I1000" s="45"/>
      <c r="J1000" s="45"/>
    </row>
    <row r="1001" spans="1:10" ht="13.5" customHeight="1" x14ac:dyDescent="0.2">
      <c r="A1001" s="78">
        <v>51142009</v>
      </c>
      <c r="B1001" s="69" t="str">
        <f t="shared" ca="1" si="44"/>
        <v>Metamizol sódico</v>
      </c>
      <c r="C1001" s="78" t="s">
        <v>1449</v>
      </c>
      <c r="D1001" s="78">
        <v>200</v>
      </c>
      <c r="E1001" s="71">
        <v>35</v>
      </c>
      <c r="F1001" s="70">
        <f t="shared" ca="1" si="45"/>
        <v>7000</v>
      </c>
      <c r="G1001" s="45"/>
      <c r="H1001" s="45"/>
      <c r="I1001" s="45"/>
      <c r="J1001" s="45"/>
    </row>
    <row r="1002" spans="1:10" ht="13.5" customHeight="1" x14ac:dyDescent="0.2">
      <c r="A1002" s="78">
        <v>51142108</v>
      </c>
      <c r="B1002" s="69" t="str">
        <f t="shared" ref="B1002:B1033" ca="1" si="46">IFERROR(INDEX(UNSPSCDes,MATCH(INDIRECT(ADDRESS(ROW(),COLUMN()-1,4)),UNSPSCCode,0)),"")</f>
        <v>Ketoprofeno</v>
      </c>
      <c r="C1002" s="78" t="s">
        <v>1449</v>
      </c>
      <c r="D1002" s="78">
        <v>3500</v>
      </c>
      <c r="E1002" s="71">
        <v>80</v>
      </c>
      <c r="F1002" s="70">
        <f t="shared" ref="F1002:F1033" ca="1" si="47">INDIRECT(ADDRESS(ROW(),COLUMN()-2,4))*INDIRECT(ADDRESS(ROW(),COLUMN()-1,4))</f>
        <v>280000</v>
      </c>
      <c r="G1002" s="45"/>
      <c r="H1002" s="45"/>
      <c r="I1002" s="45"/>
      <c r="J1002" s="45"/>
    </row>
    <row r="1003" spans="1:10" ht="13.5" customHeight="1" x14ac:dyDescent="0.2">
      <c r="A1003" s="78">
        <v>51142121</v>
      </c>
      <c r="B1003" s="69" t="str">
        <f t="shared" ca="1" si="46"/>
        <v>Diclofenaco</v>
      </c>
      <c r="C1003" s="78" t="s">
        <v>1449</v>
      </c>
      <c r="D1003" s="78">
        <v>2000</v>
      </c>
      <c r="E1003" s="71">
        <v>10</v>
      </c>
      <c r="F1003" s="70">
        <f t="shared" ca="1" si="47"/>
        <v>20000</v>
      </c>
      <c r="G1003" s="45"/>
      <c r="H1003" s="45"/>
      <c r="I1003" s="45"/>
      <c r="J1003" s="45"/>
    </row>
    <row r="1004" spans="1:10" ht="13.5" customHeight="1" x14ac:dyDescent="0.2">
      <c r="A1004" s="78">
        <v>51142123</v>
      </c>
      <c r="B1004" s="69" t="str">
        <f t="shared" ca="1" si="46"/>
        <v>Ketorolaco trometamol</v>
      </c>
      <c r="C1004" s="78" t="s">
        <v>1449</v>
      </c>
      <c r="D1004" s="78">
        <v>7000</v>
      </c>
      <c r="E1004" s="71">
        <v>160</v>
      </c>
      <c r="F1004" s="70">
        <f t="shared" ca="1" si="47"/>
        <v>1120000</v>
      </c>
      <c r="G1004" s="45"/>
      <c r="H1004" s="45"/>
      <c r="I1004" s="45"/>
      <c r="J1004" s="45"/>
    </row>
    <row r="1005" spans="1:10" ht="13.5" customHeight="1" x14ac:dyDescent="0.2">
      <c r="A1005" s="78">
        <v>51142206</v>
      </c>
      <c r="B1005" s="69" t="str">
        <f t="shared" ca="1" si="46"/>
        <v>Sulfato de morfina</v>
      </c>
      <c r="C1005" s="78" t="s">
        <v>1449</v>
      </c>
      <c r="D1005" s="78">
        <v>900</v>
      </c>
      <c r="E1005" s="71">
        <v>450</v>
      </c>
      <c r="F1005" s="70">
        <f t="shared" ca="1" si="47"/>
        <v>405000</v>
      </c>
      <c r="G1005" s="45"/>
      <c r="H1005" s="45"/>
      <c r="I1005" s="45"/>
      <c r="J1005" s="45"/>
    </row>
    <row r="1006" spans="1:10" ht="13.5" customHeight="1" x14ac:dyDescent="0.2">
      <c r="A1006" s="78">
        <v>51142220</v>
      </c>
      <c r="B1006" s="69" t="str">
        <f t="shared" ca="1" si="46"/>
        <v>Citrato de fentanilo</v>
      </c>
      <c r="C1006" s="78" t="s">
        <v>1449</v>
      </c>
      <c r="D1006" s="78">
        <v>900</v>
      </c>
      <c r="E1006" s="71">
        <v>130</v>
      </c>
      <c r="F1006" s="70">
        <f t="shared" ca="1" si="47"/>
        <v>117000</v>
      </c>
      <c r="G1006" s="45"/>
      <c r="H1006" s="45"/>
      <c r="I1006" s="45"/>
      <c r="J1006" s="45"/>
    </row>
    <row r="1007" spans="1:10" ht="13.5" customHeight="1" x14ac:dyDescent="0.2">
      <c r="A1007" s="78">
        <v>51142235</v>
      </c>
      <c r="B1007" s="69" t="str">
        <f t="shared" ca="1" si="46"/>
        <v>Clorhidrato de tramadol</v>
      </c>
      <c r="C1007" s="78" t="s">
        <v>1449</v>
      </c>
      <c r="D1007" s="78">
        <v>200</v>
      </c>
      <c r="E1007" s="71">
        <v>90</v>
      </c>
      <c r="F1007" s="70">
        <f t="shared" ca="1" si="47"/>
        <v>18000</v>
      </c>
      <c r="G1007" s="45"/>
      <c r="H1007" s="45"/>
      <c r="I1007" s="45"/>
      <c r="J1007" s="45"/>
    </row>
    <row r="1008" spans="1:10" ht="13.5" customHeight="1" x14ac:dyDescent="0.2">
      <c r="A1008" s="78">
        <v>51142302</v>
      </c>
      <c r="B1008" s="69" t="str">
        <f t="shared" ca="1" si="46"/>
        <v>Hidrocloruro de naloxona</v>
      </c>
      <c r="C1008" s="78" t="s">
        <v>1449</v>
      </c>
      <c r="D1008" s="78">
        <v>25</v>
      </c>
      <c r="E1008" s="71">
        <v>450</v>
      </c>
      <c r="F1008" s="70">
        <f t="shared" ca="1" si="47"/>
        <v>11250</v>
      </c>
      <c r="G1008" s="45"/>
      <c r="H1008" s="45"/>
      <c r="I1008" s="45"/>
      <c r="J1008" s="45"/>
    </row>
    <row r="1009" spans="1:10" ht="13.5" customHeight="1" x14ac:dyDescent="0.2">
      <c r="A1009" s="78">
        <v>51142304</v>
      </c>
      <c r="B1009" s="69" t="str">
        <f t="shared" ca="1" si="46"/>
        <v>Clorhidrato de nalbufina</v>
      </c>
      <c r="C1009" s="78" t="s">
        <v>1449</v>
      </c>
      <c r="D1009" s="78">
        <v>150</v>
      </c>
      <c r="E1009" s="71">
        <v>225</v>
      </c>
      <c r="F1009" s="70">
        <f t="shared" ca="1" si="47"/>
        <v>33750</v>
      </c>
      <c r="G1009" s="45"/>
      <c r="H1009" s="45"/>
      <c r="I1009" s="45"/>
      <c r="J1009" s="45"/>
    </row>
    <row r="1010" spans="1:10" ht="13.5" customHeight="1" x14ac:dyDescent="0.2">
      <c r="A1010" s="78">
        <v>51142405</v>
      </c>
      <c r="B1010" s="69" t="str">
        <f t="shared" ca="1" si="46"/>
        <v>Combinación de ácido acetilsalicílico paracetamol</v>
      </c>
      <c r="C1010" s="78" t="s">
        <v>1449</v>
      </c>
      <c r="D1010" s="78">
        <v>2500</v>
      </c>
      <c r="E1010" s="71">
        <v>160</v>
      </c>
      <c r="F1010" s="70">
        <f t="shared" ca="1" si="47"/>
        <v>400000</v>
      </c>
      <c r="G1010" s="45"/>
      <c r="H1010" s="45"/>
      <c r="I1010" s="45"/>
      <c r="J1010" s="45"/>
    </row>
    <row r="1011" spans="1:10" ht="13.5" customHeight="1" x14ac:dyDescent="0.2">
      <c r="A1011" s="78">
        <v>51142902</v>
      </c>
      <c r="B1011" s="69" t="str">
        <f t="shared" ca="1" si="46"/>
        <v>Mezcla eutéctica de anestésicos locales</v>
      </c>
      <c r="C1011" s="78" t="s">
        <v>1449</v>
      </c>
      <c r="D1011" s="78">
        <v>1500</v>
      </c>
      <c r="E1011" s="71">
        <v>225</v>
      </c>
      <c r="F1011" s="70">
        <f t="shared" ca="1" si="47"/>
        <v>337500</v>
      </c>
      <c r="G1011" s="45"/>
      <c r="H1011" s="45"/>
      <c r="I1011" s="45"/>
      <c r="J1011" s="45"/>
    </row>
    <row r="1012" spans="1:10" ht="13.5" customHeight="1" x14ac:dyDescent="0.2">
      <c r="A1012" s="78">
        <v>51142934</v>
      </c>
      <c r="B1012" s="69" t="str">
        <f t="shared" ca="1" si="46"/>
        <v>Clorhidrato de ketamina</v>
      </c>
      <c r="C1012" s="78" t="s">
        <v>1449</v>
      </c>
      <c r="D1012" s="78">
        <v>10</v>
      </c>
      <c r="E1012" s="71">
        <v>300</v>
      </c>
      <c r="F1012" s="70">
        <f t="shared" ca="1" si="47"/>
        <v>3000</v>
      </c>
      <c r="G1012" s="45"/>
      <c r="H1012" s="45"/>
      <c r="I1012" s="45"/>
      <c r="J1012" s="45"/>
    </row>
    <row r="1013" spans="1:10" ht="13.5" customHeight="1" x14ac:dyDescent="0.2">
      <c r="A1013" s="78">
        <v>51142941</v>
      </c>
      <c r="B1013" s="69" t="str">
        <f t="shared" ca="1" si="46"/>
        <v>Propofol</v>
      </c>
      <c r="C1013" s="78" t="s">
        <v>1449</v>
      </c>
      <c r="D1013" s="78">
        <v>800</v>
      </c>
      <c r="E1013" s="71">
        <v>250</v>
      </c>
      <c r="F1013" s="70">
        <f t="shared" ca="1" si="47"/>
        <v>200000</v>
      </c>
      <c r="G1013" s="45"/>
      <c r="H1013" s="45"/>
      <c r="I1013" s="45"/>
      <c r="J1013" s="45"/>
    </row>
    <row r="1014" spans="1:10" ht="13.5" customHeight="1" x14ac:dyDescent="0.2">
      <c r="A1014" s="78">
        <v>51142942</v>
      </c>
      <c r="B1014" s="69" t="str">
        <f t="shared" ca="1" si="46"/>
        <v>Sevoflurano</v>
      </c>
      <c r="C1014" s="78" t="s">
        <v>1449</v>
      </c>
      <c r="D1014" s="78">
        <v>15</v>
      </c>
      <c r="E1014" s="71">
        <v>6778</v>
      </c>
      <c r="F1014" s="70">
        <f t="shared" ca="1" si="47"/>
        <v>101670</v>
      </c>
      <c r="G1014" s="45"/>
      <c r="H1014" s="45"/>
      <c r="I1014" s="45"/>
      <c r="J1014" s="45"/>
    </row>
    <row r="1015" spans="1:10" ht="13.5" customHeight="1" x14ac:dyDescent="0.2">
      <c r="A1015" s="78">
        <v>51151512</v>
      </c>
      <c r="B1015" s="69" t="str">
        <f t="shared" ca="1" si="46"/>
        <v>Metilsulfato de neostigmina</v>
      </c>
      <c r="C1015" s="78" t="s">
        <v>1449</v>
      </c>
      <c r="D1015" s="78">
        <v>150</v>
      </c>
      <c r="E1015" s="71">
        <v>85</v>
      </c>
      <c r="F1015" s="70">
        <f t="shared" ca="1" si="47"/>
        <v>12750</v>
      </c>
      <c r="G1015" s="45"/>
      <c r="H1015" s="45"/>
      <c r="I1015" s="45"/>
      <c r="J1015" s="45"/>
    </row>
    <row r="1016" spans="1:10" ht="13.5" customHeight="1" x14ac:dyDescent="0.2">
      <c r="A1016" s="78">
        <v>51151601</v>
      </c>
      <c r="B1016" s="69" t="str">
        <f t="shared" ca="1" si="46"/>
        <v>Sulfato de atropina</v>
      </c>
      <c r="C1016" s="78" t="s">
        <v>1449</v>
      </c>
      <c r="D1016" s="78">
        <v>200</v>
      </c>
      <c r="E1016" s="71">
        <v>25</v>
      </c>
      <c r="F1016" s="70">
        <f t="shared" ca="1" si="47"/>
        <v>5000</v>
      </c>
      <c r="G1016" s="45"/>
      <c r="H1016" s="45"/>
      <c r="I1016" s="45"/>
      <c r="J1016" s="45"/>
    </row>
    <row r="1017" spans="1:10" ht="13.5" customHeight="1" x14ac:dyDescent="0.2">
      <c r="A1017" s="78">
        <v>51151701</v>
      </c>
      <c r="B1017" s="69" t="str">
        <f t="shared" ca="1" si="46"/>
        <v>Albuterol</v>
      </c>
      <c r="C1017" s="78" t="s">
        <v>1449</v>
      </c>
      <c r="D1017" s="78">
        <v>400</v>
      </c>
      <c r="E1017" s="71">
        <v>275</v>
      </c>
      <c r="F1017" s="70">
        <f t="shared" ca="1" si="47"/>
        <v>110000</v>
      </c>
      <c r="G1017" s="45"/>
      <c r="H1017" s="45"/>
      <c r="I1017" s="45"/>
      <c r="J1017" s="45"/>
    </row>
    <row r="1018" spans="1:10" ht="13.5" customHeight="1" x14ac:dyDescent="0.2">
      <c r="A1018" s="78">
        <v>51151703</v>
      </c>
      <c r="B1018" s="69" t="str">
        <f t="shared" ca="1" si="46"/>
        <v>Epinefrina</v>
      </c>
      <c r="C1018" s="78" t="s">
        <v>1449</v>
      </c>
      <c r="D1018" s="78">
        <v>300</v>
      </c>
      <c r="E1018" s="71">
        <v>150</v>
      </c>
      <c r="F1018" s="70">
        <f t="shared" ca="1" si="47"/>
        <v>45000</v>
      </c>
      <c r="G1018" s="45"/>
      <c r="H1018" s="45"/>
      <c r="I1018" s="45"/>
      <c r="J1018" s="45"/>
    </row>
    <row r="1019" spans="1:10" ht="13.5" customHeight="1" x14ac:dyDescent="0.2">
      <c r="A1019" s="78">
        <v>51151715</v>
      </c>
      <c r="B1019" s="69" t="str">
        <f t="shared" ca="1" si="46"/>
        <v>Sulfato de efedrina</v>
      </c>
      <c r="C1019" s="78" t="s">
        <v>1449</v>
      </c>
      <c r="D1019" s="78">
        <v>950</v>
      </c>
      <c r="E1019" s="71">
        <v>110</v>
      </c>
      <c r="F1019" s="70">
        <f t="shared" ca="1" si="47"/>
        <v>104500</v>
      </c>
      <c r="G1019" s="45"/>
      <c r="H1019" s="45"/>
      <c r="I1019" s="45"/>
      <c r="J1019" s="45"/>
    </row>
    <row r="1020" spans="1:10" ht="13.5" customHeight="1" x14ac:dyDescent="0.2">
      <c r="A1020" s="78">
        <v>51151732</v>
      </c>
      <c r="B1020" s="69" t="str">
        <f t="shared" ca="1" si="46"/>
        <v>Clorhidrato de dobutamina</v>
      </c>
      <c r="C1020" s="78" t="s">
        <v>1449</v>
      </c>
      <c r="D1020" s="78">
        <v>25</v>
      </c>
      <c r="E1020" s="71">
        <v>480</v>
      </c>
      <c r="F1020" s="70">
        <f t="shared" ca="1" si="47"/>
        <v>12000</v>
      </c>
      <c r="G1020" s="45"/>
      <c r="H1020" s="45"/>
      <c r="I1020" s="45"/>
      <c r="J1020" s="45"/>
    </row>
    <row r="1021" spans="1:10" ht="13.5" customHeight="1" x14ac:dyDescent="0.2">
      <c r="A1021" s="78">
        <v>51151737</v>
      </c>
      <c r="B1021" s="69" t="str">
        <f t="shared" ca="1" si="46"/>
        <v>Clorhidrato de dopamina</v>
      </c>
      <c r="C1021" s="78" t="s">
        <v>1449</v>
      </c>
      <c r="D1021" s="78">
        <v>150</v>
      </c>
      <c r="E1021" s="71">
        <v>250</v>
      </c>
      <c r="F1021" s="70">
        <f t="shared" ca="1" si="47"/>
        <v>37500</v>
      </c>
      <c r="G1021" s="45"/>
      <c r="H1021" s="45"/>
      <c r="I1021" s="45"/>
      <c r="J1021" s="45"/>
    </row>
    <row r="1022" spans="1:10" ht="13.5" customHeight="1" x14ac:dyDescent="0.2">
      <c r="A1022" s="78">
        <v>51151801</v>
      </c>
      <c r="B1022" s="69" t="str">
        <f t="shared" ca="1" si="46"/>
        <v>Atenolol</v>
      </c>
      <c r="C1022" s="78" t="s">
        <v>1449</v>
      </c>
      <c r="D1022" s="78">
        <v>300</v>
      </c>
      <c r="E1022" s="71">
        <v>10</v>
      </c>
      <c r="F1022" s="70">
        <f t="shared" ca="1" si="47"/>
        <v>3000</v>
      </c>
      <c r="G1022" s="45"/>
      <c r="H1022" s="45"/>
      <c r="I1022" s="45"/>
      <c r="J1022" s="45"/>
    </row>
    <row r="1023" spans="1:10" ht="13.5" customHeight="1" x14ac:dyDescent="0.2">
      <c r="A1023" s="78">
        <v>51151812</v>
      </c>
      <c r="B1023" s="69" t="str">
        <f t="shared" ca="1" si="46"/>
        <v>Hidrocloruro de propranolol</v>
      </c>
      <c r="C1023" s="78" t="s">
        <v>1449</v>
      </c>
      <c r="D1023" s="78">
        <v>500</v>
      </c>
      <c r="E1023" s="71">
        <v>10</v>
      </c>
      <c r="F1023" s="70">
        <f t="shared" ca="1" si="47"/>
        <v>5000</v>
      </c>
      <c r="G1023" s="45"/>
      <c r="H1023" s="45"/>
      <c r="I1023" s="45"/>
      <c r="J1023" s="45"/>
    </row>
    <row r="1024" spans="1:10" ht="13.5" customHeight="1" x14ac:dyDescent="0.2">
      <c r="A1024" s="78">
        <v>51151823</v>
      </c>
      <c r="B1024" s="69" t="str">
        <f t="shared" ca="1" si="46"/>
        <v>Hidrocloruro de labetalol</v>
      </c>
      <c r="C1024" s="78" t="s">
        <v>1449</v>
      </c>
      <c r="D1024" s="78">
        <v>50</v>
      </c>
      <c r="E1024" s="71">
        <v>950</v>
      </c>
      <c r="F1024" s="70">
        <f t="shared" ca="1" si="47"/>
        <v>47500</v>
      </c>
      <c r="G1024" s="45"/>
      <c r="H1024" s="45"/>
      <c r="I1024" s="45"/>
      <c r="J1024" s="45"/>
    </row>
    <row r="1025" spans="1:10" ht="13.5" customHeight="1" x14ac:dyDescent="0.2">
      <c r="A1025" s="78">
        <v>51151916</v>
      </c>
      <c r="B1025" s="69" t="str">
        <f t="shared" ca="1" si="46"/>
        <v>Cloruro de succinilcolina</v>
      </c>
      <c r="C1025" s="78" t="s">
        <v>16989</v>
      </c>
      <c r="D1025" s="78">
        <v>15</v>
      </c>
      <c r="E1025" s="71">
        <v>1260</v>
      </c>
      <c r="F1025" s="70">
        <f t="shared" ca="1" si="47"/>
        <v>18900</v>
      </c>
      <c r="G1025" s="45"/>
      <c r="H1025" s="45"/>
      <c r="I1025" s="45"/>
      <c r="J1025" s="45"/>
    </row>
    <row r="1026" spans="1:10" ht="13.5" customHeight="1" x14ac:dyDescent="0.2">
      <c r="A1026" s="78">
        <v>51152001</v>
      </c>
      <c r="B1026" s="69" t="str">
        <f t="shared" ca="1" si="46"/>
        <v>Besilato de atracurio</v>
      </c>
      <c r="C1026" s="78" t="s">
        <v>1449</v>
      </c>
      <c r="D1026" s="78">
        <v>50</v>
      </c>
      <c r="E1026" s="71">
        <v>100</v>
      </c>
      <c r="F1026" s="70">
        <f t="shared" ca="1" si="47"/>
        <v>5000</v>
      </c>
      <c r="G1026" s="45"/>
      <c r="H1026" s="45"/>
      <c r="I1026" s="45"/>
      <c r="J1026" s="45"/>
    </row>
    <row r="1027" spans="1:10" ht="13.5" customHeight="1" x14ac:dyDescent="0.2">
      <c r="A1027" s="78">
        <v>51161504</v>
      </c>
      <c r="B1027" s="69" t="str">
        <f t="shared" ca="1" si="46"/>
        <v>Aminofilina</v>
      </c>
      <c r="C1027" s="78" t="s">
        <v>1449</v>
      </c>
      <c r="D1027" s="78">
        <v>50</v>
      </c>
      <c r="E1027" s="71">
        <v>75</v>
      </c>
      <c r="F1027" s="70">
        <f t="shared" ca="1" si="47"/>
        <v>3750</v>
      </c>
      <c r="G1027" s="45"/>
      <c r="H1027" s="45"/>
      <c r="I1027" s="45"/>
      <c r="J1027" s="45"/>
    </row>
    <row r="1028" spans="1:10" ht="13.5" customHeight="1" x14ac:dyDescent="0.2">
      <c r="A1028" s="78">
        <v>51161620</v>
      </c>
      <c r="B1028" s="69" t="str">
        <f t="shared" ca="1" si="46"/>
        <v>Difenhidramina</v>
      </c>
      <c r="C1028" s="78" t="s">
        <v>1449</v>
      </c>
      <c r="D1028" s="78">
        <v>300</v>
      </c>
      <c r="E1028" s="71">
        <v>40</v>
      </c>
      <c r="F1028" s="70">
        <f t="shared" ca="1" si="47"/>
        <v>12000</v>
      </c>
      <c r="G1028" s="45"/>
      <c r="H1028" s="45"/>
      <c r="I1028" s="45"/>
      <c r="J1028" s="45"/>
    </row>
    <row r="1029" spans="1:10" ht="13.5" customHeight="1" x14ac:dyDescent="0.2">
      <c r="A1029" s="78">
        <v>51161701</v>
      </c>
      <c r="B1029" s="69" t="str">
        <f t="shared" ca="1" si="46"/>
        <v>Acetilcisteína</v>
      </c>
      <c r="C1029" s="78" t="s">
        <v>1449</v>
      </c>
      <c r="D1029" s="78">
        <v>800</v>
      </c>
      <c r="E1029" s="71">
        <v>375</v>
      </c>
      <c r="F1029" s="70">
        <f t="shared" ca="1" si="47"/>
        <v>300000</v>
      </c>
      <c r="G1029" s="45"/>
      <c r="H1029" s="45"/>
      <c r="I1029" s="45"/>
      <c r="J1029" s="45"/>
    </row>
    <row r="1030" spans="1:10" ht="13.5" customHeight="1" x14ac:dyDescent="0.2">
      <c r="A1030" s="78">
        <v>51161703</v>
      </c>
      <c r="B1030" s="69" t="str">
        <f t="shared" ca="1" si="46"/>
        <v>Budesonida</v>
      </c>
      <c r="C1030" s="78" t="s">
        <v>1449</v>
      </c>
      <c r="D1030" s="78">
        <v>200</v>
      </c>
      <c r="E1030" s="71">
        <v>260</v>
      </c>
      <c r="F1030" s="70">
        <f t="shared" ca="1" si="47"/>
        <v>52000</v>
      </c>
      <c r="G1030" s="45"/>
      <c r="H1030" s="45"/>
      <c r="I1030" s="45"/>
      <c r="J1030" s="45"/>
    </row>
    <row r="1031" spans="1:10" ht="13.5" customHeight="1" x14ac:dyDescent="0.2">
      <c r="A1031" s="78">
        <v>51161705</v>
      </c>
      <c r="B1031" s="69" t="str">
        <f t="shared" ca="1" si="46"/>
        <v>Bromuro de ipratropio</v>
      </c>
      <c r="C1031" s="78" t="s">
        <v>1449</v>
      </c>
      <c r="D1031" s="78">
        <v>850</v>
      </c>
      <c r="E1031" s="71">
        <v>75</v>
      </c>
      <c r="F1031" s="70">
        <f t="shared" ca="1" si="47"/>
        <v>63750</v>
      </c>
      <c r="G1031" s="45"/>
      <c r="H1031" s="45"/>
      <c r="I1031" s="45"/>
      <c r="J1031" s="45"/>
    </row>
    <row r="1032" spans="1:10" ht="13.5" customHeight="1" x14ac:dyDescent="0.2">
      <c r="A1032" s="78">
        <v>51171503</v>
      </c>
      <c r="B1032" s="69" t="str">
        <f t="shared" ca="1" si="46"/>
        <v>Hidróxido de magnesio</v>
      </c>
      <c r="C1032" s="78" t="s">
        <v>1449</v>
      </c>
      <c r="D1032" s="78">
        <v>25</v>
      </c>
      <c r="E1032" s="71">
        <v>85</v>
      </c>
      <c r="F1032" s="70">
        <f t="shared" ca="1" si="47"/>
        <v>2125</v>
      </c>
      <c r="G1032" s="45"/>
      <c r="H1032" s="45"/>
      <c r="I1032" s="45"/>
      <c r="J1032" s="45"/>
    </row>
    <row r="1033" spans="1:10" ht="13.5" customHeight="1" x14ac:dyDescent="0.2">
      <c r="A1033" s="78">
        <v>51171513</v>
      </c>
      <c r="B1033" s="69" t="str">
        <f t="shared" ca="1" si="46"/>
        <v>Dihidroxialuminio-carbonato de sodio</v>
      </c>
      <c r="C1033" s="78" t="s">
        <v>1449</v>
      </c>
      <c r="D1033" s="78">
        <v>400</v>
      </c>
      <c r="E1033" s="71">
        <v>35</v>
      </c>
      <c r="F1033" s="70">
        <f t="shared" ca="1" si="47"/>
        <v>14000</v>
      </c>
      <c r="G1033" s="45"/>
      <c r="H1033" s="45"/>
      <c r="I1033" s="45"/>
      <c r="J1033" s="45"/>
    </row>
    <row r="1034" spans="1:10" ht="13.5" customHeight="1" x14ac:dyDescent="0.2">
      <c r="A1034" s="78">
        <v>51171605</v>
      </c>
      <c r="B1034" s="69" t="str">
        <f t="shared" ref="B1034:B1067" ca="1" si="48">IFERROR(INDEX(UNSPSCDes,MATCH(INDIRECT(ADDRESS(ROW(),COLUMN()-1,4)),UNSPSCCode,0)),"")</f>
        <v>Lactulosa</v>
      </c>
      <c r="C1034" s="78" t="s">
        <v>1449</v>
      </c>
      <c r="D1034" s="78">
        <v>25</v>
      </c>
      <c r="E1034" s="71">
        <v>975</v>
      </c>
      <c r="F1034" s="70">
        <f t="shared" ref="F1034:F1067" ca="1" si="49">INDIRECT(ADDRESS(ROW(),COLUMN()-2,4))*INDIRECT(ADDRESS(ROW(),COLUMN()-1,4))</f>
        <v>24375</v>
      </c>
      <c r="G1034" s="45"/>
      <c r="H1034" s="45"/>
      <c r="I1034" s="45"/>
      <c r="J1034" s="45"/>
    </row>
    <row r="1035" spans="1:10" ht="13.5" customHeight="1" x14ac:dyDescent="0.2">
      <c r="A1035" s="78">
        <v>51171606</v>
      </c>
      <c r="B1035" s="69" t="str">
        <f t="shared" ca="1" si="48"/>
        <v>Sulfato de magnesio</v>
      </c>
      <c r="C1035" s="78" t="s">
        <v>1449</v>
      </c>
      <c r="D1035" s="78">
        <v>8000</v>
      </c>
      <c r="E1035" s="71">
        <v>50</v>
      </c>
      <c r="F1035" s="70">
        <f t="shared" ca="1" si="49"/>
        <v>400000</v>
      </c>
      <c r="G1035" s="45"/>
      <c r="H1035" s="45"/>
      <c r="I1035" s="45"/>
      <c r="J1035" s="45"/>
    </row>
    <row r="1036" spans="1:10" ht="13.5" customHeight="1" x14ac:dyDescent="0.2">
      <c r="A1036" s="78">
        <v>51171608</v>
      </c>
      <c r="B1036" s="69" t="str">
        <f t="shared" ca="1" si="48"/>
        <v>Glicerina</v>
      </c>
      <c r="C1036" s="78" t="s">
        <v>1449</v>
      </c>
      <c r="D1036" s="78">
        <v>150</v>
      </c>
      <c r="E1036" s="71">
        <v>15</v>
      </c>
      <c r="F1036" s="70">
        <f t="shared" ca="1" si="49"/>
        <v>2250</v>
      </c>
      <c r="G1036" s="45"/>
      <c r="H1036" s="45"/>
      <c r="I1036" s="45"/>
      <c r="J1036" s="45"/>
    </row>
    <row r="1037" spans="1:10" ht="13.5" customHeight="1" x14ac:dyDescent="0.2">
      <c r="A1037" s="78">
        <v>51171621</v>
      </c>
      <c r="B1037" s="69" t="str">
        <f t="shared" ca="1" si="48"/>
        <v>Clorhidrato de metoclopramida</v>
      </c>
      <c r="C1037" s="78" t="s">
        <v>1449</v>
      </c>
      <c r="D1037" s="78">
        <v>5000</v>
      </c>
      <c r="E1037" s="71">
        <v>2</v>
      </c>
      <c r="F1037" s="70">
        <f t="shared" ca="1" si="49"/>
        <v>10000</v>
      </c>
      <c r="G1037" s="45"/>
      <c r="H1037" s="45"/>
      <c r="I1037" s="45"/>
      <c r="J1037" s="45"/>
    </row>
    <row r="1038" spans="1:10" ht="13.5" customHeight="1" x14ac:dyDescent="0.2">
      <c r="A1038" s="78">
        <v>51171628</v>
      </c>
      <c r="B1038" s="69" t="str">
        <f t="shared" ca="1" si="48"/>
        <v>Fosfato de potasio</v>
      </c>
      <c r="C1038" s="78" t="s">
        <v>1449</v>
      </c>
      <c r="D1038" s="78">
        <v>150</v>
      </c>
      <c r="E1038" s="71">
        <v>420</v>
      </c>
      <c r="F1038" s="70">
        <f t="shared" ca="1" si="49"/>
        <v>63000</v>
      </c>
      <c r="G1038" s="45"/>
      <c r="H1038" s="45"/>
      <c r="I1038" s="45"/>
      <c r="J1038" s="45"/>
    </row>
    <row r="1039" spans="1:10" ht="13.5" customHeight="1" x14ac:dyDescent="0.2">
      <c r="A1039" s="78">
        <v>51171631</v>
      </c>
      <c r="B1039" s="69" t="str">
        <f t="shared" ca="1" si="48"/>
        <v>Polietilenglicol laxante</v>
      </c>
      <c r="C1039" s="78" t="s">
        <v>1449</v>
      </c>
      <c r="D1039" s="78">
        <v>150</v>
      </c>
      <c r="E1039" s="71">
        <v>210</v>
      </c>
      <c r="F1039" s="70">
        <f t="shared" ca="1" si="49"/>
        <v>31500</v>
      </c>
      <c r="G1039" s="45"/>
      <c r="H1039" s="45"/>
      <c r="I1039" s="45"/>
      <c r="J1039" s="45"/>
    </row>
    <row r="1040" spans="1:10" ht="13.5" customHeight="1" x14ac:dyDescent="0.2">
      <c r="A1040" s="78">
        <v>51171804</v>
      </c>
      <c r="B1040" s="69" t="str">
        <f t="shared" ca="1" si="48"/>
        <v>Clorhidrato de ondansetrón</v>
      </c>
      <c r="C1040" s="78" t="s">
        <v>1449</v>
      </c>
      <c r="D1040" s="78">
        <v>200</v>
      </c>
      <c r="E1040" s="71">
        <v>100</v>
      </c>
      <c r="F1040" s="70">
        <f t="shared" ca="1" si="49"/>
        <v>20000</v>
      </c>
      <c r="G1040" s="45"/>
      <c r="H1040" s="45"/>
      <c r="I1040" s="45"/>
      <c r="J1040" s="45"/>
    </row>
    <row r="1041" spans="1:10" ht="13.5" customHeight="1" x14ac:dyDescent="0.2">
      <c r="A1041" s="78">
        <v>51171811</v>
      </c>
      <c r="B1041" s="69" t="str">
        <f t="shared" ca="1" si="48"/>
        <v>Combinacion de dextrosa fructosa y ácido fosfórico</v>
      </c>
      <c r="C1041" s="78" t="s">
        <v>1449</v>
      </c>
      <c r="D1041" s="78">
        <v>3000</v>
      </c>
      <c r="E1041" s="71">
        <v>60</v>
      </c>
      <c r="F1041" s="70">
        <f t="shared" ca="1" si="49"/>
        <v>180000</v>
      </c>
      <c r="G1041" s="45"/>
      <c r="H1041" s="45"/>
      <c r="I1041" s="45"/>
      <c r="J1041" s="45"/>
    </row>
    <row r="1042" spans="1:10" ht="13.5" customHeight="1" x14ac:dyDescent="0.2">
      <c r="A1042" s="78">
        <v>51171820</v>
      </c>
      <c r="B1042" s="69" t="str">
        <f t="shared" ca="1" si="48"/>
        <v>Dimenhidrinato</v>
      </c>
      <c r="C1042" s="78" t="s">
        <v>1449</v>
      </c>
      <c r="D1042" s="78">
        <v>200</v>
      </c>
      <c r="E1042" s="71">
        <v>40</v>
      </c>
      <c r="F1042" s="70">
        <f t="shared" ca="1" si="49"/>
        <v>8000</v>
      </c>
      <c r="G1042" s="45"/>
      <c r="H1042" s="45"/>
      <c r="I1042" s="45"/>
      <c r="J1042" s="45"/>
    </row>
    <row r="1043" spans="1:10" ht="13.5" customHeight="1" x14ac:dyDescent="0.2">
      <c r="A1043" s="78">
        <v>51171904</v>
      </c>
      <c r="B1043" s="69" t="str">
        <f t="shared" ca="1" si="48"/>
        <v>Clorhidrato de ranitidina</v>
      </c>
      <c r="C1043" s="78" t="s">
        <v>1449</v>
      </c>
      <c r="D1043" s="78">
        <v>1600</v>
      </c>
      <c r="E1043" s="71">
        <v>40</v>
      </c>
      <c r="F1043" s="70">
        <f t="shared" ca="1" si="49"/>
        <v>64000</v>
      </c>
      <c r="G1043" s="45"/>
      <c r="H1043" s="45"/>
      <c r="I1043" s="45"/>
      <c r="J1043" s="45"/>
    </row>
    <row r="1044" spans="1:10" ht="13.5" customHeight="1" x14ac:dyDescent="0.2">
      <c r="A1044" s="78">
        <v>51171908</v>
      </c>
      <c r="B1044" s="69" t="str">
        <f t="shared" ca="1" si="48"/>
        <v>Misoprostol</v>
      </c>
      <c r="C1044" s="78" t="s">
        <v>16989</v>
      </c>
      <c r="D1044" s="78">
        <v>600</v>
      </c>
      <c r="E1044" s="71">
        <v>300</v>
      </c>
      <c r="F1044" s="70">
        <f t="shared" ca="1" si="49"/>
        <v>180000</v>
      </c>
      <c r="G1044" s="45"/>
      <c r="H1044" s="45"/>
      <c r="I1044" s="45"/>
      <c r="J1044" s="45"/>
    </row>
    <row r="1045" spans="1:10" ht="13.5" customHeight="1" x14ac:dyDescent="0.2">
      <c r="A1045" s="78">
        <v>51171909</v>
      </c>
      <c r="B1045" s="69" t="str">
        <f t="shared" ca="1" si="48"/>
        <v>Omeprazol</v>
      </c>
      <c r="C1045" s="78" t="s">
        <v>16989</v>
      </c>
      <c r="D1045" s="78">
        <v>450</v>
      </c>
      <c r="E1045" s="71">
        <v>230</v>
      </c>
      <c r="F1045" s="70">
        <f t="shared" ca="1" si="49"/>
        <v>103500</v>
      </c>
      <c r="G1045" s="45"/>
      <c r="H1045" s="45"/>
      <c r="I1045" s="45"/>
      <c r="J1045" s="45"/>
    </row>
    <row r="1046" spans="1:10" ht="13.5" customHeight="1" x14ac:dyDescent="0.2">
      <c r="A1046" s="78">
        <v>51171911</v>
      </c>
      <c r="B1046" s="69" t="str">
        <f t="shared" ca="1" si="48"/>
        <v>Sucralfato</v>
      </c>
      <c r="C1046" s="78" t="s">
        <v>1449</v>
      </c>
      <c r="D1046" s="78">
        <v>200</v>
      </c>
      <c r="E1046" s="71">
        <v>15</v>
      </c>
      <c r="F1046" s="70">
        <f t="shared" ca="1" si="49"/>
        <v>3000</v>
      </c>
      <c r="G1046" s="45"/>
      <c r="H1046" s="45"/>
      <c r="I1046" s="45"/>
      <c r="J1046" s="45"/>
    </row>
    <row r="1047" spans="1:10" ht="13.5" customHeight="1" x14ac:dyDescent="0.2">
      <c r="A1047" s="78">
        <v>51171915</v>
      </c>
      <c r="B1047" s="69" t="str">
        <f t="shared" ca="1" si="48"/>
        <v>Pantoprazol sódico</v>
      </c>
      <c r="C1047" s="78" t="s">
        <v>1449</v>
      </c>
      <c r="D1047" s="78">
        <v>50</v>
      </c>
      <c r="E1047" s="71">
        <v>650</v>
      </c>
      <c r="F1047" s="70">
        <f t="shared" ca="1" si="49"/>
        <v>32500</v>
      </c>
      <c r="G1047" s="45"/>
      <c r="H1047" s="45"/>
      <c r="I1047" s="45"/>
      <c r="J1047" s="45"/>
    </row>
    <row r="1048" spans="1:10" ht="13.5" customHeight="1" x14ac:dyDescent="0.2">
      <c r="A1048" s="78">
        <v>51181506</v>
      </c>
      <c r="B1048" s="69" t="str">
        <f t="shared" ca="1" si="48"/>
        <v>Insulina</v>
      </c>
      <c r="C1048" s="78" t="s">
        <v>1449</v>
      </c>
      <c r="D1048" s="78">
        <v>50</v>
      </c>
      <c r="E1048" s="71">
        <v>110</v>
      </c>
      <c r="F1048" s="70">
        <f t="shared" ca="1" si="49"/>
        <v>5500</v>
      </c>
      <c r="G1048" s="45"/>
      <c r="H1048" s="45"/>
      <c r="I1048" s="45"/>
      <c r="J1048" s="45"/>
    </row>
    <row r="1049" spans="1:10" ht="13.5" customHeight="1" x14ac:dyDescent="0.2">
      <c r="A1049" s="78">
        <v>51181704</v>
      </c>
      <c r="B1049" s="69" t="str">
        <f t="shared" ca="1" si="48"/>
        <v>Dexametasona</v>
      </c>
      <c r="C1049" s="78" t="s">
        <v>1449</v>
      </c>
      <c r="D1049" s="78">
        <v>3500</v>
      </c>
      <c r="E1049" s="71">
        <v>30</v>
      </c>
      <c r="F1049" s="70">
        <f t="shared" ca="1" si="49"/>
        <v>105000</v>
      </c>
      <c r="G1049" s="45"/>
      <c r="H1049" s="45"/>
      <c r="I1049" s="45"/>
      <c r="J1049" s="45"/>
    </row>
    <row r="1050" spans="1:10" ht="13.5" customHeight="1" x14ac:dyDescent="0.2">
      <c r="A1050" s="78">
        <v>51181706</v>
      </c>
      <c r="B1050" s="69" t="str">
        <f t="shared" ca="1" si="48"/>
        <v>Hidrocortisona</v>
      </c>
      <c r="C1050" s="78" t="s">
        <v>1449</v>
      </c>
      <c r="D1050" s="78">
        <v>1200</v>
      </c>
      <c r="E1050" s="71">
        <v>30</v>
      </c>
      <c r="F1050" s="70">
        <f t="shared" ca="1" si="49"/>
        <v>36000</v>
      </c>
      <c r="G1050" s="45"/>
      <c r="H1050" s="45"/>
      <c r="I1050" s="45"/>
      <c r="J1050" s="45"/>
    </row>
    <row r="1051" spans="1:10" ht="13.5" customHeight="1" x14ac:dyDescent="0.2">
      <c r="A1051" s="78">
        <v>51181707</v>
      </c>
      <c r="B1051" s="69" t="str">
        <f t="shared" ca="1" si="48"/>
        <v>Metilprednisolona</v>
      </c>
      <c r="C1051" s="78" t="s">
        <v>16989</v>
      </c>
      <c r="D1051" s="78">
        <v>65</v>
      </c>
      <c r="E1051" s="71">
        <v>2420</v>
      </c>
      <c r="F1051" s="70">
        <f t="shared" ca="1" si="49"/>
        <v>157300</v>
      </c>
      <c r="G1051" s="45"/>
      <c r="H1051" s="45"/>
      <c r="I1051" s="45"/>
      <c r="J1051" s="45"/>
    </row>
    <row r="1052" spans="1:10" ht="13.5" customHeight="1" x14ac:dyDescent="0.2">
      <c r="A1052" s="78">
        <v>51182203</v>
      </c>
      <c r="B1052" s="69" t="str">
        <f t="shared" ca="1" si="48"/>
        <v>Oxitocina</v>
      </c>
      <c r="C1052" s="78" t="s">
        <v>1449</v>
      </c>
      <c r="D1052" s="78">
        <v>4000</v>
      </c>
      <c r="E1052" s="71">
        <v>100.78</v>
      </c>
      <c r="F1052" s="70">
        <f t="shared" ca="1" si="49"/>
        <v>403120</v>
      </c>
      <c r="G1052" s="45"/>
      <c r="H1052" s="45"/>
      <c r="I1052" s="45"/>
      <c r="J1052" s="45"/>
    </row>
    <row r="1053" spans="1:10" ht="13.5" customHeight="1" x14ac:dyDescent="0.2">
      <c r="A1053" s="78">
        <v>51182204</v>
      </c>
      <c r="B1053" s="69" t="str">
        <f t="shared" ca="1" si="48"/>
        <v>Maleato de ergonovina</v>
      </c>
      <c r="C1053" s="78" t="s">
        <v>1449</v>
      </c>
      <c r="D1053" s="78">
        <v>8000</v>
      </c>
      <c r="E1053" s="71">
        <v>50</v>
      </c>
      <c r="F1053" s="70">
        <f t="shared" ca="1" si="49"/>
        <v>400000</v>
      </c>
      <c r="G1053" s="45"/>
      <c r="H1053" s="45"/>
      <c r="I1053" s="45"/>
      <c r="J1053" s="45"/>
    </row>
    <row r="1054" spans="1:10" ht="13.5" customHeight="1" x14ac:dyDescent="0.2">
      <c r="A1054" s="78">
        <v>51182403</v>
      </c>
      <c r="B1054" s="69" t="str">
        <f t="shared" ca="1" si="48"/>
        <v>Gluconato de calcio</v>
      </c>
      <c r="C1054" s="78" t="s">
        <v>1449</v>
      </c>
      <c r="D1054" s="78">
        <v>400</v>
      </c>
      <c r="E1054" s="71">
        <v>90</v>
      </c>
      <c r="F1054" s="70">
        <f t="shared" ca="1" si="49"/>
        <v>36000</v>
      </c>
      <c r="G1054" s="45"/>
      <c r="H1054" s="45"/>
      <c r="I1054" s="45"/>
      <c r="J1054" s="45"/>
    </row>
    <row r="1055" spans="1:10" ht="13.5" customHeight="1" x14ac:dyDescent="0.2">
      <c r="A1055" s="78">
        <v>51182408</v>
      </c>
      <c r="B1055" s="69" t="str">
        <f t="shared" ca="1" si="48"/>
        <v>Fosfato  sódico de celulosa</v>
      </c>
      <c r="C1055" s="78" t="s">
        <v>1449</v>
      </c>
      <c r="D1055" s="78">
        <v>25</v>
      </c>
      <c r="E1055" s="71">
        <v>205</v>
      </c>
      <c r="F1055" s="70">
        <f t="shared" ca="1" si="49"/>
        <v>5125</v>
      </c>
      <c r="G1055" s="45"/>
      <c r="H1055" s="45"/>
      <c r="I1055" s="45"/>
      <c r="J1055" s="45"/>
    </row>
    <row r="1056" spans="1:10" ht="13.5" customHeight="1" x14ac:dyDescent="0.2">
      <c r="A1056" s="78">
        <v>51191509</v>
      </c>
      <c r="B1056" s="69" t="str">
        <f t="shared" ca="1" si="48"/>
        <v>Manitol</v>
      </c>
      <c r="C1056" s="78" t="s">
        <v>1449</v>
      </c>
      <c r="D1056" s="78">
        <v>30</v>
      </c>
      <c r="E1056" s="71">
        <v>130</v>
      </c>
      <c r="F1056" s="70">
        <f t="shared" ca="1" si="49"/>
        <v>3900</v>
      </c>
      <c r="G1056" s="45"/>
      <c r="H1056" s="45"/>
      <c r="I1056" s="45"/>
      <c r="J1056" s="45"/>
    </row>
    <row r="1057" spans="1:10" ht="13.5" customHeight="1" x14ac:dyDescent="0.2">
      <c r="A1057" s="78">
        <v>51191510</v>
      </c>
      <c r="B1057" s="69" t="str">
        <f t="shared" ca="1" si="48"/>
        <v>Furosemida</v>
      </c>
      <c r="C1057" s="78" t="s">
        <v>16989</v>
      </c>
      <c r="D1057" s="78">
        <v>600</v>
      </c>
      <c r="E1057" s="71">
        <v>210</v>
      </c>
      <c r="F1057" s="70">
        <f t="shared" ca="1" si="49"/>
        <v>126000</v>
      </c>
      <c r="G1057" s="45"/>
      <c r="H1057" s="45"/>
      <c r="I1057" s="45"/>
      <c r="J1057" s="45"/>
    </row>
    <row r="1058" spans="1:10" ht="13.5" customHeight="1" x14ac:dyDescent="0.2">
      <c r="A1058" s="78">
        <v>51191515</v>
      </c>
      <c r="B1058" s="69" t="str">
        <f t="shared" ca="1" si="48"/>
        <v>Hidroclorotiazida</v>
      </c>
      <c r="C1058" s="78" t="s">
        <v>1449</v>
      </c>
      <c r="D1058" s="78">
        <v>1000</v>
      </c>
      <c r="E1058" s="71">
        <v>10</v>
      </c>
      <c r="F1058" s="70">
        <f t="shared" ca="1" si="49"/>
        <v>10000</v>
      </c>
      <c r="G1058" s="45"/>
      <c r="H1058" s="45"/>
      <c r="I1058" s="45"/>
      <c r="J1058" s="45"/>
    </row>
    <row r="1059" spans="1:10" ht="13.5" customHeight="1" x14ac:dyDescent="0.2">
      <c r="A1059" s="78">
        <v>51191601</v>
      </c>
      <c r="B1059" s="69" t="str">
        <f t="shared" ca="1" si="48"/>
        <v>Dextrosa</v>
      </c>
      <c r="C1059" s="78" t="s">
        <v>1449</v>
      </c>
      <c r="D1059" s="78">
        <v>6000</v>
      </c>
      <c r="E1059" s="71">
        <v>60</v>
      </c>
      <c r="F1059" s="70">
        <f t="shared" ca="1" si="49"/>
        <v>360000</v>
      </c>
      <c r="G1059" s="45"/>
      <c r="H1059" s="45"/>
      <c r="I1059" s="45"/>
      <c r="J1059" s="45"/>
    </row>
    <row r="1060" spans="1:10" ht="13.5" customHeight="1" x14ac:dyDescent="0.2">
      <c r="A1060" s="78">
        <v>51191603</v>
      </c>
      <c r="B1060" s="69" t="str">
        <f t="shared" ca="1" si="48"/>
        <v>Alimentación parenteral total o soluciones apt nutricionales</v>
      </c>
      <c r="C1060" s="78" t="s">
        <v>1449</v>
      </c>
      <c r="D1060" s="78">
        <v>50</v>
      </c>
      <c r="E1060" s="71">
        <v>1660</v>
      </c>
      <c r="F1060" s="70">
        <f t="shared" ca="1" si="49"/>
        <v>83000</v>
      </c>
      <c r="G1060" s="45"/>
      <c r="H1060" s="45"/>
      <c r="I1060" s="45"/>
      <c r="J1060" s="45"/>
    </row>
    <row r="1061" spans="1:10" ht="13.5" customHeight="1" x14ac:dyDescent="0.2">
      <c r="A1061" s="78">
        <v>51191604</v>
      </c>
      <c r="B1061" s="69" t="str">
        <f t="shared" ca="1" si="48"/>
        <v>Solución ringer lactato</v>
      </c>
      <c r="C1061" s="78" t="s">
        <v>1449</v>
      </c>
      <c r="D1061" s="78">
        <v>10000</v>
      </c>
      <c r="E1061" s="71">
        <v>60</v>
      </c>
      <c r="F1061" s="70">
        <f t="shared" ca="1" si="49"/>
        <v>600000</v>
      </c>
      <c r="G1061" s="45"/>
      <c r="H1061" s="45"/>
      <c r="I1061" s="45"/>
      <c r="J1061" s="45"/>
    </row>
    <row r="1062" spans="1:10" ht="13.5" customHeight="1" x14ac:dyDescent="0.2">
      <c r="A1062" s="78">
        <v>51191802</v>
      </c>
      <c r="B1062" s="69" t="str">
        <f t="shared" ca="1" si="48"/>
        <v>Cloruro de potasio</v>
      </c>
      <c r="C1062" s="78" t="s">
        <v>1449</v>
      </c>
      <c r="D1062" s="78">
        <v>500</v>
      </c>
      <c r="E1062" s="71">
        <v>60</v>
      </c>
      <c r="F1062" s="70">
        <f t="shared" ca="1" si="49"/>
        <v>30000</v>
      </c>
      <c r="G1062" s="45"/>
      <c r="H1062" s="45"/>
      <c r="I1062" s="45"/>
      <c r="J1062" s="45"/>
    </row>
    <row r="1063" spans="1:10" ht="13.5" customHeight="1" x14ac:dyDescent="0.2">
      <c r="A1063" s="78">
        <v>51191905</v>
      </c>
      <c r="B1063" s="69" t="str">
        <f t="shared" ca="1" si="48"/>
        <v>Suplementos vitamínicos</v>
      </c>
      <c r="C1063" s="78" t="s">
        <v>1449</v>
      </c>
      <c r="D1063" s="78">
        <v>800</v>
      </c>
      <c r="E1063" s="71">
        <v>125</v>
      </c>
      <c r="F1063" s="70">
        <f t="shared" ca="1" si="49"/>
        <v>100000</v>
      </c>
      <c r="G1063" s="45"/>
      <c r="H1063" s="45"/>
      <c r="I1063" s="45"/>
      <c r="J1063" s="45"/>
    </row>
    <row r="1064" spans="1:10" ht="13.5" customHeight="1" x14ac:dyDescent="0.2">
      <c r="A1064" s="78">
        <v>51201615</v>
      </c>
      <c r="B1064" s="69" t="str">
        <f t="shared" ca="1" si="48"/>
        <v>Vacuna contra el neumococo</v>
      </c>
      <c r="C1064" s="78" t="s">
        <v>1449</v>
      </c>
      <c r="D1064" s="78">
        <v>75</v>
      </c>
      <c r="E1064" s="71">
        <v>5600</v>
      </c>
      <c r="F1064" s="70">
        <f t="shared" ca="1" si="49"/>
        <v>420000</v>
      </c>
      <c r="G1064" s="45"/>
      <c r="H1064" s="45"/>
      <c r="I1064" s="45"/>
      <c r="J1064" s="45"/>
    </row>
    <row r="1065" spans="1:10" ht="13.5" customHeight="1" x14ac:dyDescent="0.2">
      <c r="A1065" s="78">
        <v>51211603</v>
      </c>
      <c r="B1065" s="69" t="str">
        <f t="shared" ca="1" si="48"/>
        <v>Digoxina inmune fab</v>
      </c>
      <c r="C1065" s="78" t="s">
        <v>1449</v>
      </c>
      <c r="D1065" s="78">
        <v>200</v>
      </c>
      <c r="E1065" s="71">
        <v>10</v>
      </c>
      <c r="F1065" s="70">
        <f t="shared" ca="1" si="49"/>
        <v>2000</v>
      </c>
      <c r="G1065" s="45"/>
      <c r="H1065" s="45"/>
      <c r="I1065" s="45"/>
      <c r="J1065" s="45"/>
    </row>
    <row r="1066" spans="1:10" ht="13.5" customHeight="1" x14ac:dyDescent="0.2">
      <c r="A1066" s="78">
        <v>51211606</v>
      </c>
      <c r="B1066" s="69" t="str">
        <f t="shared" ca="1" si="48"/>
        <v>Flumazenil</v>
      </c>
      <c r="C1066" s="78" t="s">
        <v>16989</v>
      </c>
      <c r="D1066" s="78">
        <v>15</v>
      </c>
      <c r="E1066" s="71">
        <v>1500</v>
      </c>
      <c r="F1066" s="70">
        <f t="shared" ca="1" si="49"/>
        <v>22500</v>
      </c>
      <c r="G1066" s="45"/>
      <c r="H1066" s="45"/>
      <c r="I1066" s="45"/>
      <c r="J1066" s="45"/>
    </row>
    <row r="1067" spans="1:10" ht="13.5" customHeight="1" x14ac:dyDescent="0.2">
      <c r="A1067" s="78">
        <v>51241207</v>
      </c>
      <c r="B1067" s="69" t="str">
        <f t="shared" ca="1" si="48"/>
        <v>Preparaciones tópicas de brea de hulla</v>
      </c>
      <c r="C1067" s="78" t="s">
        <v>1449</v>
      </c>
      <c r="D1067" s="78">
        <v>2</v>
      </c>
      <c r="E1067" s="71">
        <v>1350</v>
      </c>
      <c r="F1067" s="70">
        <f t="shared" ca="1" si="49"/>
        <v>2700</v>
      </c>
      <c r="G1067" s="45"/>
      <c r="H1067" s="45"/>
      <c r="I1067" s="45"/>
      <c r="J1067" s="45"/>
    </row>
    <row r="1068" spans="1:10" ht="14.1" customHeight="1" x14ac:dyDescent="0.2">
      <c r="A1068" s="45"/>
      <c r="B1068" s="45"/>
      <c r="C1068" s="45"/>
      <c r="D1068" s="45"/>
      <c r="E1068" s="73" t="s">
        <v>12551</v>
      </c>
      <c r="F1068" s="74">
        <f ca="1">SUM(Table341[MONTO TOTAL ESTIMADO])</f>
        <v>16269932</v>
      </c>
      <c r="G1068" s="45"/>
      <c r="H1068" s="45" t="str">
        <f>C931</f>
        <v>Bienes</v>
      </c>
      <c r="I1068" s="45" t="str">
        <f>E931</f>
        <v>No</v>
      </c>
      <c r="J1068" s="45" t="str">
        <f>D931</f>
        <v>Comparacion de Precios</v>
      </c>
    </row>
    <row r="1069" spans="1:10" ht="14.1" customHeight="1" thickBot="1" x14ac:dyDescent="0.3"/>
    <row r="1070" spans="1:10" ht="33.75" customHeight="1" thickBot="1" x14ac:dyDescent="0.25">
      <c r="A1070" s="64" t="s">
        <v>16382</v>
      </c>
      <c r="B1070" s="64" t="s">
        <v>161</v>
      </c>
      <c r="C1070" s="64" t="s">
        <v>11725</v>
      </c>
      <c r="D1070" s="64" t="s">
        <v>14378</v>
      </c>
      <c r="E1070" s="64" t="s">
        <v>10963</v>
      </c>
      <c r="F1070" s="64" t="s">
        <v>11096</v>
      </c>
      <c r="G1070" s="45"/>
      <c r="H1070" s="45"/>
      <c r="I1070" s="45"/>
      <c r="J1070" s="45"/>
    </row>
    <row r="1071" spans="1:10" ht="14.1" customHeight="1" thickBot="1" x14ac:dyDescent="0.25">
      <c r="A1071" s="81" t="s">
        <v>18860</v>
      </c>
      <c r="B1071" s="81" t="s">
        <v>18861</v>
      </c>
      <c r="C1071" s="66" t="s">
        <v>17798</v>
      </c>
      <c r="D1071" s="66" t="s">
        <v>1875</v>
      </c>
      <c r="E1071" s="66" t="s">
        <v>17854</v>
      </c>
      <c r="F1071" s="81" t="s">
        <v>18862</v>
      </c>
      <c r="G1071" s="45"/>
      <c r="H1071" s="45"/>
      <c r="I1071" s="45"/>
      <c r="J1071" s="45"/>
    </row>
    <row r="1072" spans="1:10" ht="14.1" customHeight="1" thickBot="1" x14ac:dyDescent="0.25">
      <c r="A1072" s="95" t="s">
        <v>14828</v>
      </c>
      <c r="B1072" s="67" t="s">
        <v>8530</v>
      </c>
      <c r="C1072" s="76">
        <v>45200</v>
      </c>
      <c r="D1072" s="95" t="s">
        <v>9387</v>
      </c>
      <c r="E1072" s="67" t="s">
        <v>13094</v>
      </c>
      <c r="F1072" s="66" t="s">
        <v>3082</v>
      </c>
      <c r="G1072" s="45"/>
      <c r="H1072" s="45"/>
      <c r="I1072" s="45"/>
      <c r="J1072" s="45"/>
    </row>
    <row r="1073" spans="1:10" ht="14.1" customHeight="1" thickBot="1" x14ac:dyDescent="0.25">
      <c r="A1073" s="96"/>
      <c r="B1073" s="67" t="s">
        <v>1786</v>
      </c>
      <c r="C1073" s="79">
        <f>IF(C1072="","",IF(AND(MONTH(C1072)&gt;=1,MONTH(C1072)&lt;=3),1,IF(AND(MONTH(C1072)&gt;=4,MONTH(C1072)&lt;=6),2,IF(AND(MONTH(C1072)&gt;=7,MONTH(C1072)&lt;=9),3,4))))</f>
        <v>4</v>
      </c>
      <c r="D1073" s="96"/>
      <c r="E1073" s="67" t="s">
        <v>2419</v>
      </c>
      <c r="F1073" s="66" t="s">
        <v>14449</v>
      </c>
      <c r="G1073" s="45"/>
      <c r="H1073" s="45"/>
      <c r="I1073" s="45"/>
      <c r="J1073" s="45"/>
    </row>
    <row r="1074" spans="1:10" ht="14.1" customHeight="1" thickBot="1" x14ac:dyDescent="0.25">
      <c r="A1074" s="96"/>
      <c r="B1074" s="67" t="s">
        <v>12943</v>
      </c>
      <c r="C1074" s="76">
        <v>45291</v>
      </c>
      <c r="D1074" s="96"/>
      <c r="E1074" s="67" t="s">
        <v>3075</v>
      </c>
      <c r="F1074" s="66" t="s">
        <v>6001</v>
      </c>
      <c r="G1074" s="45"/>
      <c r="H1074" s="45"/>
      <c r="I1074" s="45"/>
      <c r="J1074" s="45"/>
    </row>
    <row r="1075" spans="1:10" ht="14.1" customHeight="1" thickBot="1" x14ac:dyDescent="0.25">
      <c r="A1075" s="96"/>
      <c r="B1075" s="67" t="s">
        <v>1786</v>
      </c>
      <c r="C1075" s="79">
        <f>IF(C1074="","",IF(AND(MONTH(C1074)&gt;=1,MONTH(C1074)&lt;=3),1,IF(AND(MONTH(C1074)&gt;=4,MONTH(C1074)&lt;=6),2,IF(AND(MONTH(C1074)&gt;=7,MONTH(C1074)&lt;=9),3,4))))</f>
        <v>4</v>
      </c>
      <c r="D1075" s="96"/>
      <c r="E1075" s="67" t="s">
        <v>13193</v>
      </c>
      <c r="F1075" s="66" t="s">
        <v>6001</v>
      </c>
      <c r="G1075" s="45"/>
      <c r="H1075" s="45"/>
      <c r="I1075" s="45"/>
      <c r="J1075" s="45"/>
    </row>
    <row r="1076" spans="1:10" ht="14.1" customHeight="1" thickBot="1" x14ac:dyDescent="0.25">
      <c r="A1076" s="45"/>
      <c r="B1076" s="45"/>
      <c r="C1076" s="45"/>
      <c r="D1076" s="45"/>
      <c r="E1076" s="45"/>
      <c r="F1076" s="45"/>
      <c r="G1076" s="45"/>
      <c r="H1076" s="45"/>
      <c r="I1076" s="45"/>
      <c r="J1076" s="45"/>
    </row>
    <row r="1077" spans="1:10" ht="14.1" customHeight="1" thickBot="1" x14ac:dyDescent="0.25">
      <c r="A1077" s="72" t="s">
        <v>15735</v>
      </c>
      <c r="B1077" s="72" t="s">
        <v>16146</v>
      </c>
      <c r="C1077" s="72" t="s">
        <v>15641</v>
      </c>
      <c r="D1077" s="72" t="s">
        <v>15251</v>
      </c>
      <c r="E1077" s="72" t="s">
        <v>6934</v>
      </c>
      <c r="F1077" s="72" t="s">
        <v>15280</v>
      </c>
      <c r="G1077" s="45"/>
      <c r="H1077" s="45"/>
      <c r="I1077" s="45"/>
      <c r="J1077" s="45"/>
    </row>
    <row r="1078" spans="1:10" ht="13.5" customHeight="1" x14ac:dyDescent="0.2">
      <c r="A1078" s="78">
        <v>12352209</v>
      </c>
      <c r="B1078" s="69" t="str">
        <f t="shared" ref="B1078:B1109" ca="1" si="50">IFERROR(INDEX(UNSPSCDes,MATCH(INDIRECT(ADDRESS(ROW(),COLUMN()-1,4)),UNSPSCCode,0)),"")</f>
        <v>Aminoácidos o sus derivados</v>
      </c>
      <c r="C1078" s="78" t="s">
        <v>1449</v>
      </c>
      <c r="D1078" s="78">
        <v>4000</v>
      </c>
      <c r="E1078" s="71">
        <v>10</v>
      </c>
      <c r="F1078" s="70">
        <f t="shared" ref="F1078:F1109" ca="1" si="51">INDIRECT(ADDRESS(ROW(),COLUMN()-2,4))*INDIRECT(ADDRESS(ROW(),COLUMN()-1,4))</f>
        <v>40000</v>
      </c>
      <c r="G1078" s="45"/>
      <c r="H1078" s="45"/>
      <c r="I1078" s="45"/>
      <c r="J1078" s="45"/>
    </row>
    <row r="1079" spans="1:10" ht="13.5" customHeight="1" x14ac:dyDescent="0.2">
      <c r="A1079" s="78">
        <v>51101504</v>
      </c>
      <c r="B1079" s="69" t="str">
        <f t="shared" ca="1" si="50"/>
        <v>Clindamicina</v>
      </c>
      <c r="C1079" s="78" t="s">
        <v>1449</v>
      </c>
      <c r="D1079" s="78">
        <v>400</v>
      </c>
      <c r="E1079" s="71">
        <v>200</v>
      </c>
      <c r="F1079" s="70">
        <f t="shared" ca="1" si="51"/>
        <v>80000</v>
      </c>
      <c r="G1079" s="45"/>
      <c r="H1079" s="45"/>
      <c r="I1079" s="45"/>
      <c r="J1079" s="45"/>
    </row>
    <row r="1080" spans="1:10" ht="13.5" customHeight="1" x14ac:dyDescent="0.2">
      <c r="A1080" s="78">
        <v>51101507</v>
      </c>
      <c r="B1080" s="69" t="str">
        <f t="shared" ca="1" si="50"/>
        <v>Penicilina</v>
      </c>
      <c r="C1080" s="78" t="s">
        <v>1449</v>
      </c>
      <c r="D1080" s="78">
        <v>700</v>
      </c>
      <c r="E1080" s="71">
        <v>232</v>
      </c>
      <c r="F1080" s="70">
        <f t="shared" ca="1" si="51"/>
        <v>162400</v>
      </c>
      <c r="G1080" s="45"/>
      <c r="H1080" s="45"/>
      <c r="I1080" s="45"/>
      <c r="J1080" s="45"/>
    </row>
    <row r="1081" spans="1:10" ht="13.5" customHeight="1" x14ac:dyDescent="0.2">
      <c r="A1081" s="78">
        <v>51101508</v>
      </c>
      <c r="B1081" s="69" t="str">
        <f t="shared" ca="1" si="50"/>
        <v>Sulfonamidas antibióticas</v>
      </c>
      <c r="C1081" s="78" t="s">
        <v>1449</v>
      </c>
      <c r="D1081" s="78">
        <v>100</v>
      </c>
      <c r="E1081" s="71">
        <v>50</v>
      </c>
      <c r="F1081" s="70">
        <f t="shared" ca="1" si="51"/>
        <v>5000</v>
      </c>
      <c r="G1081" s="45"/>
      <c r="H1081" s="45"/>
      <c r="I1081" s="45"/>
      <c r="J1081" s="45"/>
    </row>
    <row r="1082" spans="1:10" ht="13.5" customHeight="1" x14ac:dyDescent="0.2">
      <c r="A1082" s="78">
        <v>51101538</v>
      </c>
      <c r="B1082" s="69" t="str">
        <f t="shared" ca="1" si="50"/>
        <v>Levofloxacina</v>
      </c>
      <c r="C1082" s="78" t="s">
        <v>1449</v>
      </c>
      <c r="D1082" s="78">
        <v>100</v>
      </c>
      <c r="E1082" s="71">
        <v>75</v>
      </c>
      <c r="F1082" s="70">
        <f t="shared" ca="1" si="51"/>
        <v>7500</v>
      </c>
      <c r="G1082" s="45"/>
      <c r="H1082" s="45"/>
      <c r="I1082" s="45"/>
      <c r="J1082" s="45"/>
    </row>
    <row r="1083" spans="1:10" ht="13.5" customHeight="1" x14ac:dyDescent="0.2">
      <c r="A1083" s="78">
        <v>51101542</v>
      </c>
      <c r="B1083" s="69" t="str">
        <f t="shared" ca="1" si="50"/>
        <v>Ciprofloxacina</v>
      </c>
      <c r="C1083" s="78" t="s">
        <v>1449</v>
      </c>
      <c r="D1083" s="78">
        <v>100</v>
      </c>
      <c r="E1083" s="71">
        <v>65</v>
      </c>
      <c r="F1083" s="70">
        <f t="shared" ca="1" si="51"/>
        <v>6500</v>
      </c>
      <c r="G1083" s="45"/>
      <c r="H1083" s="45"/>
      <c r="I1083" s="45"/>
      <c r="J1083" s="45"/>
    </row>
    <row r="1084" spans="1:10" ht="13.5" customHeight="1" x14ac:dyDescent="0.2">
      <c r="A1084" s="78">
        <v>51101548</v>
      </c>
      <c r="B1084" s="69" t="str">
        <f t="shared" ca="1" si="50"/>
        <v>Fosfomicina trometamol</v>
      </c>
      <c r="C1084" s="78" t="s">
        <v>1449</v>
      </c>
      <c r="D1084" s="78">
        <v>50</v>
      </c>
      <c r="E1084" s="71">
        <v>25</v>
      </c>
      <c r="F1084" s="70">
        <f t="shared" ca="1" si="51"/>
        <v>1250</v>
      </c>
      <c r="G1084" s="45"/>
      <c r="H1084" s="45"/>
      <c r="I1084" s="45"/>
      <c r="J1084" s="45"/>
    </row>
    <row r="1085" spans="1:10" ht="13.5" customHeight="1" x14ac:dyDescent="0.2">
      <c r="A1085" s="78">
        <v>51101551</v>
      </c>
      <c r="B1085" s="69" t="str">
        <f t="shared" ca="1" si="50"/>
        <v>Ceftriaxona</v>
      </c>
      <c r="C1085" s="78" t="s">
        <v>1449</v>
      </c>
      <c r="D1085" s="78">
        <v>1200</v>
      </c>
      <c r="E1085" s="71">
        <v>350</v>
      </c>
      <c r="F1085" s="70">
        <f t="shared" ca="1" si="51"/>
        <v>420000</v>
      </c>
      <c r="G1085" s="45"/>
      <c r="H1085" s="45"/>
      <c r="I1085" s="45"/>
      <c r="J1085" s="45"/>
    </row>
    <row r="1086" spans="1:10" ht="13.5" customHeight="1" x14ac:dyDescent="0.2">
      <c r="A1086" s="78">
        <v>51101561</v>
      </c>
      <c r="B1086" s="69" t="str">
        <f t="shared" ca="1" si="50"/>
        <v>Piperacilina</v>
      </c>
      <c r="C1086" s="78" t="s">
        <v>16989</v>
      </c>
      <c r="D1086" s="78">
        <v>200</v>
      </c>
      <c r="E1086" s="71">
        <v>400</v>
      </c>
      <c r="F1086" s="70">
        <f t="shared" ca="1" si="51"/>
        <v>80000</v>
      </c>
      <c r="G1086" s="45"/>
      <c r="H1086" s="45"/>
      <c r="I1086" s="45"/>
      <c r="J1086" s="45"/>
    </row>
    <row r="1087" spans="1:10" ht="13.5" customHeight="1" x14ac:dyDescent="0.2">
      <c r="A1087" s="78">
        <v>51101567</v>
      </c>
      <c r="B1087" s="69" t="str">
        <f t="shared" ca="1" si="50"/>
        <v>Ampicilina</v>
      </c>
      <c r="C1087" s="78" t="s">
        <v>1449</v>
      </c>
      <c r="D1087" s="78">
        <v>1500</v>
      </c>
      <c r="E1087" s="71">
        <v>1100</v>
      </c>
      <c r="F1087" s="70">
        <f t="shared" ca="1" si="51"/>
        <v>1650000</v>
      </c>
      <c r="G1087" s="45"/>
      <c r="H1087" s="45"/>
      <c r="I1087" s="45"/>
      <c r="J1087" s="45"/>
    </row>
    <row r="1088" spans="1:10" ht="13.5" customHeight="1" x14ac:dyDescent="0.2">
      <c r="A1088" s="78">
        <v>51101570</v>
      </c>
      <c r="B1088" s="69" t="str">
        <f t="shared" ca="1" si="50"/>
        <v>Eritromicina</v>
      </c>
      <c r="C1088" s="78" t="s">
        <v>1449</v>
      </c>
      <c r="D1088" s="78">
        <v>50</v>
      </c>
      <c r="E1088" s="71">
        <v>75</v>
      </c>
      <c r="F1088" s="70">
        <f t="shared" ca="1" si="51"/>
        <v>3750</v>
      </c>
      <c r="G1088" s="45"/>
      <c r="H1088" s="45"/>
      <c r="I1088" s="45"/>
      <c r="J1088" s="45"/>
    </row>
    <row r="1089" spans="1:10" ht="13.5" customHeight="1" x14ac:dyDescent="0.2">
      <c r="A1089" s="78">
        <v>51101572</v>
      </c>
      <c r="B1089" s="69" t="str">
        <f t="shared" ca="1" si="50"/>
        <v>Azitromicina</v>
      </c>
      <c r="C1089" s="78" t="s">
        <v>1449</v>
      </c>
      <c r="D1089" s="78">
        <v>200</v>
      </c>
      <c r="E1089" s="71">
        <v>200</v>
      </c>
      <c r="F1089" s="70">
        <f t="shared" ca="1" si="51"/>
        <v>40000</v>
      </c>
      <c r="G1089" s="45"/>
      <c r="H1089" s="45"/>
      <c r="I1089" s="45"/>
      <c r="J1089" s="45"/>
    </row>
    <row r="1090" spans="1:10" ht="13.5" customHeight="1" x14ac:dyDescent="0.2">
      <c r="A1090" s="78">
        <v>51101576</v>
      </c>
      <c r="B1090" s="69" t="str">
        <f t="shared" ca="1" si="50"/>
        <v>Cefalotina</v>
      </c>
      <c r="C1090" s="78" t="s">
        <v>1449</v>
      </c>
      <c r="D1090" s="78">
        <v>100</v>
      </c>
      <c r="E1090" s="71">
        <v>200</v>
      </c>
      <c r="F1090" s="70">
        <f t="shared" ca="1" si="51"/>
        <v>20000</v>
      </c>
      <c r="G1090" s="45"/>
      <c r="H1090" s="45"/>
      <c r="I1090" s="45"/>
      <c r="J1090" s="45"/>
    </row>
    <row r="1091" spans="1:10" ht="13.5" customHeight="1" x14ac:dyDescent="0.2">
      <c r="A1091" s="78">
        <v>51101578</v>
      </c>
      <c r="B1091" s="69" t="str">
        <f t="shared" ca="1" si="50"/>
        <v>Cefazolina</v>
      </c>
      <c r="C1091" s="78" t="s">
        <v>1449</v>
      </c>
      <c r="D1091" s="78">
        <v>1800</v>
      </c>
      <c r="E1091" s="71">
        <v>300</v>
      </c>
      <c r="F1091" s="70">
        <f t="shared" ca="1" si="51"/>
        <v>540000</v>
      </c>
      <c r="G1091" s="45"/>
      <c r="H1091" s="45"/>
      <c r="I1091" s="45"/>
      <c r="J1091" s="45"/>
    </row>
    <row r="1092" spans="1:10" ht="13.5" customHeight="1" x14ac:dyDescent="0.2">
      <c r="A1092" s="78">
        <v>51101582</v>
      </c>
      <c r="B1092" s="69" t="str">
        <f t="shared" ca="1" si="50"/>
        <v>Tobramicina</v>
      </c>
      <c r="C1092" s="78" t="s">
        <v>1449</v>
      </c>
      <c r="D1092" s="78">
        <v>200</v>
      </c>
      <c r="E1092" s="71">
        <v>300</v>
      </c>
      <c r="F1092" s="70">
        <f t="shared" ca="1" si="51"/>
        <v>60000</v>
      </c>
      <c r="G1092" s="45"/>
      <c r="H1092" s="45"/>
      <c r="I1092" s="45"/>
      <c r="J1092" s="45"/>
    </row>
    <row r="1093" spans="1:10" ht="13.5" customHeight="1" x14ac:dyDescent="0.2">
      <c r="A1093" s="78">
        <v>51101584</v>
      </c>
      <c r="B1093" s="69" t="str">
        <f t="shared" ca="1" si="50"/>
        <v>Gentamicina</v>
      </c>
      <c r="C1093" s="78" t="s">
        <v>1449</v>
      </c>
      <c r="D1093" s="78">
        <v>3000</v>
      </c>
      <c r="E1093" s="71">
        <v>75</v>
      </c>
      <c r="F1093" s="70">
        <f t="shared" ca="1" si="51"/>
        <v>225000</v>
      </c>
      <c r="G1093" s="45"/>
      <c r="H1093" s="45"/>
      <c r="I1093" s="45"/>
      <c r="J1093" s="45"/>
    </row>
    <row r="1094" spans="1:10" ht="13.5" customHeight="1" x14ac:dyDescent="0.2">
      <c r="A1094" s="78">
        <v>51101586</v>
      </c>
      <c r="B1094" s="69" t="str">
        <f t="shared" ca="1" si="50"/>
        <v>Amikacina</v>
      </c>
      <c r="C1094" s="78" t="s">
        <v>1449</v>
      </c>
      <c r="D1094" s="78">
        <v>1000</v>
      </c>
      <c r="E1094" s="71">
        <v>85</v>
      </c>
      <c r="F1094" s="70">
        <f t="shared" ca="1" si="51"/>
        <v>85000</v>
      </c>
      <c r="G1094" s="45"/>
      <c r="H1094" s="45"/>
      <c r="I1094" s="45"/>
      <c r="J1094" s="45"/>
    </row>
    <row r="1095" spans="1:10" ht="13.5" customHeight="1" x14ac:dyDescent="0.2">
      <c r="A1095" s="78">
        <v>51101589</v>
      </c>
      <c r="B1095" s="69" t="str">
        <f t="shared" ca="1" si="50"/>
        <v>Carbapenémicos incluyendo tienamicinas</v>
      </c>
      <c r="C1095" s="78" t="s">
        <v>16989</v>
      </c>
      <c r="D1095" s="78">
        <v>50</v>
      </c>
      <c r="E1095" s="71">
        <v>60</v>
      </c>
      <c r="F1095" s="70">
        <f t="shared" ca="1" si="51"/>
        <v>3000</v>
      </c>
      <c r="G1095" s="45"/>
      <c r="H1095" s="45"/>
      <c r="I1095" s="45"/>
      <c r="J1095" s="45"/>
    </row>
    <row r="1096" spans="1:10" ht="13.5" customHeight="1" x14ac:dyDescent="0.2">
      <c r="A1096" s="78">
        <v>51101591</v>
      </c>
      <c r="B1096" s="69" t="str">
        <f t="shared" ca="1" si="50"/>
        <v>Vancomicina</v>
      </c>
      <c r="C1096" s="78" t="s">
        <v>16989</v>
      </c>
      <c r="D1096" s="78">
        <v>500</v>
      </c>
      <c r="E1096" s="71">
        <v>1330</v>
      </c>
      <c r="F1096" s="70">
        <f t="shared" ca="1" si="51"/>
        <v>665000</v>
      </c>
      <c r="G1096" s="45"/>
      <c r="H1096" s="45"/>
      <c r="I1096" s="45"/>
      <c r="J1096" s="45"/>
    </row>
    <row r="1097" spans="1:10" ht="13.5" customHeight="1" x14ac:dyDescent="0.2">
      <c r="A1097" s="78">
        <v>51101603</v>
      </c>
      <c r="B1097" s="69" t="str">
        <f t="shared" ca="1" si="50"/>
        <v>Metronidazol</v>
      </c>
      <c r="C1097" s="78" t="s">
        <v>1449</v>
      </c>
      <c r="D1097" s="78">
        <v>1500</v>
      </c>
      <c r="E1097" s="71">
        <v>550</v>
      </c>
      <c r="F1097" s="70">
        <f t="shared" ca="1" si="51"/>
        <v>825000</v>
      </c>
      <c r="G1097" s="45"/>
      <c r="H1097" s="45"/>
      <c r="I1097" s="45"/>
      <c r="J1097" s="45"/>
    </row>
    <row r="1098" spans="1:10" ht="13.5" customHeight="1" x14ac:dyDescent="0.2">
      <c r="A1098" s="78">
        <v>51101611</v>
      </c>
      <c r="B1098" s="69" t="str">
        <f t="shared" ca="1" si="50"/>
        <v>Meropenem</v>
      </c>
      <c r="C1098" s="78" t="s">
        <v>16989</v>
      </c>
      <c r="D1098" s="78">
        <v>250</v>
      </c>
      <c r="E1098" s="71">
        <v>125</v>
      </c>
      <c r="F1098" s="70">
        <f t="shared" ca="1" si="51"/>
        <v>31250</v>
      </c>
      <c r="G1098" s="45"/>
      <c r="H1098" s="45"/>
      <c r="I1098" s="45"/>
      <c r="J1098" s="45"/>
    </row>
    <row r="1099" spans="1:10" ht="13.5" customHeight="1" x14ac:dyDescent="0.2">
      <c r="A1099" s="78">
        <v>51101594</v>
      </c>
      <c r="B1099" s="69" t="str">
        <f t="shared" ca="1" si="50"/>
        <v>Cefepima</v>
      </c>
      <c r="C1099" s="78" t="s">
        <v>16989</v>
      </c>
      <c r="D1099" s="78">
        <v>500</v>
      </c>
      <c r="E1099" s="71">
        <v>1500</v>
      </c>
      <c r="F1099" s="70">
        <f t="shared" ca="1" si="51"/>
        <v>750000</v>
      </c>
      <c r="G1099" s="45"/>
      <c r="H1099" s="45"/>
      <c r="I1099" s="45"/>
      <c r="J1099" s="45"/>
    </row>
    <row r="1100" spans="1:10" ht="13.5" customHeight="1" x14ac:dyDescent="0.2">
      <c r="A1100" s="78">
        <v>51101807</v>
      </c>
      <c r="B1100" s="69" t="str">
        <f t="shared" ca="1" si="50"/>
        <v>Fluconazol</v>
      </c>
      <c r="C1100" s="78" t="s">
        <v>16989</v>
      </c>
      <c r="D1100" s="78">
        <v>20</v>
      </c>
      <c r="E1100" s="71">
        <v>600</v>
      </c>
      <c r="F1100" s="70">
        <f t="shared" ca="1" si="51"/>
        <v>12000</v>
      </c>
      <c r="G1100" s="45"/>
      <c r="H1100" s="45"/>
      <c r="I1100" s="45"/>
      <c r="J1100" s="45"/>
    </row>
    <row r="1101" spans="1:10" ht="13.5" customHeight="1" x14ac:dyDescent="0.2">
      <c r="A1101" s="78">
        <v>51101807</v>
      </c>
      <c r="B1101" s="69" t="str">
        <f t="shared" ca="1" si="50"/>
        <v>Fluconazol</v>
      </c>
      <c r="C1101" s="78" t="s">
        <v>1449</v>
      </c>
      <c r="D1101" s="78">
        <v>150</v>
      </c>
      <c r="E1101" s="71">
        <v>1275</v>
      </c>
      <c r="F1101" s="70">
        <f t="shared" ca="1" si="51"/>
        <v>191250</v>
      </c>
      <c r="G1101" s="45"/>
      <c r="H1101" s="45"/>
      <c r="I1101" s="45"/>
      <c r="J1101" s="45"/>
    </row>
    <row r="1102" spans="1:10" ht="13.5" customHeight="1" x14ac:dyDescent="0.2">
      <c r="A1102" s="78">
        <v>51102301</v>
      </c>
      <c r="B1102" s="69" t="str">
        <f t="shared" ca="1" si="50"/>
        <v>Aciclovir</v>
      </c>
      <c r="C1102" s="78" t="s">
        <v>1449</v>
      </c>
      <c r="D1102" s="78">
        <v>50</v>
      </c>
      <c r="E1102" s="71">
        <v>300</v>
      </c>
      <c r="F1102" s="70">
        <f t="shared" ca="1" si="51"/>
        <v>15000</v>
      </c>
      <c r="G1102" s="45"/>
      <c r="H1102" s="45"/>
      <c r="I1102" s="45"/>
      <c r="J1102" s="45"/>
    </row>
    <row r="1103" spans="1:10" ht="13.5" customHeight="1" x14ac:dyDescent="0.2">
      <c r="A1103" s="78">
        <v>51102334</v>
      </c>
      <c r="B1103" s="69" t="str">
        <f t="shared" ca="1" si="50"/>
        <v>Zanamivir</v>
      </c>
      <c r="C1103" s="78" t="s">
        <v>1449</v>
      </c>
      <c r="D1103" s="78">
        <v>50</v>
      </c>
      <c r="E1103" s="71">
        <v>950</v>
      </c>
      <c r="F1103" s="70">
        <f t="shared" ca="1" si="51"/>
        <v>47500</v>
      </c>
      <c r="G1103" s="45"/>
      <c r="H1103" s="45"/>
      <c r="I1103" s="45"/>
      <c r="J1103" s="45"/>
    </row>
    <row r="1104" spans="1:10" ht="13.5" customHeight="1" x14ac:dyDescent="0.2">
      <c r="A1104" s="78">
        <v>51102702</v>
      </c>
      <c r="B1104" s="69" t="str">
        <f t="shared" ca="1" si="50"/>
        <v>Agua estéril para irrigación</v>
      </c>
      <c r="C1104" s="78" t="s">
        <v>1449</v>
      </c>
      <c r="D1104" s="78">
        <v>2500</v>
      </c>
      <c r="E1104" s="71">
        <v>350</v>
      </c>
      <c r="F1104" s="70">
        <f t="shared" ca="1" si="51"/>
        <v>875000</v>
      </c>
      <c r="G1104" s="45"/>
      <c r="H1104" s="45"/>
      <c r="I1104" s="45"/>
      <c r="J1104" s="45"/>
    </row>
    <row r="1105" spans="1:10" ht="13.5" customHeight="1" x14ac:dyDescent="0.2">
      <c r="A1105" s="78">
        <v>51102702</v>
      </c>
      <c r="B1105" s="69" t="str">
        <f t="shared" ca="1" si="50"/>
        <v>Agua estéril para irrigación</v>
      </c>
      <c r="C1105" s="78" t="s">
        <v>9561</v>
      </c>
      <c r="D1105" s="78">
        <v>1000</v>
      </c>
      <c r="E1105" s="71">
        <v>15</v>
      </c>
      <c r="F1105" s="70">
        <f t="shared" ca="1" si="51"/>
        <v>15000</v>
      </c>
      <c r="G1105" s="45"/>
      <c r="H1105" s="45"/>
      <c r="I1105" s="45"/>
      <c r="J1105" s="45"/>
    </row>
    <row r="1106" spans="1:10" ht="13.5" customHeight="1" x14ac:dyDescent="0.2">
      <c r="A1106" s="78">
        <v>51102706</v>
      </c>
      <c r="B1106" s="69" t="str">
        <f t="shared" ca="1" si="50"/>
        <v>Ácido acético  antiséptico</v>
      </c>
      <c r="C1106" s="78" t="s">
        <v>9561</v>
      </c>
      <c r="D1106" s="78">
        <v>50</v>
      </c>
      <c r="E1106" s="71">
        <v>175</v>
      </c>
      <c r="F1106" s="70">
        <f t="shared" ca="1" si="51"/>
        <v>8750</v>
      </c>
      <c r="G1106" s="45"/>
      <c r="H1106" s="45"/>
      <c r="I1106" s="45"/>
      <c r="J1106" s="45"/>
    </row>
    <row r="1107" spans="1:10" ht="13.5" customHeight="1" x14ac:dyDescent="0.2">
      <c r="A1107" s="78">
        <v>51102709</v>
      </c>
      <c r="B1107" s="69" t="str">
        <f t="shared" ca="1" si="50"/>
        <v>Peróxido de hidrógeno antiséptico</v>
      </c>
      <c r="C1107" s="78" t="s">
        <v>9561</v>
      </c>
      <c r="D1107" s="78">
        <v>100</v>
      </c>
      <c r="E1107" s="71">
        <v>500</v>
      </c>
      <c r="F1107" s="70">
        <f t="shared" ca="1" si="51"/>
        <v>50000</v>
      </c>
      <c r="G1107" s="45"/>
      <c r="H1107" s="45"/>
      <c r="I1107" s="45"/>
      <c r="J1107" s="45"/>
    </row>
    <row r="1108" spans="1:10" ht="13.5" customHeight="1" x14ac:dyDescent="0.2">
      <c r="A1108" s="78">
        <v>51102710</v>
      </c>
      <c r="B1108" s="69" t="str">
        <f t="shared" ca="1" si="50"/>
        <v>Antisépticos basados en alcohol o acetona</v>
      </c>
      <c r="C1108" s="78" t="s">
        <v>9561</v>
      </c>
      <c r="D1108" s="78">
        <v>200</v>
      </c>
      <c r="E1108" s="71">
        <v>300</v>
      </c>
      <c r="F1108" s="70">
        <f t="shared" ca="1" si="51"/>
        <v>60000</v>
      </c>
      <c r="G1108" s="45"/>
      <c r="H1108" s="45"/>
      <c r="I1108" s="45"/>
      <c r="J1108" s="45"/>
    </row>
    <row r="1109" spans="1:10" ht="13.5" customHeight="1" x14ac:dyDescent="0.2">
      <c r="A1109" s="78">
        <v>51102714</v>
      </c>
      <c r="B1109" s="69" t="str">
        <f t="shared" ca="1" si="50"/>
        <v>Solución de cloruro sódico para irrigación</v>
      </c>
      <c r="C1109" s="78" t="s">
        <v>1449</v>
      </c>
      <c r="D1109" s="78">
        <v>1500</v>
      </c>
      <c r="E1109" s="71">
        <v>275</v>
      </c>
      <c r="F1109" s="70">
        <f t="shared" ca="1" si="51"/>
        <v>412500</v>
      </c>
      <c r="G1109" s="45"/>
      <c r="H1109" s="45"/>
      <c r="I1109" s="45"/>
      <c r="J1109" s="45"/>
    </row>
    <row r="1110" spans="1:10" ht="13.5" customHeight="1" x14ac:dyDescent="0.2">
      <c r="A1110" s="78">
        <v>51102717</v>
      </c>
      <c r="B1110" s="69" t="str">
        <f t="shared" ref="B1110:B1141" ca="1" si="52">IFERROR(INDEX(UNSPSCDes,MATCH(INDIRECT(ADDRESS(ROW(),COLUMN()-1,4)),UNSPSCCode,0)),"")</f>
        <v>Nitrofurazona</v>
      </c>
      <c r="C1110" s="78" t="s">
        <v>1449</v>
      </c>
      <c r="D1110" s="78">
        <v>10</v>
      </c>
      <c r="E1110" s="71">
        <v>25</v>
      </c>
      <c r="F1110" s="70">
        <f t="shared" ref="F1110:F1141" ca="1" si="53">INDIRECT(ADDRESS(ROW(),COLUMN()-2,4))*INDIRECT(ADDRESS(ROW(),COLUMN()-1,4))</f>
        <v>250</v>
      </c>
      <c r="G1110" s="45"/>
      <c r="H1110" s="45"/>
      <c r="I1110" s="45"/>
      <c r="J1110" s="45"/>
    </row>
    <row r="1111" spans="1:10" ht="13.5" customHeight="1" x14ac:dyDescent="0.2">
      <c r="A1111" s="78">
        <v>51102722</v>
      </c>
      <c r="B1111" s="69" t="str">
        <f t="shared" ca="1" si="52"/>
        <v>Geles o soluciones tópicas de yodo</v>
      </c>
      <c r="C1111" s="78" t="s">
        <v>1449</v>
      </c>
      <c r="D1111" s="78">
        <v>50</v>
      </c>
      <c r="E1111" s="71">
        <v>150</v>
      </c>
      <c r="F1111" s="70">
        <f t="shared" ca="1" si="53"/>
        <v>7500</v>
      </c>
      <c r="G1111" s="45"/>
      <c r="H1111" s="45"/>
      <c r="I1111" s="45"/>
      <c r="J1111" s="45"/>
    </row>
    <row r="1112" spans="1:10" ht="13.5" customHeight="1" x14ac:dyDescent="0.2">
      <c r="A1112" s="78">
        <v>51121511</v>
      </c>
      <c r="B1112" s="69" t="str">
        <f t="shared" ca="1" si="52"/>
        <v>Clorhidrato de amiodarona</v>
      </c>
      <c r="C1112" s="78" t="s">
        <v>1449</v>
      </c>
      <c r="D1112" s="78">
        <v>200</v>
      </c>
      <c r="E1112" s="71">
        <v>1656.17</v>
      </c>
      <c r="F1112" s="70">
        <f t="shared" ca="1" si="53"/>
        <v>331234</v>
      </c>
      <c r="G1112" s="45"/>
      <c r="H1112" s="45"/>
      <c r="I1112" s="45"/>
      <c r="J1112" s="45"/>
    </row>
    <row r="1113" spans="1:10" ht="13.5" customHeight="1" x14ac:dyDescent="0.2">
      <c r="A1113" s="78">
        <v>51121512</v>
      </c>
      <c r="B1113" s="69" t="str">
        <f t="shared" ca="1" si="52"/>
        <v>Tosilato de bretilio</v>
      </c>
      <c r="C1113" s="78" t="s">
        <v>1449</v>
      </c>
      <c r="D1113" s="78">
        <v>100</v>
      </c>
      <c r="E1113" s="71">
        <v>75</v>
      </c>
      <c r="F1113" s="70">
        <f t="shared" ca="1" si="53"/>
        <v>7500</v>
      </c>
      <c r="G1113" s="45"/>
      <c r="H1113" s="45"/>
      <c r="I1113" s="45"/>
      <c r="J1113" s="45"/>
    </row>
    <row r="1114" spans="1:10" ht="13.5" customHeight="1" x14ac:dyDescent="0.2">
      <c r="A1114" s="78">
        <v>51121603</v>
      </c>
      <c r="B1114" s="69" t="str">
        <f t="shared" ca="1" si="52"/>
        <v>Nitroglicerina</v>
      </c>
      <c r="C1114" s="78" t="s">
        <v>1449</v>
      </c>
      <c r="D1114" s="78">
        <v>50</v>
      </c>
      <c r="E1114" s="71">
        <v>550</v>
      </c>
      <c r="F1114" s="70">
        <f t="shared" ca="1" si="53"/>
        <v>27500</v>
      </c>
      <c r="G1114" s="45"/>
      <c r="H1114" s="45"/>
      <c r="I1114" s="45"/>
      <c r="J1114" s="45"/>
    </row>
    <row r="1115" spans="1:10" ht="13.5" customHeight="1" x14ac:dyDescent="0.2">
      <c r="A1115" s="78">
        <v>51121703</v>
      </c>
      <c r="B1115" s="69" t="str">
        <f t="shared" ca="1" si="52"/>
        <v>Captopril</v>
      </c>
      <c r="C1115" s="78" t="s">
        <v>1449</v>
      </c>
      <c r="D1115" s="78">
        <v>200</v>
      </c>
      <c r="E1115" s="71">
        <v>650</v>
      </c>
      <c r="F1115" s="70">
        <f t="shared" ca="1" si="53"/>
        <v>130000</v>
      </c>
      <c r="G1115" s="45"/>
      <c r="H1115" s="45"/>
      <c r="I1115" s="45"/>
      <c r="J1115" s="45"/>
    </row>
    <row r="1116" spans="1:10" ht="13.5" customHeight="1" x14ac:dyDescent="0.2">
      <c r="A1116" s="78">
        <v>51121708</v>
      </c>
      <c r="B1116" s="69" t="str">
        <f t="shared" ca="1" si="52"/>
        <v>Metildopa</v>
      </c>
      <c r="C1116" s="78" t="s">
        <v>1449</v>
      </c>
      <c r="D1116" s="78">
        <v>2000</v>
      </c>
      <c r="E1116" s="71">
        <v>50</v>
      </c>
      <c r="F1116" s="70">
        <f t="shared" ca="1" si="53"/>
        <v>100000</v>
      </c>
      <c r="G1116" s="45"/>
      <c r="H1116" s="45"/>
      <c r="I1116" s="45"/>
      <c r="J1116" s="45"/>
    </row>
    <row r="1117" spans="1:10" ht="13.5" customHeight="1" x14ac:dyDescent="0.2">
      <c r="A1117" s="78">
        <v>51121710</v>
      </c>
      <c r="B1117" s="69" t="str">
        <f t="shared" ca="1" si="52"/>
        <v>Losartán potásico</v>
      </c>
      <c r="C1117" s="78" t="s">
        <v>1449</v>
      </c>
      <c r="D1117" s="78">
        <v>200</v>
      </c>
      <c r="E1117" s="71">
        <v>75</v>
      </c>
      <c r="F1117" s="70">
        <f t="shared" ca="1" si="53"/>
        <v>15000</v>
      </c>
      <c r="G1117" s="45"/>
      <c r="H1117" s="45"/>
      <c r="I1117" s="45"/>
      <c r="J1117" s="45"/>
    </row>
    <row r="1118" spans="1:10" ht="13.5" customHeight="1" x14ac:dyDescent="0.2">
      <c r="A1118" s="78">
        <v>51121725</v>
      </c>
      <c r="B1118" s="69" t="str">
        <f t="shared" ca="1" si="52"/>
        <v>Bisoprolol fumarato</v>
      </c>
      <c r="C1118" s="78" t="s">
        <v>1449</v>
      </c>
      <c r="D1118" s="78">
        <v>300</v>
      </c>
      <c r="E1118" s="71">
        <v>25</v>
      </c>
      <c r="F1118" s="70">
        <f t="shared" ca="1" si="53"/>
        <v>7500</v>
      </c>
      <c r="G1118" s="45"/>
      <c r="H1118" s="45"/>
      <c r="I1118" s="45"/>
      <c r="J1118" s="45"/>
    </row>
    <row r="1119" spans="1:10" ht="13.5" customHeight="1" x14ac:dyDescent="0.2">
      <c r="A1119" s="78">
        <v>51121752</v>
      </c>
      <c r="B1119" s="69" t="str">
        <f t="shared" ca="1" si="52"/>
        <v>Hidralazina hidrocloruro</v>
      </c>
      <c r="C1119" s="78" t="s">
        <v>1449</v>
      </c>
      <c r="D1119" s="78">
        <v>1100</v>
      </c>
      <c r="E1119" s="71">
        <v>50</v>
      </c>
      <c r="F1119" s="70">
        <f t="shared" ca="1" si="53"/>
        <v>55000</v>
      </c>
      <c r="G1119" s="45"/>
      <c r="H1119" s="45"/>
      <c r="I1119" s="45"/>
      <c r="J1119" s="45"/>
    </row>
    <row r="1120" spans="1:10" ht="13.5" customHeight="1" x14ac:dyDescent="0.2">
      <c r="A1120" s="78">
        <v>51121904</v>
      </c>
      <c r="B1120" s="69" t="str">
        <f t="shared" ca="1" si="52"/>
        <v>Nifedipina</v>
      </c>
      <c r="C1120" s="78" t="s">
        <v>1449</v>
      </c>
      <c r="D1120" s="78">
        <v>3000</v>
      </c>
      <c r="E1120" s="71">
        <v>200</v>
      </c>
      <c r="F1120" s="70">
        <f t="shared" ca="1" si="53"/>
        <v>600000</v>
      </c>
      <c r="G1120" s="45"/>
      <c r="H1120" s="45"/>
      <c r="I1120" s="45"/>
      <c r="J1120" s="45"/>
    </row>
    <row r="1121" spans="1:10" ht="13.5" customHeight="1" x14ac:dyDescent="0.2">
      <c r="A1121" s="78">
        <v>51122110</v>
      </c>
      <c r="B1121" s="69" t="str">
        <f t="shared" ca="1" si="52"/>
        <v>Nimodipina</v>
      </c>
      <c r="C1121" s="78" t="s">
        <v>1449</v>
      </c>
      <c r="D1121" s="78">
        <v>100</v>
      </c>
      <c r="E1121" s="71">
        <v>25</v>
      </c>
      <c r="F1121" s="70">
        <f t="shared" ca="1" si="53"/>
        <v>2500</v>
      </c>
      <c r="G1121" s="45"/>
      <c r="H1121" s="45"/>
      <c r="I1121" s="45"/>
      <c r="J1121" s="45"/>
    </row>
    <row r="1122" spans="1:10" ht="13.5" customHeight="1" x14ac:dyDescent="0.2">
      <c r="A1122" s="78">
        <v>51131503</v>
      </c>
      <c r="B1122" s="69" t="str">
        <f t="shared" ca="1" si="52"/>
        <v>Sulfato ferroso</v>
      </c>
      <c r="C1122" s="78" t="s">
        <v>1449</v>
      </c>
      <c r="D1122" s="78">
        <v>1000</v>
      </c>
      <c r="E1122" s="71">
        <v>60</v>
      </c>
      <c r="F1122" s="70">
        <f t="shared" ca="1" si="53"/>
        <v>60000</v>
      </c>
      <c r="G1122" s="45"/>
      <c r="H1122" s="45"/>
      <c r="I1122" s="45"/>
      <c r="J1122" s="45"/>
    </row>
    <row r="1123" spans="1:10" ht="13.5" customHeight="1" x14ac:dyDescent="0.2">
      <c r="A1123" s="78">
        <v>51131506</v>
      </c>
      <c r="B1123" s="69" t="str">
        <f t="shared" ca="1" si="52"/>
        <v>Eritropoyetina</v>
      </c>
      <c r="C1123" s="78" t="s">
        <v>1449</v>
      </c>
      <c r="D1123" s="78">
        <v>50</v>
      </c>
      <c r="E1123" s="71">
        <v>15</v>
      </c>
      <c r="F1123" s="70">
        <f t="shared" ca="1" si="53"/>
        <v>750</v>
      </c>
      <c r="G1123" s="45"/>
      <c r="H1123" s="45"/>
      <c r="I1123" s="45"/>
      <c r="J1123" s="45"/>
    </row>
    <row r="1124" spans="1:10" ht="13.5" customHeight="1" x14ac:dyDescent="0.2">
      <c r="A1124" s="78">
        <v>51131603</v>
      </c>
      <c r="B1124" s="69" t="str">
        <f t="shared" ca="1" si="52"/>
        <v>Heparina sódica</v>
      </c>
      <c r="C1124" s="78" t="s">
        <v>1449</v>
      </c>
      <c r="D1124" s="78">
        <v>50</v>
      </c>
      <c r="E1124" s="71">
        <v>150</v>
      </c>
      <c r="F1124" s="70">
        <f t="shared" ca="1" si="53"/>
        <v>7500</v>
      </c>
      <c r="G1124" s="45"/>
      <c r="H1124" s="45"/>
      <c r="I1124" s="45"/>
      <c r="J1124" s="45"/>
    </row>
    <row r="1125" spans="1:10" ht="13.5" customHeight="1" x14ac:dyDescent="0.2">
      <c r="A1125" s="78">
        <v>51131607</v>
      </c>
      <c r="B1125" s="69" t="str">
        <f t="shared" ca="1" si="52"/>
        <v>Enoxaparina sódica</v>
      </c>
      <c r="C1125" s="78" t="s">
        <v>1449</v>
      </c>
      <c r="D1125" s="78">
        <v>200</v>
      </c>
      <c r="E1125" s="71">
        <v>280</v>
      </c>
      <c r="F1125" s="70">
        <f t="shared" ca="1" si="53"/>
        <v>56000</v>
      </c>
      <c r="G1125" s="45"/>
      <c r="H1125" s="45"/>
      <c r="I1125" s="45"/>
      <c r="J1125" s="45"/>
    </row>
    <row r="1126" spans="1:10" ht="13.5" customHeight="1" x14ac:dyDescent="0.2">
      <c r="A1126" s="78">
        <v>51131614</v>
      </c>
      <c r="B1126" s="69" t="str">
        <f t="shared" ca="1" si="52"/>
        <v>Anisindiona</v>
      </c>
      <c r="C1126" s="78" t="s">
        <v>1449</v>
      </c>
      <c r="D1126" s="78">
        <v>400</v>
      </c>
      <c r="E1126" s="71">
        <v>300</v>
      </c>
      <c r="F1126" s="70">
        <f t="shared" ca="1" si="53"/>
        <v>120000</v>
      </c>
      <c r="G1126" s="45"/>
      <c r="H1126" s="45"/>
      <c r="I1126" s="45"/>
      <c r="J1126" s="45"/>
    </row>
    <row r="1127" spans="1:10" ht="13.5" customHeight="1" x14ac:dyDescent="0.2">
      <c r="A1127" s="78">
        <v>51131709</v>
      </c>
      <c r="B1127" s="69" t="str">
        <f t="shared" ca="1" si="52"/>
        <v>Bisulfato de clopidogrel</v>
      </c>
      <c r="C1127" s="78" t="s">
        <v>1449</v>
      </c>
      <c r="D1127" s="78">
        <v>200</v>
      </c>
      <c r="E1127" s="71">
        <v>75</v>
      </c>
      <c r="F1127" s="70">
        <f t="shared" ca="1" si="53"/>
        <v>15000</v>
      </c>
      <c r="G1127" s="45"/>
      <c r="H1127" s="45"/>
      <c r="I1127" s="45"/>
      <c r="J1127" s="45"/>
    </row>
    <row r="1128" spans="1:10" ht="13.5" customHeight="1" x14ac:dyDescent="0.2">
      <c r="A1128" s="78">
        <v>51131805</v>
      </c>
      <c r="B1128" s="69" t="str">
        <f t="shared" ca="1" si="52"/>
        <v>Etamsilato</v>
      </c>
      <c r="C1128" s="78" t="s">
        <v>1449</v>
      </c>
      <c r="D1128" s="78">
        <v>360</v>
      </c>
      <c r="E1128" s="71">
        <v>25</v>
      </c>
      <c r="F1128" s="70">
        <f t="shared" ca="1" si="53"/>
        <v>9000</v>
      </c>
      <c r="G1128" s="45"/>
      <c r="H1128" s="45"/>
      <c r="I1128" s="45"/>
      <c r="J1128" s="45"/>
    </row>
    <row r="1129" spans="1:10" ht="13.5" customHeight="1" x14ac:dyDescent="0.2">
      <c r="A1129" s="78">
        <v>51131903</v>
      </c>
      <c r="B1129" s="69" t="str">
        <f t="shared" ca="1" si="52"/>
        <v>Gelatina</v>
      </c>
      <c r="C1129" s="78" t="s">
        <v>16989</v>
      </c>
      <c r="D1129" s="78">
        <v>50</v>
      </c>
      <c r="E1129" s="71">
        <v>360</v>
      </c>
      <c r="F1129" s="70">
        <f t="shared" ca="1" si="53"/>
        <v>18000</v>
      </c>
      <c r="G1129" s="45"/>
      <c r="H1129" s="45"/>
      <c r="I1129" s="45"/>
      <c r="J1129" s="45"/>
    </row>
    <row r="1130" spans="1:10" ht="13.5" customHeight="1" x14ac:dyDescent="0.2">
      <c r="A1130" s="78">
        <v>51131909</v>
      </c>
      <c r="B1130" s="69" t="str">
        <f t="shared" ca="1" si="52"/>
        <v>Albúmina humana</v>
      </c>
      <c r="C1130" s="78" t="s">
        <v>16989</v>
      </c>
      <c r="D1130" s="78">
        <v>200</v>
      </c>
      <c r="E1130" s="71">
        <v>1800</v>
      </c>
      <c r="F1130" s="70">
        <f t="shared" ca="1" si="53"/>
        <v>360000</v>
      </c>
      <c r="G1130" s="45"/>
      <c r="H1130" s="45"/>
      <c r="I1130" s="45"/>
      <c r="J1130" s="45"/>
    </row>
    <row r="1131" spans="1:10" ht="13.5" customHeight="1" x14ac:dyDescent="0.2">
      <c r="A1131" s="78">
        <v>51141513</v>
      </c>
      <c r="B1131" s="69" t="str">
        <f t="shared" ca="1" si="52"/>
        <v>Carbamazepina</v>
      </c>
      <c r="C1131" s="78" t="s">
        <v>1449</v>
      </c>
      <c r="D1131" s="78">
        <v>350</v>
      </c>
      <c r="E1131" s="71">
        <v>2200</v>
      </c>
      <c r="F1131" s="70">
        <f t="shared" ca="1" si="53"/>
        <v>770000</v>
      </c>
      <c r="G1131" s="45"/>
      <c r="H1131" s="45"/>
      <c r="I1131" s="45"/>
      <c r="J1131" s="45"/>
    </row>
    <row r="1132" spans="1:10" ht="13.5" customHeight="1" x14ac:dyDescent="0.2">
      <c r="A1132" s="78">
        <v>51141518</v>
      </c>
      <c r="B1132" s="69" t="str">
        <f t="shared" ca="1" si="52"/>
        <v>Levetiracetam</v>
      </c>
      <c r="C1132" s="78" t="s">
        <v>1449</v>
      </c>
      <c r="D1132" s="78">
        <v>200</v>
      </c>
      <c r="E1132" s="71">
        <v>6</v>
      </c>
      <c r="F1132" s="70">
        <f t="shared" ca="1" si="53"/>
        <v>1200</v>
      </c>
      <c r="G1132" s="45"/>
      <c r="H1132" s="45"/>
      <c r="I1132" s="45"/>
      <c r="J1132" s="45"/>
    </row>
    <row r="1133" spans="1:10" ht="13.5" customHeight="1" x14ac:dyDescent="0.2">
      <c r="A1133" s="78">
        <v>51141519</v>
      </c>
      <c r="B1133" s="69" t="str">
        <f t="shared" ca="1" si="52"/>
        <v>Mefenitoina</v>
      </c>
      <c r="C1133" s="78" t="s">
        <v>1449</v>
      </c>
      <c r="D1133" s="78">
        <v>150</v>
      </c>
      <c r="E1133" s="71">
        <v>650</v>
      </c>
      <c r="F1133" s="70">
        <f t="shared" ca="1" si="53"/>
        <v>97500</v>
      </c>
      <c r="G1133" s="45"/>
      <c r="H1133" s="45"/>
      <c r="I1133" s="45"/>
      <c r="J1133" s="45"/>
    </row>
    <row r="1134" spans="1:10" ht="13.5" customHeight="1" x14ac:dyDescent="0.2">
      <c r="A1134" s="78">
        <v>51141702</v>
      </c>
      <c r="B1134" s="69" t="str">
        <f t="shared" ca="1" si="52"/>
        <v>Haloperidol</v>
      </c>
      <c r="C1134" s="78" t="s">
        <v>1449</v>
      </c>
      <c r="D1134" s="78">
        <v>200</v>
      </c>
      <c r="E1134" s="71">
        <v>695</v>
      </c>
      <c r="F1134" s="70">
        <f t="shared" ca="1" si="53"/>
        <v>139000</v>
      </c>
      <c r="G1134" s="45"/>
      <c r="H1134" s="45"/>
      <c r="I1134" s="45"/>
      <c r="J1134" s="45"/>
    </row>
    <row r="1135" spans="1:10" ht="13.5" customHeight="1" x14ac:dyDescent="0.2">
      <c r="A1135" s="78">
        <v>51141706</v>
      </c>
      <c r="B1135" s="69" t="str">
        <f t="shared" ca="1" si="52"/>
        <v>Citicolina</v>
      </c>
      <c r="C1135" s="78" t="s">
        <v>1449</v>
      </c>
      <c r="D1135" s="78">
        <v>150</v>
      </c>
      <c r="E1135" s="71">
        <v>90</v>
      </c>
      <c r="F1135" s="70">
        <f t="shared" ca="1" si="53"/>
        <v>13500</v>
      </c>
      <c r="G1135" s="45"/>
      <c r="H1135" s="45"/>
      <c r="I1135" s="45"/>
      <c r="J1135" s="45"/>
    </row>
    <row r="1136" spans="1:10" ht="13.5" customHeight="1" x14ac:dyDescent="0.2">
      <c r="A1136" s="78">
        <v>51141714</v>
      </c>
      <c r="B1136" s="69" t="str">
        <f t="shared" ca="1" si="52"/>
        <v>Piracetam</v>
      </c>
      <c r="C1136" s="78" t="s">
        <v>1449</v>
      </c>
      <c r="D1136" s="78">
        <v>150</v>
      </c>
      <c r="E1136" s="71">
        <v>60</v>
      </c>
      <c r="F1136" s="70">
        <f t="shared" ca="1" si="53"/>
        <v>9000</v>
      </c>
      <c r="G1136" s="45"/>
      <c r="H1136" s="45"/>
      <c r="I1136" s="45"/>
      <c r="J1136" s="45"/>
    </row>
    <row r="1137" spans="1:10" ht="13.5" customHeight="1" x14ac:dyDescent="0.2">
      <c r="A1137" s="78">
        <v>51141920</v>
      </c>
      <c r="B1137" s="69" t="str">
        <f t="shared" ca="1" si="52"/>
        <v>Diazepam</v>
      </c>
      <c r="C1137" s="78" t="s">
        <v>1449</v>
      </c>
      <c r="D1137" s="78">
        <v>150</v>
      </c>
      <c r="E1137" s="71">
        <v>80</v>
      </c>
      <c r="F1137" s="70">
        <f t="shared" ca="1" si="53"/>
        <v>12000</v>
      </c>
      <c r="G1137" s="45"/>
      <c r="H1137" s="45"/>
      <c r="I1137" s="45"/>
      <c r="J1137" s="45"/>
    </row>
    <row r="1138" spans="1:10" ht="13.5" customHeight="1" x14ac:dyDescent="0.2">
      <c r="A1138" s="78">
        <v>51141921</v>
      </c>
      <c r="B1138" s="69" t="str">
        <f t="shared" ca="1" si="52"/>
        <v>Clorhidrato de midazoloam</v>
      </c>
      <c r="C1138" s="78" t="s">
        <v>1449</v>
      </c>
      <c r="D1138" s="78">
        <v>450</v>
      </c>
      <c r="E1138" s="71">
        <v>45</v>
      </c>
      <c r="F1138" s="70">
        <f t="shared" ca="1" si="53"/>
        <v>20250</v>
      </c>
      <c r="G1138" s="45"/>
      <c r="H1138" s="45"/>
      <c r="I1138" s="45"/>
      <c r="J1138" s="45"/>
    </row>
    <row r="1139" spans="1:10" ht="13.5" customHeight="1" x14ac:dyDescent="0.2">
      <c r="A1139" s="78">
        <v>51142001</v>
      </c>
      <c r="B1139" s="69" t="str">
        <f t="shared" ca="1" si="52"/>
        <v>Acetaminofén</v>
      </c>
      <c r="C1139" s="78" t="s">
        <v>1449</v>
      </c>
      <c r="D1139" s="78">
        <v>2000</v>
      </c>
      <c r="E1139" s="71">
        <v>445</v>
      </c>
      <c r="F1139" s="70">
        <f t="shared" ca="1" si="53"/>
        <v>890000</v>
      </c>
      <c r="G1139" s="45"/>
      <c r="H1139" s="45"/>
      <c r="I1139" s="45"/>
      <c r="J1139" s="45"/>
    </row>
    <row r="1140" spans="1:10" ht="13.5" customHeight="1" x14ac:dyDescent="0.2">
      <c r="A1140" s="78">
        <v>51142002</v>
      </c>
      <c r="B1140" s="69" t="str">
        <f t="shared" ca="1" si="52"/>
        <v>Ácido acetilsalicílico</v>
      </c>
      <c r="C1140" s="78" t="s">
        <v>1449</v>
      </c>
      <c r="D1140" s="78">
        <v>200</v>
      </c>
      <c r="E1140" s="71">
        <v>35</v>
      </c>
      <c r="F1140" s="70">
        <f t="shared" ca="1" si="53"/>
        <v>7000</v>
      </c>
      <c r="G1140" s="45"/>
      <c r="H1140" s="45"/>
      <c r="I1140" s="45"/>
      <c r="J1140" s="45"/>
    </row>
    <row r="1141" spans="1:10" ht="13.5" customHeight="1" x14ac:dyDescent="0.2">
      <c r="A1141" s="78">
        <v>51142009</v>
      </c>
      <c r="B1141" s="69" t="str">
        <f t="shared" ca="1" si="52"/>
        <v>Metamizol sódico</v>
      </c>
      <c r="C1141" s="78" t="s">
        <v>1449</v>
      </c>
      <c r="D1141" s="78">
        <v>200</v>
      </c>
      <c r="E1141" s="71">
        <v>35</v>
      </c>
      <c r="F1141" s="70">
        <f t="shared" ca="1" si="53"/>
        <v>7000</v>
      </c>
      <c r="G1141" s="45"/>
      <c r="H1141" s="45"/>
      <c r="I1141" s="45"/>
      <c r="J1141" s="45"/>
    </row>
    <row r="1142" spans="1:10" ht="13.5" customHeight="1" x14ac:dyDescent="0.2">
      <c r="A1142" s="78">
        <v>51142108</v>
      </c>
      <c r="B1142" s="69" t="str">
        <f t="shared" ref="B1142:B1173" ca="1" si="54">IFERROR(INDEX(UNSPSCDes,MATCH(INDIRECT(ADDRESS(ROW(),COLUMN()-1,4)),UNSPSCCode,0)),"")</f>
        <v>Ketoprofeno</v>
      </c>
      <c r="C1142" s="78" t="s">
        <v>1449</v>
      </c>
      <c r="D1142" s="78">
        <v>3000</v>
      </c>
      <c r="E1142" s="71">
        <v>80</v>
      </c>
      <c r="F1142" s="70">
        <f t="shared" ref="F1142:F1173" ca="1" si="55">INDIRECT(ADDRESS(ROW(),COLUMN()-2,4))*INDIRECT(ADDRESS(ROW(),COLUMN()-1,4))</f>
        <v>240000</v>
      </c>
      <c r="G1142" s="45"/>
      <c r="H1142" s="45"/>
      <c r="I1142" s="45"/>
      <c r="J1142" s="45"/>
    </row>
    <row r="1143" spans="1:10" ht="13.5" customHeight="1" x14ac:dyDescent="0.2">
      <c r="A1143" s="78">
        <v>51142121</v>
      </c>
      <c r="B1143" s="69" t="str">
        <f t="shared" ca="1" si="54"/>
        <v>Diclofenaco</v>
      </c>
      <c r="C1143" s="78" t="s">
        <v>1449</v>
      </c>
      <c r="D1143" s="78">
        <v>1250</v>
      </c>
      <c r="E1143" s="71">
        <v>10</v>
      </c>
      <c r="F1143" s="70">
        <f t="shared" ca="1" si="55"/>
        <v>12500</v>
      </c>
      <c r="G1143" s="45"/>
      <c r="H1143" s="45"/>
      <c r="I1143" s="45"/>
      <c r="J1143" s="45"/>
    </row>
    <row r="1144" spans="1:10" ht="13.5" customHeight="1" x14ac:dyDescent="0.2">
      <c r="A1144" s="78">
        <v>51142123</v>
      </c>
      <c r="B1144" s="69" t="str">
        <f t="shared" ca="1" si="54"/>
        <v>Ketorolaco trometamol</v>
      </c>
      <c r="C1144" s="78" t="s">
        <v>1449</v>
      </c>
      <c r="D1144" s="78">
        <v>2500</v>
      </c>
      <c r="E1144" s="71">
        <v>160</v>
      </c>
      <c r="F1144" s="70">
        <f t="shared" ca="1" si="55"/>
        <v>400000</v>
      </c>
      <c r="G1144" s="45"/>
      <c r="H1144" s="45"/>
      <c r="I1144" s="45"/>
      <c r="J1144" s="45"/>
    </row>
    <row r="1145" spans="1:10" ht="13.5" customHeight="1" x14ac:dyDescent="0.2">
      <c r="A1145" s="78">
        <v>51142206</v>
      </c>
      <c r="B1145" s="69" t="str">
        <f t="shared" ca="1" si="54"/>
        <v>Sulfato de morfina</v>
      </c>
      <c r="C1145" s="78" t="s">
        <v>1449</v>
      </c>
      <c r="D1145" s="78">
        <v>900</v>
      </c>
      <c r="E1145" s="71">
        <v>450</v>
      </c>
      <c r="F1145" s="70">
        <f t="shared" ca="1" si="55"/>
        <v>405000</v>
      </c>
      <c r="G1145" s="45"/>
      <c r="H1145" s="45"/>
      <c r="I1145" s="45"/>
      <c r="J1145" s="45"/>
    </row>
    <row r="1146" spans="1:10" ht="13.5" customHeight="1" x14ac:dyDescent="0.2">
      <c r="A1146" s="78">
        <v>51142220</v>
      </c>
      <c r="B1146" s="69" t="str">
        <f t="shared" ca="1" si="54"/>
        <v>Citrato de fentanilo</v>
      </c>
      <c r="C1146" s="78" t="s">
        <v>1449</v>
      </c>
      <c r="D1146" s="78">
        <v>900</v>
      </c>
      <c r="E1146" s="71">
        <v>130</v>
      </c>
      <c r="F1146" s="70">
        <f t="shared" ca="1" si="55"/>
        <v>117000</v>
      </c>
      <c r="G1146" s="45"/>
      <c r="H1146" s="45"/>
      <c r="I1146" s="45"/>
      <c r="J1146" s="45"/>
    </row>
    <row r="1147" spans="1:10" ht="13.5" customHeight="1" x14ac:dyDescent="0.2">
      <c r="A1147" s="78">
        <v>51142235</v>
      </c>
      <c r="B1147" s="69" t="str">
        <f t="shared" ca="1" si="54"/>
        <v>Clorhidrato de tramadol</v>
      </c>
      <c r="C1147" s="78" t="s">
        <v>1449</v>
      </c>
      <c r="D1147" s="78">
        <v>200</v>
      </c>
      <c r="E1147" s="71">
        <v>90</v>
      </c>
      <c r="F1147" s="70">
        <f t="shared" ca="1" si="55"/>
        <v>18000</v>
      </c>
      <c r="G1147" s="45"/>
      <c r="H1147" s="45"/>
      <c r="I1147" s="45"/>
      <c r="J1147" s="45"/>
    </row>
    <row r="1148" spans="1:10" ht="13.5" customHeight="1" x14ac:dyDescent="0.2">
      <c r="A1148" s="78">
        <v>51142302</v>
      </c>
      <c r="B1148" s="69" t="str">
        <f t="shared" ca="1" si="54"/>
        <v>Hidrocloruro de naloxona</v>
      </c>
      <c r="C1148" s="78" t="s">
        <v>1449</v>
      </c>
      <c r="D1148" s="78">
        <v>25</v>
      </c>
      <c r="E1148" s="71">
        <v>450</v>
      </c>
      <c r="F1148" s="70">
        <f t="shared" ca="1" si="55"/>
        <v>11250</v>
      </c>
      <c r="G1148" s="45"/>
      <c r="H1148" s="45"/>
      <c r="I1148" s="45"/>
      <c r="J1148" s="45"/>
    </row>
    <row r="1149" spans="1:10" ht="13.5" customHeight="1" x14ac:dyDescent="0.2">
      <c r="A1149" s="78">
        <v>51142304</v>
      </c>
      <c r="B1149" s="69" t="str">
        <f t="shared" ca="1" si="54"/>
        <v>Clorhidrato de nalbufina</v>
      </c>
      <c r="C1149" s="78" t="s">
        <v>1449</v>
      </c>
      <c r="D1149" s="78">
        <v>150</v>
      </c>
      <c r="E1149" s="71">
        <v>225</v>
      </c>
      <c r="F1149" s="70">
        <f t="shared" ca="1" si="55"/>
        <v>33750</v>
      </c>
      <c r="G1149" s="45"/>
      <c r="H1149" s="45"/>
      <c r="I1149" s="45"/>
      <c r="J1149" s="45"/>
    </row>
    <row r="1150" spans="1:10" ht="13.5" customHeight="1" x14ac:dyDescent="0.2">
      <c r="A1150" s="78">
        <v>51142405</v>
      </c>
      <c r="B1150" s="69" t="str">
        <f t="shared" ca="1" si="54"/>
        <v>Combinación de ácido acetilsalicílico paracetamol</v>
      </c>
      <c r="C1150" s="78" t="s">
        <v>1449</v>
      </c>
      <c r="D1150" s="78">
        <v>2200</v>
      </c>
      <c r="E1150" s="71">
        <v>160</v>
      </c>
      <c r="F1150" s="70">
        <f t="shared" ca="1" si="55"/>
        <v>352000</v>
      </c>
      <c r="G1150" s="45"/>
      <c r="H1150" s="45"/>
      <c r="I1150" s="45"/>
      <c r="J1150" s="45"/>
    </row>
    <row r="1151" spans="1:10" ht="13.5" customHeight="1" x14ac:dyDescent="0.2">
      <c r="A1151" s="78">
        <v>51142902</v>
      </c>
      <c r="B1151" s="69" t="str">
        <f t="shared" ca="1" si="54"/>
        <v>Mezcla eutéctica de anestésicos locales</v>
      </c>
      <c r="C1151" s="78" t="s">
        <v>1449</v>
      </c>
      <c r="D1151" s="78">
        <v>1600</v>
      </c>
      <c r="E1151" s="71">
        <v>225</v>
      </c>
      <c r="F1151" s="70">
        <f t="shared" ca="1" si="55"/>
        <v>360000</v>
      </c>
      <c r="G1151" s="45"/>
      <c r="H1151" s="45"/>
      <c r="I1151" s="45"/>
      <c r="J1151" s="45"/>
    </row>
    <row r="1152" spans="1:10" ht="13.5" customHeight="1" x14ac:dyDescent="0.2">
      <c r="A1152" s="78">
        <v>51142934</v>
      </c>
      <c r="B1152" s="69" t="str">
        <f t="shared" ca="1" si="54"/>
        <v>Clorhidrato de ketamina</v>
      </c>
      <c r="C1152" s="78" t="s">
        <v>1449</v>
      </c>
      <c r="D1152" s="78">
        <v>10</v>
      </c>
      <c r="E1152" s="71">
        <v>300</v>
      </c>
      <c r="F1152" s="70">
        <f t="shared" ca="1" si="55"/>
        <v>3000</v>
      </c>
      <c r="G1152" s="45"/>
      <c r="H1152" s="45"/>
      <c r="I1152" s="45"/>
      <c r="J1152" s="45"/>
    </row>
    <row r="1153" spans="1:10" ht="13.5" customHeight="1" x14ac:dyDescent="0.2">
      <c r="A1153" s="78">
        <v>51142941</v>
      </c>
      <c r="B1153" s="69" t="str">
        <f t="shared" ca="1" si="54"/>
        <v>Propofol</v>
      </c>
      <c r="C1153" s="78" t="s">
        <v>1449</v>
      </c>
      <c r="D1153" s="78">
        <v>800</v>
      </c>
      <c r="E1153" s="71">
        <v>250</v>
      </c>
      <c r="F1153" s="70">
        <f t="shared" ca="1" si="55"/>
        <v>200000</v>
      </c>
      <c r="G1153" s="45"/>
      <c r="H1153" s="45"/>
      <c r="I1153" s="45"/>
      <c r="J1153" s="45"/>
    </row>
    <row r="1154" spans="1:10" ht="13.5" customHeight="1" x14ac:dyDescent="0.2">
      <c r="A1154" s="78">
        <v>51142942</v>
      </c>
      <c r="B1154" s="69" t="str">
        <f t="shared" ca="1" si="54"/>
        <v>Sevoflurano</v>
      </c>
      <c r="C1154" s="78" t="s">
        <v>16989</v>
      </c>
      <c r="D1154" s="78">
        <v>20</v>
      </c>
      <c r="E1154" s="71">
        <v>6778</v>
      </c>
      <c r="F1154" s="70">
        <f t="shared" ca="1" si="55"/>
        <v>135560</v>
      </c>
      <c r="G1154" s="45"/>
      <c r="H1154" s="45"/>
      <c r="I1154" s="45"/>
      <c r="J1154" s="45"/>
    </row>
    <row r="1155" spans="1:10" ht="13.5" customHeight="1" x14ac:dyDescent="0.2">
      <c r="A1155" s="78">
        <v>51151512</v>
      </c>
      <c r="B1155" s="69" t="str">
        <f t="shared" ca="1" si="54"/>
        <v>Metilsulfato de neostigmina</v>
      </c>
      <c r="C1155" s="78" t="s">
        <v>1449</v>
      </c>
      <c r="D1155" s="78">
        <v>100</v>
      </c>
      <c r="E1155" s="71">
        <v>85</v>
      </c>
      <c r="F1155" s="70">
        <f t="shared" ca="1" si="55"/>
        <v>8500</v>
      </c>
      <c r="G1155" s="45"/>
      <c r="H1155" s="45"/>
      <c r="I1155" s="45"/>
      <c r="J1155" s="45"/>
    </row>
    <row r="1156" spans="1:10" ht="13.5" customHeight="1" x14ac:dyDescent="0.2">
      <c r="A1156" s="78">
        <v>51151601</v>
      </c>
      <c r="B1156" s="69" t="str">
        <f t="shared" ca="1" si="54"/>
        <v>Sulfato de atropina</v>
      </c>
      <c r="C1156" s="78" t="s">
        <v>1449</v>
      </c>
      <c r="D1156" s="78">
        <v>100</v>
      </c>
      <c r="E1156" s="71">
        <v>25</v>
      </c>
      <c r="F1156" s="70">
        <f t="shared" ca="1" si="55"/>
        <v>2500</v>
      </c>
      <c r="G1156" s="45"/>
      <c r="H1156" s="45"/>
      <c r="I1156" s="45"/>
      <c r="J1156" s="45"/>
    </row>
    <row r="1157" spans="1:10" ht="13.5" customHeight="1" x14ac:dyDescent="0.2">
      <c r="A1157" s="78">
        <v>51151701</v>
      </c>
      <c r="B1157" s="69" t="str">
        <f t="shared" ca="1" si="54"/>
        <v>Albuterol</v>
      </c>
      <c r="C1157" s="78" t="s">
        <v>1449</v>
      </c>
      <c r="D1157" s="78">
        <v>400</v>
      </c>
      <c r="E1157" s="71">
        <v>275</v>
      </c>
      <c r="F1157" s="70">
        <f t="shared" ca="1" si="55"/>
        <v>110000</v>
      </c>
      <c r="G1157" s="45"/>
      <c r="H1157" s="45"/>
      <c r="I1157" s="45"/>
      <c r="J1157" s="45"/>
    </row>
    <row r="1158" spans="1:10" ht="13.5" customHeight="1" x14ac:dyDescent="0.2">
      <c r="A1158" s="78">
        <v>51151703</v>
      </c>
      <c r="B1158" s="69" t="str">
        <f t="shared" ca="1" si="54"/>
        <v>Epinefrina</v>
      </c>
      <c r="C1158" s="78" t="s">
        <v>1449</v>
      </c>
      <c r="D1158" s="78">
        <v>300</v>
      </c>
      <c r="E1158" s="71">
        <v>150</v>
      </c>
      <c r="F1158" s="70">
        <f t="shared" ca="1" si="55"/>
        <v>45000</v>
      </c>
      <c r="G1158" s="45"/>
      <c r="H1158" s="45"/>
      <c r="I1158" s="45"/>
      <c r="J1158" s="45"/>
    </row>
    <row r="1159" spans="1:10" ht="13.5" customHeight="1" x14ac:dyDescent="0.2">
      <c r="A1159" s="78">
        <v>51151715</v>
      </c>
      <c r="B1159" s="69" t="str">
        <f t="shared" ca="1" si="54"/>
        <v>Sulfato de efedrina</v>
      </c>
      <c r="C1159" s="78" t="s">
        <v>1449</v>
      </c>
      <c r="D1159" s="78">
        <v>950</v>
      </c>
      <c r="E1159" s="71">
        <v>110</v>
      </c>
      <c r="F1159" s="70">
        <f t="shared" ca="1" si="55"/>
        <v>104500</v>
      </c>
      <c r="G1159" s="45"/>
      <c r="H1159" s="45"/>
      <c r="I1159" s="45"/>
      <c r="J1159" s="45"/>
    </row>
    <row r="1160" spans="1:10" ht="13.5" customHeight="1" x14ac:dyDescent="0.2">
      <c r="A1160" s="78">
        <v>51151732</v>
      </c>
      <c r="B1160" s="69" t="str">
        <f t="shared" ca="1" si="54"/>
        <v>Clorhidrato de dobutamina</v>
      </c>
      <c r="C1160" s="78" t="s">
        <v>1449</v>
      </c>
      <c r="D1160" s="78">
        <v>30</v>
      </c>
      <c r="E1160" s="71">
        <v>480</v>
      </c>
      <c r="F1160" s="70">
        <f t="shared" ca="1" si="55"/>
        <v>14400</v>
      </c>
      <c r="G1160" s="45"/>
      <c r="H1160" s="45"/>
      <c r="I1160" s="45"/>
      <c r="J1160" s="45"/>
    </row>
    <row r="1161" spans="1:10" ht="13.5" customHeight="1" x14ac:dyDescent="0.2">
      <c r="A1161" s="78">
        <v>51151737</v>
      </c>
      <c r="B1161" s="69" t="str">
        <f t="shared" ca="1" si="54"/>
        <v>Clorhidrato de dopamina</v>
      </c>
      <c r="C1161" s="78" t="s">
        <v>1449</v>
      </c>
      <c r="D1161" s="78">
        <v>150</v>
      </c>
      <c r="E1161" s="71">
        <v>250</v>
      </c>
      <c r="F1161" s="70">
        <f t="shared" ca="1" si="55"/>
        <v>37500</v>
      </c>
      <c r="G1161" s="45"/>
      <c r="H1161" s="45"/>
      <c r="I1161" s="45"/>
      <c r="J1161" s="45"/>
    </row>
    <row r="1162" spans="1:10" ht="13.5" customHeight="1" x14ac:dyDescent="0.2">
      <c r="A1162" s="78">
        <v>51151801</v>
      </c>
      <c r="B1162" s="69" t="str">
        <f t="shared" ca="1" si="54"/>
        <v>Atenolol</v>
      </c>
      <c r="C1162" s="78" t="s">
        <v>1449</v>
      </c>
      <c r="D1162" s="78">
        <v>100</v>
      </c>
      <c r="E1162" s="71">
        <v>10</v>
      </c>
      <c r="F1162" s="70">
        <f t="shared" ca="1" si="55"/>
        <v>1000</v>
      </c>
      <c r="G1162" s="45"/>
      <c r="H1162" s="45"/>
      <c r="I1162" s="45"/>
      <c r="J1162" s="45"/>
    </row>
    <row r="1163" spans="1:10" ht="13.5" customHeight="1" x14ac:dyDescent="0.2">
      <c r="A1163" s="78">
        <v>51151812</v>
      </c>
      <c r="B1163" s="69" t="str">
        <f t="shared" ca="1" si="54"/>
        <v>Hidrocloruro de propranolol</v>
      </c>
      <c r="C1163" s="78" t="s">
        <v>1449</v>
      </c>
      <c r="D1163" s="78">
        <v>100</v>
      </c>
      <c r="E1163" s="71">
        <v>10</v>
      </c>
      <c r="F1163" s="70">
        <f t="shared" ca="1" si="55"/>
        <v>1000</v>
      </c>
      <c r="G1163" s="45"/>
      <c r="H1163" s="45"/>
      <c r="I1163" s="45"/>
      <c r="J1163" s="45"/>
    </row>
    <row r="1164" spans="1:10" ht="13.5" customHeight="1" x14ac:dyDescent="0.2">
      <c r="A1164" s="78">
        <v>51151823</v>
      </c>
      <c r="B1164" s="69" t="str">
        <f t="shared" ca="1" si="54"/>
        <v>Hidrocloruro de labetalol</v>
      </c>
      <c r="C1164" s="78" t="s">
        <v>1449</v>
      </c>
      <c r="D1164" s="78">
        <v>50</v>
      </c>
      <c r="E1164" s="71">
        <v>950</v>
      </c>
      <c r="F1164" s="70">
        <f t="shared" ca="1" si="55"/>
        <v>47500</v>
      </c>
      <c r="G1164" s="45"/>
      <c r="H1164" s="45"/>
      <c r="I1164" s="45"/>
      <c r="J1164" s="45"/>
    </row>
    <row r="1165" spans="1:10" ht="13.5" customHeight="1" x14ac:dyDescent="0.2">
      <c r="A1165" s="78">
        <v>51151916</v>
      </c>
      <c r="B1165" s="69" t="str">
        <f t="shared" ca="1" si="54"/>
        <v>Cloruro de succinilcolina</v>
      </c>
      <c r="C1165" s="78" t="s">
        <v>16989</v>
      </c>
      <c r="D1165" s="78">
        <v>20</v>
      </c>
      <c r="E1165" s="71">
        <v>1260</v>
      </c>
      <c r="F1165" s="70">
        <f t="shared" ca="1" si="55"/>
        <v>25200</v>
      </c>
      <c r="G1165" s="45"/>
      <c r="H1165" s="45"/>
      <c r="I1165" s="45"/>
      <c r="J1165" s="45"/>
    </row>
    <row r="1166" spans="1:10" ht="13.5" customHeight="1" x14ac:dyDescent="0.2">
      <c r="A1166" s="78">
        <v>51152001</v>
      </c>
      <c r="B1166" s="69" t="str">
        <f t="shared" ca="1" si="54"/>
        <v>Besilato de atracurio</v>
      </c>
      <c r="C1166" s="78" t="s">
        <v>1449</v>
      </c>
      <c r="D1166" s="78">
        <v>50</v>
      </c>
      <c r="E1166" s="71">
        <v>100</v>
      </c>
      <c r="F1166" s="70">
        <f t="shared" ca="1" si="55"/>
        <v>5000</v>
      </c>
      <c r="G1166" s="45"/>
      <c r="H1166" s="45"/>
      <c r="I1166" s="45"/>
      <c r="J1166" s="45"/>
    </row>
    <row r="1167" spans="1:10" ht="13.5" customHeight="1" x14ac:dyDescent="0.2">
      <c r="A1167" s="78">
        <v>51161504</v>
      </c>
      <c r="B1167" s="69" t="str">
        <f t="shared" ca="1" si="54"/>
        <v>Aminofilina</v>
      </c>
      <c r="C1167" s="78" t="s">
        <v>1449</v>
      </c>
      <c r="D1167" s="78">
        <v>50</v>
      </c>
      <c r="E1167" s="71">
        <v>75</v>
      </c>
      <c r="F1167" s="70">
        <f t="shared" ca="1" si="55"/>
        <v>3750</v>
      </c>
      <c r="G1167" s="45"/>
      <c r="H1167" s="45"/>
      <c r="I1167" s="45"/>
      <c r="J1167" s="45"/>
    </row>
    <row r="1168" spans="1:10" ht="13.5" customHeight="1" x14ac:dyDescent="0.2">
      <c r="A1168" s="78">
        <v>51161620</v>
      </c>
      <c r="B1168" s="69" t="str">
        <f t="shared" ca="1" si="54"/>
        <v>Difenhidramina</v>
      </c>
      <c r="C1168" s="78" t="s">
        <v>1449</v>
      </c>
      <c r="D1168" s="78">
        <v>300</v>
      </c>
      <c r="E1168" s="71">
        <v>40</v>
      </c>
      <c r="F1168" s="70">
        <f t="shared" ca="1" si="55"/>
        <v>12000</v>
      </c>
      <c r="G1168" s="45"/>
      <c r="H1168" s="45"/>
      <c r="I1168" s="45"/>
      <c r="J1168" s="45"/>
    </row>
    <row r="1169" spans="1:10" ht="13.5" customHeight="1" x14ac:dyDescent="0.2">
      <c r="A1169" s="78">
        <v>51161701</v>
      </c>
      <c r="B1169" s="69" t="str">
        <f t="shared" ca="1" si="54"/>
        <v>Acetilcisteína</v>
      </c>
      <c r="C1169" s="78" t="s">
        <v>1449</v>
      </c>
      <c r="D1169" s="78">
        <v>750</v>
      </c>
      <c r="E1169" s="71">
        <v>375</v>
      </c>
      <c r="F1169" s="70">
        <f t="shared" ca="1" si="55"/>
        <v>281250</v>
      </c>
      <c r="G1169" s="45"/>
      <c r="H1169" s="45"/>
      <c r="I1169" s="45"/>
      <c r="J1169" s="45"/>
    </row>
    <row r="1170" spans="1:10" ht="13.5" customHeight="1" x14ac:dyDescent="0.2">
      <c r="A1170" s="78">
        <v>51161703</v>
      </c>
      <c r="B1170" s="69" t="str">
        <f t="shared" ca="1" si="54"/>
        <v>Budesonida</v>
      </c>
      <c r="C1170" s="78" t="s">
        <v>1449</v>
      </c>
      <c r="D1170" s="78">
        <v>200</v>
      </c>
      <c r="E1170" s="71">
        <v>260</v>
      </c>
      <c r="F1170" s="70">
        <f t="shared" ca="1" si="55"/>
        <v>52000</v>
      </c>
      <c r="G1170" s="45"/>
      <c r="H1170" s="45"/>
      <c r="I1170" s="45"/>
      <c r="J1170" s="45"/>
    </row>
    <row r="1171" spans="1:10" ht="13.5" customHeight="1" x14ac:dyDescent="0.2">
      <c r="A1171" s="78">
        <v>51161705</v>
      </c>
      <c r="B1171" s="69" t="str">
        <f t="shared" ca="1" si="54"/>
        <v>Bromuro de ipratropio</v>
      </c>
      <c r="C1171" s="78" t="s">
        <v>1449</v>
      </c>
      <c r="D1171" s="78">
        <v>900</v>
      </c>
      <c r="E1171" s="71">
        <v>75</v>
      </c>
      <c r="F1171" s="70">
        <f t="shared" ca="1" si="55"/>
        <v>67500</v>
      </c>
      <c r="G1171" s="45"/>
      <c r="H1171" s="45"/>
      <c r="I1171" s="45"/>
      <c r="J1171" s="45"/>
    </row>
    <row r="1172" spans="1:10" ht="13.5" customHeight="1" x14ac:dyDescent="0.2">
      <c r="A1172" s="78">
        <v>51171503</v>
      </c>
      <c r="B1172" s="69" t="str">
        <f t="shared" ca="1" si="54"/>
        <v>Hidróxido de magnesio</v>
      </c>
      <c r="C1172" s="78" t="s">
        <v>1449</v>
      </c>
      <c r="D1172" s="78">
        <v>100</v>
      </c>
      <c r="E1172" s="71">
        <v>85</v>
      </c>
      <c r="F1172" s="70">
        <f t="shared" ca="1" si="55"/>
        <v>8500</v>
      </c>
      <c r="G1172" s="45"/>
      <c r="H1172" s="45"/>
      <c r="I1172" s="45"/>
      <c r="J1172" s="45"/>
    </row>
    <row r="1173" spans="1:10" ht="13.5" customHeight="1" x14ac:dyDescent="0.2">
      <c r="A1173" s="78">
        <v>51171513</v>
      </c>
      <c r="B1173" s="69" t="str">
        <f t="shared" ca="1" si="54"/>
        <v>Dihidroxialuminio-carbonato de sodio</v>
      </c>
      <c r="C1173" s="78" t="s">
        <v>1449</v>
      </c>
      <c r="D1173" s="78">
        <v>400</v>
      </c>
      <c r="E1173" s="71">
        <v>35</v>
      </c>
      <c r="F1173" s="70">
        <f t="shared" ca="1" si="55"/>
        <v>14000</v>
      </c>
      <c r="G1173" s="45"/>
      <c r="H1173" s="45"/>
      <c r="I1173" s="45"/>
      <c r="J1173" s="45"/>
    </row>
    <row r="1174" spans="1:10" ht="13.5" customHeight="1" x14ac:dyDescent="0.2">
      <c r="A1174" s="78">
        <v>51171605</v>
      </c>
      <c r="B1174" s="69" t="str">
        <f t="shared" ref="B1174:B1207" ca="1" si="56">IFERROR(INDEX(UNSPSCDes,MATCH(INDIRECT(ADDRESS(ROW(),COLUMN()-1,4)),UNSPSCCode,0)),"")</f>
        <v>Lactulosa</v>
      </c>
      <c r="C1174" s="78" t="s">
        <v>1449</v>
      </c>
      <c r="D1174" s="78">
        <v>75</v>
      </c>
      <c r="E1174" s="71">
        <v>975</v>
      </c>
      <c r="F1174" s="70">
        <f t="shared" ref="F1174:F1207" ca="1" si="57">INDIRECT(ADDRESS(ROW(),COLUMN()-2,4))*INDIRECT(ADDRESS(ROW(),COLUMN()-1,4))</f>
        <v>73125</v>
      </c>
      <c r="G1174" s="45"/>
      <c r="H1174" s="45"/>
      <c r="I1174" s="45"/>
      <c r="J1174" s="45"/>
    </row>
    <row r="1175" spans="1:10" ht="13.5" customHeight="1" x14ac:dyDescent="0.2">
      <c r="A1175" s="78">
        <v>51171606</v>
      </c>
      <c r="B1175" s="69" t="str">
        <f t="shared" ca="1" si="56"/>
        <v>Sulfato de magnesio</v>
      </c>
      <c r="C1175" s="78" t="s">
        <v>1449</v>
      </c>
      <c r="D1175" s="78">
        <v>7500</v>
      </c>
      <c r="E1175" s="71">
        <v>50</v>
      </c>
      <c r="F1175" s="70">
        <f t="shared" ca="1" si="57"/>
        <v>375000</v>
      </c>
      <c r="G1175" s="45"/>
      <c r="H1175" s="45"/>
      <c r="I1175" s="45"/>
      <c r="J1175" s="45"/>
    </row>
    <row r="1176" spans="1:10" ht="13.5" customHeight="1" x14ac:dyDescent="0.2">
      <c r="A1176" s="78">
        <v>51171608</v>
      </c>
      <c r="B1176" s="69" t="str">
        <f t="shared" ca="1" si="56"/>
        <v>Glicerina</v>
      </c>
      <c r="C1176" s="78" t="s">
        <v>1449</v>
      </c>
      <c r="D1176" s="78">
        <v>100</v>
      </c>
      <c r="E1176" s="71">
        <v>15</v>
      </c>
      <c r="F1176" s="70">
        <f t="shared" ca="1" si="57"/>
        <v>1500</v>
      </c>
      <c r="G1176" s="45"/>
      <c r="H1176" s="45"/>
      <c r="I1176" s="45"/>
      <c r="J1176" s="45"/>
    </row>
    <row r="1177" spans="1:10" ht="13.5" customHeight="1" x14ac:dyDescent="0.2">
      <c r="A1177" s="78">
        <v>51171621</v>
      </c>
      <c r="B1177" s="69" t="str">
        <f t="shared" ca="1" si="56"/>
        <v>Clorhidrato de metoclopramida</v>
      </c>
      <c r="C1177" s="78" t="s">
        <v>1449</v>
      </c>
      <c r="D1177" s="78">
        <v>3000</v>
      </c>
      <c r="E1177" s="71">
        <v>2</v>
      </c>
      <c r="F1177" s="70">
        <f t="shared" ca="1" si="57"/>
        <v>6000</v>
      </c>
      <c r="G1177" s="45"/>
      <c r="H1177" s="45"/>
      <c r="I1177" s="45"/>
      <c r="J1177" s="45"/>
    </row>
    <row r="1178" spans="1:10" ht="13.5" customHeight="1" x14ac:dyDescent="0.2">
      <c r="A1178" s="78">
        <v>51171628</v>
      </c>
      <c r="B1178" s="69" t="str">
        <f t="shared" ca="1" si="56"/>
        <v>Fosfato de potasio</v>
      </c>
      <c r="C1178" s="78" t="s">
        <v>1449</v>
      </c>
      <c r="D1178" s="78">
        <v>150</v>
      </c>
      <c r="E1178" s="71">
        <v>420</v>
      </c>
      <c r="F1178" s="70">
        <f t="shared" ca="1" si="57"/>
        <v>63000</v>
      </c>
      <c r="G1178" s="45"/>
      <c r="H1178" s="45"/>
      <c r="I1178" s="45"/>
      <c r="J1178" s="45"/>
    </row>
    <row r="1179" spans="1:10" ht="13.5" customHeight="1" x14ac:dyDescent="0.2">
      <c r="A1179" s="78">
        <v>51171631</v>
      </c>
      <c r="B1179" s="69" t="str">
        <f t="shared" ca="1" si="56"/>
        <v>Polietilenglicol laxante</v>
      </c>
      <c r="C1179" s="78" t="s">
        <v>1449</v>
      </c>
      <c r="D1179" s="78">
        <v>50</v>
      </c>
      <c r="E1179" s="71">
        <v>210</v>
      </c>
      <c r="F1179" s="70">
        <f t="shared" ca="1" si="57"/>
        <v>10500</v>
      </c>
      <c r="G1179" s="45"/>
      <c r="H1179" s="45"/>
      <c r="I1179" s="45"/>
      <c r="J1179" s="45"/>
    </row>
    <row r="1180" spans="1:10" ht="13.5" customHeight="1" x14ac:dyDescent="0.2">
      <c r="A1180" s="78">
        <v>51171804</v>
      </c>
      <c r="B1180" s="69" t="str">
        <f t="shared" ca="1" si="56"/>
        <v>Clorhidrato de ondansetrón</v>
      </c>
      <c r="C1180" s="78" t="s">
        <v>1449</v>
      </c>
      <c r="D1180" s="78">
        <v>150</v>
      </c>
      <c r="E1180" s="71">
        <v>100</v>
      </c>
      <c r="F1180" s="70">
        <f t="shared" ca="1" si="57"/>
        <v>15000</v>
      </c>
      <c r="G1180" s="45"/>
      <c r="H1180" s="45"/>
      <c r="I1180" s="45"/>
      <c r="J1180" s="45"/>
    </row>
    <row r="1181" spans="1:10" ht="13.5" customHeight="1" x14ac:dyDescent="0.2">
      <c r="A1181" s="78">
        <v>51171811</v>
      </c>
      <c r="B1181" s="69" t="str">
        <f t="shared" ca="1" si="56"/>
        <v>Combinacion de dextrosa fructosa y ácido fosfórico</v>
      </c>
      <c r="C1181" s="78" t="s">
        <v>1449</v>
      </c>
      <c r="D1181" s="78">
        <v>3000</v>
      </c>
      <c r="E1181" s="71">
        <v>60</v>
      </c>
      <c r="F1181" s="70">
        <f t="shared" ca="1" si="57"/>
        <v>180000</v>
      </c>
      <c r="G1181" s="45"/>
      <c r="H1181" s="45"/>
      <c r="I1181" s="45"/>
      <c r="J1181" s="45"/>
    </row>
    <row r="1182" spans="1:10" ht="13.5" customHeight="1" x14ac:dyDescent="0.2">
      <c r="A1182" s="78">
        <v>51171820</v>
      </c>
      <c r="B1182" s="69" t="str">
        <f t="shared" ca="1" si="56"/>
        <v>Dimenhidrinato</v>
      </c>
      <c r="C1182" s="78" t="s">
        <v>1449</v>
      </c>
      <c r="D1182" s="78">
        <v>200</v>
      </c>
      <c r="E1182" s="71">
        <v>40</v>
      </c>
      <c r="F1182" s="70">
        <f t="shared" ca="1" si="57"/>
        <v>8000</v>
      </c>
      <c r="G1182" s="45"/>
      <c r="H1182" s="45"/>
      <c r="I1182" s="45"/>
      <c r="J1182" s="45"/>
    </row>
    <row r="1183" spans="1:10" ht="13.5" customHeight="1" x14ac:dyDescent="0.2">
      <c r="A1183" s="78">
        <v>51171904</v>
      </c>
      <c r="B1183" s="69" t="str">
        <f t="shared" ca="1" si="56"/>
        <v>Clorhidrato de ranitidina</v>
      </c>
      <c r="C1183" s="78" t="s">
        <v>1449</v>
      </c>
      <c r="D1183" s="78">
        <v>1600</v>
      </c>
      <c r="E1183" s="71">
        <v>40</v>
      </c>
      <c r="F1183" s="70">
        <f t="shared" ca="1" si="57"/>
        <v>64000</v>
      </c>
      <c r="G1183" s="45"/>
      <c r="H1183" s="45"/>
      <c r="I1183" s="45"/>
      <c r="J1183" s="45"/>
    </row>
    <row r="1184" spans="1:10" ht="13.5" customHeight="1" x14ac:dyDescent="0.2">
      <c r="A1184" s="78">
        <v>51171908</v>
      </c>
      <c r="B1184" s="69" t="str">
        <f t="shared" ca="1" si="56"/>
        <v>Misoprostol</v>
      </c>
      <c r="C1184" s="78" t="s">
        <v>1449</v>
      </c>
      <c r="D1184" s="78">
        <v>600</v>
      </c>
      <c r="E1184" s="71">
        <v>300</v>
      </c>
      <c r="F1184" s="70">
        <f t="shared" ca="1" si="57"/>
        <v>180000</v>
      </c>
      <c r="G1184" s="45"/>
      <c r="H1184" s="45"/>
      <c r="I1184" s="45"/>
      <c r="J1184" s="45"/>
    </row>
    <row r="1185" spans="1:10" ht="13.5" customHeight="1" x14ac:dyDescent="0.2">
      <c r="A1185" s="78">
        <v>51171909</v>
      </c>
      <c r="B1185" s="69" t="str">
        <f t="shared" ca="1" si="56"/>
        <v>Omeprazol</v>
      </c>
      <c r="C1185" s="78" t="s">
        <v>16989</v>
      </c>
      <c r="D1185" s="78">
        <v>500</v>
      </c>
      <c r="E1185" s="71">
        <v>230</v>
      </c>
      <c r="F1185" s="70">
        <f t="shared" ca="1" si="57"/>
        <v>115000</v>
      </c>
      <c r="G1185" s="45"/>
      <c r="H1185" s="45"/>
      <c r="I1185" s="45"/>
      <c r="J1185" s="45"/>
    </row>
    <row r="1186" spans="1:10" ht="13.5" customHeight="1" x14ac:dyDescent="0.2">
      <c r="A1186" s="78">
        <v>51171911</v>
      </c>
      <c r="B1186" s="69" t="str">
        <f t="shared" ca="1" si="56"/>
        <v>Sucralfato</v>
      </c>
      <c r="C1186" s="78" t="s">
        <v>1449</v>
      </c>
      <c r="D1186" s="78">
        <v>150</v>
      </c>
      <c r="E1186" s="71">
        <v>15</v>
      </c>
      <c r="F1186" s="70">
        <f t="shared" ca="1" si="57"/>
        <v>2250</v>
      </c>
      <c r="G1186" s="45"/>
      <c r="H1186" s="45"/>
      <c r="I1186" s="45"/>
      <c r="J1186" s="45"/>
    </row>
    <row r="1187" spans="1:10" ht="13.5" customHeight="1" x14ac:dyDescent="0.2">
      <c r="A1187" s="78">
        <v>51171915</v>
      </c>
      <c r="B1187" s="69" t="str">
        <f t="shared" ca="1" si="56"/>
        <v>Pantoprazol sódico</v>
      </c>
      <c r="C1187" s="78" t="s">
        <v>1449</v>
      </c>
      <c r="D1187" s="78">
        <v>150</v>
      </c>
      <c r="E1187" s="71">
        <v>650</v>
      </c>
      <c r="F1187" s="70">
        <f t="shared" ca="1" si="57"/>
        <v>97500</v>
      </c>
      <c r="G1187" s="45"/>
      <c r="H1187" s="45"/>
      <c r="I1187" s="45"/>
      <c r="J1187" s="45"/>
    </row>
    <row r="1188" spans="1:10" ht="13.5" customHeight="1" x14ac:dyDescent="0.2">
      <c r="A1188" s="78">
        <v>51181506</v>
      </c>
      <c r="B1188" s="69" t="str">
        <f t="shared" ca="1" si="56"/>
        <v>Insulina</v>
      </c>
      <c r="C1188" s="78" t="s">
        <v>1449</v>
      </c>
      <c r="D1188" s="78">
        <v>50</v>
      </c>
      <c r="E1188" s="71">
        <v>110</v>
      </c>
      <c r="F1188" s="70">
        <f t="shared" ca="1" si="57"/>
        <v>5500</v>
      </c>
      <c r="G1188" s="45"/>
      <c r="H1188" s="45"/>
      <c r="I1188" s="45"/>
      <c r="J1188" s="45"/>
    </row>
    <row r="1189" spans="1:10" ht="13.5" customHeight="1" x14ac:dyDescent="0.2">
      <c r="A1189" s="78">
        <v>51181704</v>
      </c>
      <c r="B1189" s="69" t="str">
        <f t="shared" ca="1" si="56"/>
        <v>Dexametasona</v>
      </c>
      <c r="C1189" s="78" t="s">
        <v>1449</v>
      </c>
      <c r="D1189" s="78">
        <v>3125</v>
      </c>
      <c r="E1189" s="71">
        <v>30</v>
      </c>
      <c r="F1189" s="70">
        <f t="shared" ca="1" si="57"/>
        <v>93750</v>
      </c>
      <c r="G1189" s="45"/>
      <c r="H1189" s="45"/>
      <c r="I1189" s="45"/>
      <c r="J1189" s="45"/>
    </row>
    <row r="1190" spans="1:10" ht="13.5" customHeight="1" x14ac:dyDescent="0.2">
      <c r="A1190" s="78">
        <v>51181706</v>
      </c>
      <c r="B1190" s="69" t="str">
        <f t="shared" ca="1" si="56"/>
        <v>Hidrocortisona</v>
      </c>
      <c r="C1190" s="78" t="s">
        <v>1449</v>
      </c>
      <c r="D1190" s="78">
        <v>1175</v>
      </c>
      <c r="E1190" s="71">
        <v>30</v>
      </c>
      <c r="F1190" s="70">
        <f t="shared" ca="1" si="57"/>
        <v>35250</v>
      </c>
      <c r="G1190" s="45"/>
      <c r="H1190" s="45"/>
      <c r="I1190" s="45"/>
      <c r="J1190" s="45"/>
    </row>
    <row r="1191" spans="1:10" ht="13.5" customHeight="1" x14ac:dyDescent="0.2">
      <c r="A1191" s="78">
        <v>51181707</v>
      </c>
      <c r="B1191" s="69" t="str">
        <f t="shared" ca="1" si="56"/>
        <v>Metilprednisolona</v>
      </c>
      <c r="C1191" s="78" t="s">
        <v>16989</v>
      </c>
      <c r="D1191" s="78">
        <v>100</v>
      </c>
      <c r="E1191" s="71">
        <v>2420</v>
      </c>
      <c r="F1191" s="70">
        <f t="shared" ca="1" si="57"/>
        <v>242000</v>
      </c>
      <c r="G1191" s="45"/>
      <c r="H1191" s="45"/>
      <c r="I1191" s="45"/>
      <c r="J1191" s="45"/>
    </row>
    <row r="1192" spans="1:10" ht="13.5" customHeight="1" x14ac:dyDescent="0.2">
      <c r="A1192" s="78">
        <v>51182203</v>
      </c>
      <c r="B1192" s="69" t="str">
        <f t="shared" ca="1" si="56"/>
        <v>Oxitocina</v>
      </c>
      <c r="C1192" s="78" t="s">
        <v>1449</v>
      </c>
      <c r="D1192" s="78">
        <v>4000</v>
      </c>
      <c r="E1192" s="71">
        <v>100.78</v>
      </c>
      <c r="F1192" s="70">
        <f t="shared" ca="1" si="57"/>
        <v>403120</v>
      </c>
      <c r="G1192" s="45"/>
      <c r="H1192" s="45"/>
      <c r="I1192" s="45"/>
      <c r="J1192" s="45"/>
    </row>
    <row r="1193" spans="1:10" ht="13.5" customHeight="1" x14ac:dyDescent="0.2">
      <c r="A1193" s="78">
        <v>51182204</v>
      </c>
      <c r="B1193" s="69" t="str">
        <f t="shared" ca="1" si="56"/>
        <v>Maleato de ergonovina</v>
      </c>
      <c r="C1193" s="78" t="s">
        <v>1449</v>
      </c>
      <c r="D1193" s="78">
        <v>6000</v>
      </c>
      <c r="E1193" s="71">
        <v>50</v>
      </c>
      <c r="F1193" s="70">
        <f t="shared" ca="1" si="57"/>
        <v>300000</v>
      </c>
      <c r="G1193" s="45"/>
      <c r="H1193" s="45"/>
      <c r="I1193" s="45"/>
      <c r="J1193" s="45"/>
    </row>
    <row r="1194" spans="1:10" ht="13.5" customHeight="1" x14ac:dyDescent="0.2">
      <c r="A1194" s="78">
        <v>51182403</v>
      </c>
      <c r="B1194" s="69" t="str">
        <f t="shared" ca="1" si="56"/>
        <v>Gluconato de calcio</v>
      </c>
      <c r="C1194" s="78" t="s">
        <v>1449</v>
      </c>
      <c r="D1194" s="78">
        <v>400</v>
      </c>
      <c r="E1194" s="71">
        <v>90</v>
      </c>
      <c r="F1194" s="70">
        <f t="shared" ca="1" si="57"/>
        <v>36000</v>
      </c>
      <c r="G1194" s="45"/>
      <c r="H1194" s="45"/>
      <c r="I1194" s="45"/>
      <c r="J1194" s="45"/>
    </row>
    <row r="1195" spans="1:10" ht="13.5" customHeight="1" x14ac:dyDescent="0.2">
      <c r="A1195" s="78">
        <v>51182408</v>
      </c>
      <c r="B1195" s="69" t="str">
        <f t="shared" ca="1" si="56"/>
        <v>Fosfato  sódico de celulosa</v>
      </c>
      <c r="C1195" s="78" t="s">
        <v>1449</v>
      </c>
      <c r="D1195" s="78">
        <v>25</v>
      </c>
      <c r="E1195" s="71">
        <v>205</v>
      </c>
      <c r="F1195" s="70">
        <f t="shared" ca="1" si="57"/>
        <v>5125</v>
      </c>
      <c r="G1195" s="45"/>
      <c r="H1195" s="45"/>
      <c r="I1195" s="45"/>
      <c r="J1195" s="45"/>
    </row>
    <row r="1196" spans="1:10" ht="13.5" customHeight="1" x14ac:dyDescent="0.2">
      <c r="A1196" s="78">
        <v>51191509</v>
      </c>
      <c r="B1196" s="69" t="str">
        <f t="shared" ca="1" si="56"/>
        <v>Manitol</v>
      </c>
      <c r="C1196" s="78" t="s">
        <v>1449</v>
      </c>
      <c r="D1196" s="78">
        <v>30</v>
      </c>
      <c r="E1196" s="71">
        <v>130</v>
      </c>
      <c r="F1196" s="70">
        <f t="shared" ca="1" si="57"/>
        <v>3900</v>
      </c>
      <c r="G1196" s="45"/>
      <c r="H1196" s="45"/>
      <c r="I1196" s="45"/>
      <c r="J1196" s="45"/>
    </row>
    <row r="1197" spans="1:10" ht="13.5" customHeight="1" x14ac:dyDescent="0.2">
      <c r="A1197" s="78">
        <v>51191510</v>
      </c>
      <c r="B1197" s="69" t="str">
        <f t="shared" ca="1" si="56"/>
        <v>Furosemida</v>
      </c>
      <c r="C1197" s="78" t="s">
        <v>1449</v>
      </c>
      <c r="D1197" s="78">
        <v>500</v>
      </c>
      <c r="E1197" s="71">
        <v>210</v>
      </c>
      <c r="F1197" s="70">
        <f t="shared" ca="1" si="57"/>
        <v>105000</v>
      </c>
      <c r="G1197" s="45"/>
      <c r="H1197" s="45"/>
      <c r="I1197" s="45"/>
      <c r="J1197" s="45"/>
    </row>
    <row r="1198" spans="1:10" ht="13.5" customHeight="1" x14ac:dyDescent="0.2">
      <c r="A1198" s="78">
        <v>51191515</v>
      </c>
      <c r="B1198" s="69" t="str">
        <f t="shared" ca="1" si="56"/>
        <v>Hidroclorotiazida</v>
      </c>
      <c r="C1198" s="78" t="s">
        <v>1449</v>
      </c>
      <c r="D1198" s="78">
        <v>300</v>
      </c>
      <c r="E1198" s="71">
        <v>10</v>
      </c>
      <c r="F1198" s="70">
        <f t="shared" ca="1" si="57"/>
        <v>3000</v>
      </c>
      <c r="G1198" s="45"/>
      <c r="H1198" s="45"/>
      <c r="I1198" s="45"/>
      <c r="J1198" s="45"/>
    </row>
    <row r="1199" spans="1:10" ht="13.5" customHeight="1" x14ac:dyDescent="0.2">
      <c r="A1199" s="78">
        <v>51191601</v>
      </c>
      <c r="B1199" s="69" t="str">
        <f t="shared" ca="1" si="56"/>
        <v>Dextrosa</v>
      </c>
      <c r="C1199" s="78" t="s">
        <v>1449</v>
      </c>
      <c r="D1199" s="78">
        <v>5000</v>
      </c>
      <c r="E1199" s="71">
        <v>60</v>
      </c>
      <c r="F1199" s="70">
        <f t="shared" ca="1" si="57"/>
        <v>300000</v>
      </c>
      <c r="G1199" s="45"/>
      <c r="H1199" s="45"/>
      <c r="I1199" s="45"/>
      <c r="J1199" s="45"/>
    </row>
    <row r="1200" spans="1:10" ht="13.5" customHeight="1" x14ac:dyDescent="0.2">
      <c r="A1200" s="78">
        <v>51191603</v>
      </c>
      <c r="B1200" s="69" t="str">
        <f t="shared" ca="1" si="56"/>
        <v>Alimentación parenteral total o soluciones apt nutricionales</v>
      </c>
      <c r="C1200" s="78" t="s">
        <v>1449</v>
      </c>
      <c r="D1200" s="78">
        <v>50</v>
      </c>
      <c r="E1200" s="71">
        <v>1660</v>
      </c>
      <c r="F1200" s="70">
        <f t="shared" ca="1" si="57"/>
        <v>83000</v>
      </c>
      <c r="G1200" s="45"/>
      <c r="H1200" s="45"/>
      <c r="I1200" s="45"/>
      <c r="J1200" s="45"/>
    </row>
    <row r="1201" spans="1:10" ht="13.5" customHeight="1" x14ac:dyDescent="0.2">
      <c r="A1201" s="78">
        <v>51191604</v>
      </c>
      <c r="B1201" s="69" t="str">
        <f t="shared" ca="1" si="56"/>
        <v>Solución ringer lactato</v>
      </c>
      <c r="C1201" s="78" t="s">
        <v>1449</v>
      </c>
      <c r="D1201" s="78">
        <v>6000</v>
      </c>
      <c r="E1201" s="71">
        <v>60</v>
      </c>
      <c r="F1201" s="70">
        <f t="shared" ca="1" si="57"/>
        <v>360000</v>
      </c>
      <c r="G1201" s="45"/>
      <c r="H1201" s="45"/>
      <c r="I1201" s="45"/>
      <c r="J1201" s="45"/>
    </row>
    <row r="1202" spans="1:10" ht="13.5" customHeight="1" x14ac:dyDescent="0.2">
      <c r="A1202" s="78">
        <v>51191802</v>
      </c>
      <c r="B1202" s="69" t="str">
        <f t="shared" ca="1" si="56"/>
        <v>Cloruro de potasio</v>
      </c>
      <c r="C1202" s="78" t="s">
        <v>1449</v>
      </c>
      <c r="D1202" s="78">
        <v>300</v>
      </c>
      <c r="E1202" s="71">
        <v>60</v>
      </c>
      <c r="F1202" s="70">
        <f t="shared" ca="1" si="57"/>
        <v>18000</v>
      </c>
      <c r="G1202" s="45"/>
      <c r="H1202" s="45"/>
      <c r="I1202" s="45"/>
      <c r="J1202" s="45"/>
    </row>
    <row r="1203" spans="1:10" ht="13.5" customHeight="1" x14ac:dyDescent="0.2">
      <c r="A1203" s="78">
        <v>51191905</v>
      </c>
      <c r="B1203" s="69" t="str">
        <f t="shared" ca="1" si="56"/>
        <v>Suplementos vitamínicos</v>
      </c>
      <c r="C1203" s="78" t="s">
        <v>1449</v>
      </c>
      <c r="D1203" s="78">
        <v>800</v>
      </c>
      <c r="E1203" s="71">
        <v>125</v>
      </c>
      <c r="F1203" s="70">
        <f t="shared" ca="1" si="57"/>
        <v>100000</v>
      </c>
      <c r="G1203" s="45"/>
      <c r="H1203" s="45"/>
      <c r="I1203" s="45"/>
      <c r="J1203" s="45"/>
    </row>
    <row r="1204" spans="1:10" ht="13.5" customHeight="1" x14ac:dyDescent="0.2">
      <c r="A1204" s="78">
        <v>51201615</v>
      </c>
      <c r="B1204" s="69" t="str">
        <f t="shared" ca="1" si="56"/>
        <v>Vacuna contra el neumococo</v>
      </c>
      <c r="C1204" s="78" t="s">
        <v>1449</v>
      </c>
      <c r="D1204" s="78">
        <v>50</v>
      </c>
      <c r="E1204" s="71">
        <v>5600</v>
      </c>
      <c r="F1204" s="70">
        <f t="shared" ca="1" si="57"/>
        <v>280000</v>
      </c>
      <c r="G1204" s="45"/>
      <c r="H1204" s="45"/>
      <c r="I1204" s="45"/>
      <c r="J1204" s="45"/>
    </row>
    <row r="1205" spans="1:10" ht="13.5" customHeight="1" x14ac:dyDescent="0.2">
      <c r="A1205" s="78">
        <v>51211603</v>
      </c>
      <c r="B1205" s="69" t="str">
        <f t="shared" ca="1" si="56"/>
        <v>Digoxina inmune fab</v>
      </c>
      <c r="C1205" s="78" t="s">
        <v>1449</v>
      </c>
      <c r="D1205" s="78">
        <v>50</v>
      </c>
      <c r="E1205" s="71">
        <v>10</v>
      </c>
      <c r="F1205" s="70">
        <f t="shared" ca="1" si="57"/>
        <v>500</v>
      </c>
      <c r="G1205" s="45"/>
      <c r="H1205" s="45"/>
      <c r="I1205" s="45"/>
      <c r="J1205" s="45"/>
    </row>
    <row r="1206" spans="1:10" ht="13.5" customHeight="1" x14ac:dyDescent="0.2">
      <c r="A1206" s="78">
        <v>51211606</v>
      </c>
      <c r="B1206" s="69" t="str">
        <f t="shared" ca="1" si="56"/>
        <v>Flumazenil</v>
      </c>
      <c r="C1206" s="78" t="s">
        <v>16989</v>
      </c>
      <c r="D1206" s="78">
        <v>15</v>
      </c>
      <c r="E1206" s="71">
        <v>1500</v>
      </c>
      <c r="F1206" s="70">
        <f t="shared" ca="1" si="57"/>
        <v>22500</v>
      </c>
      <c r="G1206" s="45"/>
      <c r="H1206" s="45"/>
      <c r="I1206" s="45"/>
      <c r="J1206" s="45"/>
    </row>
    <row r="1207" spans="1:10" ht="13.5" customHeight="1" x14ac:dyDescent="0.2">
      <c r="A1207" s="78">
        <v>51241207</v>
      </c>
      <c r="B1207" s="69" t="str">
        <f t="shared" ca="1" si="56"/>
        <v>Preparaciones tópicas de brea de hulla</v>
      </c>
      <c r="C1207" s="78" t="s">
        <v>1449</v>
      </c>
      <c r="D1207" s="78">
        <v>1</v>
      </c>
      <c r="E1207" s="71">
        <v>1350</v>
      </c>
      <c r="F1207" s="70">
        <f t="shared" ca="1" si="57"/>
        <v>1350</v>
      </c>
      <c r="G1207" s="45"/>
      <c r="H1207" s="45"/>
      <c r="I1207" s="45"/>
      <c r="J1207" s="45"/>
    </row>
    <row r="1208" spans="1:10" ht="13.5" customHeight="1" x14ac:dyDescent="0.2">
      <c r="A1208" s="45"/>
      <c r="B1208" s="45"/>
      <c r="C1208" s="45"/>
      <c r="D1208" s="45"/>
      <c r="E1208" s="73" t="s">
        <v>12551</v>
      </c>
      <c r="F1208" s="74">
        <f ca="1">SUM(Table342[MONTO TOTAL ESTIMADO])</f>
        <v>18002364</v>
      </c>
      <c r="G1208" s="45"/>
      <c r="H1208" s="45" t="str">
        <f>C1071</f>
        <v>Bienes</v>
      </c>
      <c r="I1208" s="45" t="str">
        <f>E1071</f>
        <v>No</v>
      </c>
      <c r="J1208" s="45" t="str">
        <f>D1071</f>
        <v>Comparacion de Precios</v>
      </c>
    </row>
    <row r="1209" spans="1:10" ht="14.1" customHeight="1" thickBot="1" x14ac:dyDescent="0.3"/>
    <row r="1210" spans="1:10" ht="33.75" customHeight="1" thickBot="1" x14ac:dyDescent="0.25">
      <c r="A1210" s="64" t="s">
        <v>16382</v>
      </c>
      <c r="B1210" s="64" t="s">
        <v>161</v>
      </c>
      <c r="C1210" s="64" t="s">
        <v>11725</v>
      </c>
      <c r="D1210" s="64" t="s">
        <v>14378</v>
      </c>
      <c r="E1210" s="64" t="s">
        <v>10963</v>
      </c>
      <c r="F1210" s="64" t="s">
        <v>11096</v>
      </c>
      <c r="G1210" s="45"/>
      <c r="H1210" s="45"/>
      <c r="I1210" s="45"/>
      <c r="J1210" s="45"/>
    </row>
    <row r="1211" spans="1:10" ht="13.5" customHeight="1" thickBot="1" x14ac:dyDescent="0.25">
      <c r="A1211" s="66" t="s">
        <v>18952</v>
      </c>
      <c r="B1211" s="66" t="s">
        <v>18953</v>
      </c>
      <c r="C1211" s="66" t="s">
        <v>17798</v>
      </c>
      <c r="D1211" s="66" t="s">
        <v>17483</v>
      </c>
      <c r="E1211" s="66" t="s">
        <v>17854</v>
      </c>
      <c r="F1211" s="66" t="s">
        <v>18951</v>
      </c>
      <c r="G1211" s="45"/>
      <c r="H1211" s="45"/>
      <c r="I1211" s="45"/>
      <c r="J1211" s="45"/>
    </row>
    <row r="1212" spans="1:10" ht="14.1" customHeight="1" thickBot="1" x14ac:dyDescent="0.25">
      <c r="A1212" s="95" t="s">
        <v>14828</v>
      </c>
      <c r="B1212" s="67" t="s">
        <v>8530</v>
      </c>
      <c r="C1212" s="76">
        <v>44927</v>
      </c>
      <c r="D1212" s="95" t="s">
        <v>9387</v>
      </c>
      <c r="E1212" s="67" t="s">
        <v>13094</v>
      </c>
      <c r="F1212" s="66" t="s">
        <v>3082</v>
      </c>
      <c r="G1212" s="45"/>
      <c r="H1212" s="45"/>
      <c r="I1212" s="45"/>
      <c r="J1212" s="45"/>
    </row>
    <row r="1213" spans="1:10" ht="14.1" customHeight="1" thickBot="1" x14ac:dyDescent="0.25">
      <c r="A1213" s="96"/>
      <c r="B1213" s="67" t="s">
        <v>1786</v>
      </c>
      <c r="C1213" s="79">
        <f>IF(C1212="","",IF(AND(MONTH(C1212)&gt;=1,MONTH(C1212)&lt;=3),1,IF(AND(MONTH(C1212)&gt;=4,MONTH(C1212)&lt;=6),2,IF(AND(MONTH(C1212)&gt;=7,MONTH(C1212)&lt;=9),3,4))))</f>
        <v>1</v>
      </c>
      <c r="D1213" s="96"/>
      <c r="E1213" s="67" t="s">
        <v>2419</v>
      </c>
      <c r="F1213" s="66" t="s">
        <v>14449</v>
      </c>
      <c r="G1213" s="45"/>
      <c r="H1213" s="45"/>
      <c r="I1213" s="45"/>
      <c r="J1213" s="45"/>
    </row>
    <row r="1214" spans="1:10" ht="14.1" customHeight="1" thickBot="1" x14ac:dyDescent="0.25">
      <c r="A1214" s="96"/>
      <c r="B1214" s="67" t="s">
        <v>12943</v>
      </c>
      <c r="C1214" s="76">
        <v>45016</v>
      </c>
      <c r="D1214" s="96"/>
      <c r="E1214" s="67" t="s">
        <v>3075</v>
      </c>
      <c r="F1214" s="66" t="s">
        <v>6001</v>
      </c>
      <c r="G1214" s="45"/>
      <c r="H1214" s="45"/>
      <c r="I1214" s="45"/>
      <c r="J1214" s="45"/>
    </row>
    <row r="1215" spans="1:10" ht="14.1" customHeight="1" thickBot="1" x14ac:dyDescent="0.25">
      <c r="A1215" s="96"/>
      <c r="B1215" s="67" t="s">
        <v>1786</v>
      </c>
      <c r="C1215" s="79">
        <f>IF(C1214="","",IF(AND(MONTH(C1214)&gt;=1,MONTH(C1214)&lt;=3),1,IF(AND(MONTH(C1214)&gt;=4,MONTH(C1214)&lt;=6),2,IF(AND(MONTH(C1214)&gt;=7,MONTH(C1214)&lt;=9),3,4))))</f>
        <v>1</v>
      </c>
      <c r="D1215" s="96"/>
      <c r="E1215" s="67" t="s">
        <v>13193</v>
      </c>
      <c r="F1215" s="66" t="s">
        <v>6001</v>
      </c>
      <c r="G1215" s="45"/>
      <c r="H1215" s="45"/>
      <c r="I1215" s="45"/>
      <c r="J1215" s="45"/>
    </row>
    <row r="1216" spans="1:10" ht="14.1" customHeight="1" thickBot="1" x14ac:dyDescent="0.25">
      <c r="A1216" s="45"/>
      <c r="B1216" s="45"/>
      <c r="C1216" s="45"/>
      <c r="D1216" s="45"/>
      <c r="E1216" s="45"/>
      <c r="F1216" s="45"/>
      <c r="G1216" s="45"/>
      <c r="H1216" s="45"/>
      <c r="I1216" s="45"/>
      <c r="J1216" s="45"/>
    </row>
    <row r="1217" spans="1:10" ht="14.1" customHeight="1" thickBot="1" x14ac:dyDescent="0.25">
      <c r="A1217" s="72" t="s">
        <v>15735</v>
      </c>
      <c r="B1217" s="72" t="s">
        <v>16146</v>
      </c>
      <c r="C1217" s="72" t="s">
        <v>15641</v>
      </c>
      <c r="D1217" s="72" t="s">
        <v>15251</v>
      </c>
      <c r="E1217" s="72" t="s">
        <v>6934</v>
      </c>
      <c r="F1217" s="72" t="s">
        <v>15280</v>
      </c>
      <c r="G1217" s="45"/>
      <c r="H1217" s="45"/>
      <c r="I1217" s="45"/>
      <c r="J1217" s="45"/>
    </row>
    <row r="1218" spans="1:10" ht="13.5" customHeight="1" x14ac:dyDescent="0.2">
      <c r="A1218" s="78">
        <v>42131509</v>
      </c>
      <c r="B1218" s="69" t="str">
        <f ca="1">IFERROR(INDEX(UNSPSCDes,MATCH(INDIRECT(ADDRESS(ROW(),COLUMN()-1,4)),UNSPSCCode,0)),"")</f>
        <v>Batas de hospital</v>
      </c>
      <c r="C1218" s="82" t="s">
        <v>1449</v>
      </c>
      <c r="D1218" s="78">
        <v>1810</v>
      </c>
      <c r="E1218" s="71">
        <v>540</v>
      </c>
      <c r="F1218" s="70">
        <f ca="1">INDIRECT(ADDRESS(ROW(),COLUMN()-2,4))*INDIRECT(ADDRESS(ROW(),COLUMN()-1,4))</f>
        <v>977400</v>
      </c>
      <c r="G1218" s="45"/>
      <c r="H1218" s="45"/>
      <c r="I1218" s="45"/>
      <c r="J1218" s="45"/>
    </row>
    <row r="1219" spans="1:10" ht="13.5" customHeight="1" x14ac:dyDescent="0.2">
      <c r="A1219" s="78">
        <v>42131611</v>
      </c>
      <c r="B1219" s="69" t="str">
        <f ca="1">IFERROR(INDEX(UNSPSCDes,MATCH(INDIRECT(ADDRESS(ROW(),COLUMN()-1,4)),UNSPSCCode,0)),"")</f>
        <v>Gorros o capuchas para cirujano</v>
      </c>
      <c r="C1219" s="90" t="s">
        <v>1449</v>
      </c>
      <c r="D1219" s="78">
        <v>6912</v>
      </c>
      <c r="E1219" s="71">
        <v>48.12</v>
      </c>
      <c r="F1219" s="70">
        <f ca="1">INDIRECT(ADDRESS(ROW(),COLUMN()-2,4))*INDIRECT(ADDRESS(ROW(),COLUMN()-1,4))</f>
        <v>332605.44</v>
      </c>
      <c r="G1219" s="45"/>
      <c r="H1219" s="45"/>
      <c r="I1219" s="45"/>
      <c r="J1219" s="45"/>
    </row>
    <row r="1220" spans="1:10" ht="13.5" customHeight="1" x14ac:dyDescent="0.2">
      <c r="A1220" s="78">
        <v>53102401</v>
      </c>
      <c r="B1220" s="69" t="str">
        <f ca="1">IFERROR(INDEX(UNSPSCDes,MATCH(INDIRECT(ADDRESS(ROW(),COLUMN()-1,4)),UNSPSCCode,0)),"")</f>
        <v>Medias largas</v>
      </c>
      <c r="C1220" s="90" t="s">
        <v>1449</v>
      </c>
      <c r="D1220" s="78">
        <v>200</v>
      </c>
      <c r="E1220" s="71">
        <v>2450</v>
      </c>
      <c r="F1220" s="70">
        <f ca="1">INDIRECT(ADDRESS(ROW(),COLUMN()-2,4))*INDIRECT(ADDRESS(ROW(),COLUMN()-1,4))</f>
        <v>490000</v>
      </c>
      <c r="G1220" s="45"/>
      <c r="H1220" s="45"/>
      <c r="I1220" s="45"/>
      <c r="J1220" s="45"/>
    </row>
    <row r="1221" spans="1:10" ht="14.1" customHeight="1" x14ac:dyDescent="0.2">
      <c r="A1221" s="45"/>
      <c r="B1221" s="45"/>
      <c r="C1221" s="45"/>
      <c r="D1221" s="45"/>
      <c r="E1221" s="73" t="s">
        <v>12551</v>
      </c>
      <c r="F1221" s="74">
        <f ca="1">SUM(Table343[MONTO TOTAL ESTIMADO])</f>
        <v>1800005.44</v>
      </c>
      <c r="G1221" s="45"/>
      <c r="H1221" s="45" t="str">
        <f>C1211</f>
        <v>Bienes</v>
      </c>
      <c r="I1221" s="45" t="str">
        <f>E1211</f>
        <v>No</v>
      </c>
      <c r="J1221" s="45" t="str">
        <f>D1211</f>
        <v>Compras Menores</v>
      </c>
    </row>
    <row r="1222" spans="1:10" ht="14.1" customHeight="1" thickBot="1" x14ac:dyDescent="0.3"/>
    <row r="1223" spans="1:10" ht="33.75" customHeight="1" thickBot="1" x14ac:dyDescent="0.25">
      <c r="A1223" s="64" t="s">
        <v>16382</v>
      </c>
      <c r="B1223" s="64" t="s">
        <v>161</v>
      </c>
      <c r="C1223" s="64" t="s">
        <v>11725</v>
      </c>
      <c r="D1223" s="64" t="s">
        <v>14378</v>
      </c>
      <c r="E1223" s="64" t="s">
        <v>10963</v>
      </c>
      <c r="F1223" s="64" t="s">
        <v>11096</v>
      </c>
      <c r="G1223" s="45"/>
      <c r="H1223" s="45"/>
      <c r="I1223" s="45"/>
      <c r="J1223" s="45"/>
    </row>
    <row r="1224" spans="1:10" ht="14.1" customHeight="1" thickBot="1" x14ac:dyDescent="0.25">
      <c r="A1224" s="66" t="s">
        <v>18864</v>
      </c>
      <c r="B1224" s="66" t="s">
        <v>18865</v>
      </c>
      <c r="C1224" s="66" t="s">
        <v>17798</v>
      </c>
      <c r="D1224" s="66" t="s">
        <v>17483</v>
      </c>
      <c r="E1224" s="66" t="s">
        <v>17854</v>
      </c>
      <c r="F1224" s="81" t="s">
        <v>18863</v>
      </c>
      <c r="G1224" s="45"/>
      <c r="H1224" s="45"/>
      <c r="I1224" s="45"/>
      <c r="J1224" s="45"/>
    </row>
    <row r="1225" spans="1:10" ht="14.1" customHeight="1" thickBot="1" x14ac:dyDescent="0.25">
      <c r="A1225" s="95" t="s">
        <v>14828</v>
      </c>
      <c r="B1225" s="67" t="s">
        <v>8530</v>
      </c>
      <c r="C1225" s="76">
        <v>44928</v>
      </c>
      <c r="D1225" s="95" t="s">
        <v>9387</v>
      </c>
      <c r="E1225" s="67" t="s">
        <v>13094</v>
      </c>
      <c r="F1225" s="66" t="s">
        <v>3082</v>
      </c>
      <c r="G1225" s="45"/>
      <c r="H1225" s="45"/>
      <c r="I1225" s="45"/>
      <c r="J1225" s="45"/>
    </row>
    <row r="1226" spans="1:10" ht="14.1" customHeight="1" thickBot="1" x14ac:dyDescent="0.25">
      <c r="A1226" s="96"/>
      <c r="B1226" s="67" t="s">
        <v>1786</v>
      </c>
      <c r="C1226" s="79">
        <f>IF(C1225="","",IF(AND(MONTH(C1225)&gt;=1,MONTH(C1225)&lt;=3),1,IF(AND(MONTH(C1225)&gt;=4,MONTH(C1225)&lt;=6),2,IF(AND(MONTH(C1225)&gt;=7,MONTH(C1225)&lt;=9),3,4))))</f>
        <v>1</v>
      </c>
      <c r="D1226" s="96"/>
      <c r="E1226" s="67" t="s">
        <v>2419</v>
      </c>
      <c r="F1226" s="66" t="s">
        <v>14449</v>
      </c>
      <c r="G1226" s="45"/>
      <c r="H1226" s="45"/>
      <c r="I1226" s="45"/>
      <c r="J1226" s="45"/>
    </row>
    <row r="1227" spans="1:10" ht="14.1" customHeight="1" thickBot="1" x14ac:dyDescent="0.25">
      <c r="A1227" s="96"/>
      <c r="B1227" s="67" t="s">
        <v>12943</v>
      </c>
      <c r="C1227" s="76">
        <v>45016</v>
      </c>
      <c r="D1227" s="96"/>
      <c r="E1227" s="67" t="s">
        <v>3075</v>
      </c>
      <c r="F1227" s="66" t="s">
        <v>6001</v>
      </c>
      <c r="G1227" s="45"/>
      <c r="H1227" s="45"/>
      <c r="I1227" s="45"/>
      <c r="J1227" s="45"/>
    </row>
    <row r="1228" spans="1:10" ht="14.1" customHeight="1" thickBot="1" x14ac:dyDescent="0.25">
      <c r="A1228" s="96"/>
      <c r="B1228" s="67" t="s">
        <v>1786</v>
      </c>
      <c r="C1228" s="79">
        <f>IF(C1227="","",IF(AND(MONTH(C1227)&gt;=1,MONTH(C1227)&lt;=3),1,IF(AND(MONTH(C1227)&gt;=4,MONTH(C1227)&lt;=6),2,IF(AND(MONTH(C1227)&gt;=7,MONTH(C1227)&lt;=9),3,4))))</f>
        <v>1</v>
      </c>
      <c r="D1228" s="96"/>
      <c r="E1228" s="67" t="s">
        <v>13193</v>
      </c>
      <c r="F1228" s="66" t="s">
        <v>6001</v>
      </c>
      <c r="G1228" s="45"/>
      <c r="H1228" s="45"/>
      <c r="I1228" s="45"/>
      <c r="J1228" s="45"/>
    </row>
    <row r="1229" spans="1:10" ht="14.1" customHeight="1" thickBot="1" x14ac:dyDescent="0.25">
      <c r="A1229" s="45"/>
      <c r="B1229" s="45"/>
      <c r="C1229" s="45"/>
      <c r="D1229" s="45"/>
      <c r="E1229" s="45"/>
      <c r="F1229" s="45"/>
      <c r="G1229" s="45"/>
      <c r="H1229" s="45"/>
      <c r="I1229" s="45"/>
      <c r="J1229" s="45"/>
    </row>
    <row r="1230" spans="1:10" ht="14.1" customHeight="1" thickBot="1" x14ac:dyDescent="0.25">
      <c r="A1230" s="72" t="s">
        <v>15735</v>
      </c>
      <c r="B1230" s="72" t="s">
        <v>16146</v>
      </c>
      <c r="C1230" s="72" t="s">
        <v>15641</v>
      </c>
      <c r="D1230" s="72" t="s">
        <v>15251</v>
      </c>
      <c r="E1230" s="72" t="s">
        <v>6934</v>
      </c>
      <c r="F1230" s="72" t="s">
        <v>15280</v>
      </c>
      <c r="G1230" s="45"/>
      <c r="H1230" s="45"/>
      <c r="I1230" s="45"/>
      <c r="J1230" s="45"/>
    </row>
    <row r="1231" spans="1:10" ht="14.1" customHeight="1" x14ac:dyDescent="0.2">
      <c r="A1231" s="78">
        <v>24111503</v>
      </c>
      <c r="B1231" s="69" t="str">
        <f ca="1">IFERROR(INDEX(UNSPSCDes,MATCH(INDIRECT(ADDRESS(ROW(),COLUMN()-1,4)),UNSPSCCode,0)),"")</f>
        <v>Bolsas plásticas</v>
      </c>
      <c r="C1231" s="82" t="s">
        <v>1449</v>
      </c>
      <c r="D1231" s="78">
        <v>60000</v>
      </c>
      <c r="E1231" s="71">
        <v>12.1</v>
      </c>
      <c r="F1231" s="70">
        <f ca="1">INDIRECT(ADDRESS(ROW(),COLUMN()-2,4))*INDIRECT(ADDRESS(ROW(),COLUMN()-1,4))</f>
        <v>726000</v>
      </c>
      <c r="G1231" s="45"/>
      <c r="H1231" s="45"/>
      <c r="I1231" s="45"/>
      <c r="J1231" s="45"/>
    </row>
    <row r="1232" spans="1:10" ht="13.5" customHeight="1" x14ac:dyDescent="0.2">
      <c r="A1232" s="78">
        <v>40142115</v>
      </c>
      <c r="B1232" s="69" t="str">
        <f ca="1">IFERROR(INDEX(UNSPSCDes,MATCH(INDIRECT(ADDRESS(ROW(),COLUMN()-1,4)),UNSPSCCode,0)),"")</f>
        <v>Tubería de plástico</v>
      </c>
      <c r="C1232" s="82" t="s">
        <v>1449</v>
      </c>
      <c r="D1232" s="78">
        <v>869</v>
      </c>
      <c r="E1232" s="71">
        <v>93.92</v>
      </c>
      <c r="F1232" s="70">
        <f ca="1">INDIRECT(ADDRESS(ROW(),COLUMN()-2,4))*INDIRECT(ADDRESS(ROW(),COLUMN()-1,4))</f>
        <v>81616.479999999996</v>
      </c>
      <c r="G1232" s="45"/>
      <c r="H1232" s="45"/>
      <c r="I1232" s="45"/>
      <c r="J1232" s="45"/>
    </row>
    <row r="1233" spans="1:10" ht="13.5" customHeight="1" x14ac:dyDescent="0.2">
      <c r="A1233" s="78">
        <v>40141742</v>
      </c>
      <c r="B1233" s="69" t="str">
        <f ca="1">IFERROR(INDEX(UNSPSCDes,MATCH(INDIRECT(ADDRESS(ROW(),COLUMN()-1,4)),UNSPSCCode,0)),"")</f>
        <v>Atomizadores</v>
      </c>
      <c r="C1233" s="90" t="s">
        <v>1449</v>
      </c>
      <c r="D1233" s="78">
        <v>100</v>
      </c>
      <c r="E1233" s="71">
        <v>90</v>
      </c>
      <c r="F1233" s="70">
        <f ca="1">INDIRECT(ADDRESS(ROW(),COLUMN()-2,4))*INDIRECT(ADDRESS(ROW(),COLUMN()-1,4))</f>
        <v>9000</v>
      </c>
      <c r="G1233" s="45"/>
      <c r="H1233" s="45"/>
      <c r="I1233" s="45"/>
      <c r="J1233" s="45"/>
    </row>
    <row r="1234" spans="1:10" ht="14.1" customHeight="1" x14ac:dyDescent="0.2">
      <c r="A1234" s="45"/>
      <c r="B1234" s="45"/>
      <c r="C1234" s="45"/>
      <c r="D1234" s="45"/>
      <c r="E1234" s="73" t="s">
        <v>12551</v>
      </c>
      <c r="F1234" s="74">
        <f ca="1">SUM(Table344[MONTO TOTAL ESTIMADO])</f>
        <v>816616.48</v>
      </c>
      <c r="G1234" s="45"/>
      <c r="H1234" s="45" t="str">
        <f>C1224</f>
        <v>Bienes</v>
      </c>
      <c r="I1234" s="45" t="str">
        <f>E1224</f>
        <v>No</v>
      </c>
      <c r="J1234" s="45" t="str">
        <f>D1224</f>
        <v>Compras Menores</v>
      </c>
    </row>
    <row r="1235" spans="1:10" ht="14.1" customHeight="1" thickBot="1" x14ac:dyDescent="0.3"/>
    <row r="1236" spans="1:10" ht="33.75" customHeight="1" thickBot="1" x14ac:dyDescent="0.25">
      <c r="A1236" s="64" t="s">
        <v>16382</v>
      </c>
      <c r="B1236" s="64" t="s">
        <v>161</v>
      </c>
      <c r="C1236" s="64" t="s">
        <v>11725</v>
      </c>
      <c r="D1236" s="64" t="s">
        <v>14378</v>
      </c>
      <c r="E1236" s="64" t="s">
        <v>10963</v>
      </c>
      <c r="F1236" s="64" t="s">
        <v>11096</v>
      </c>
      <c r="G1236" s="45"/>
      <c r="H1236" s="45"/>
      <c r="I1236" s="45"/>
      <c r="J1236" s="45"/>
    </row>
    <row r="1237" spans="1:10" ht="14.1" customHeight="1" thickBot="1" x14ac:dyDescent="0.25">
      <c r="A1237" s="66" t="s">
        <v>18864</v>
      </c>
      <c r="B1237" s="66" t="s">
        <v>18865</v>
      </c>
      <c r="C1237" s="66" t="s">
        <v>17798</v>
      </c>
      <c r="D1237" s="66" t="s">
        <v>17483</v>
      </c>
      <c r="E1237" s="66" t="s">
        <v>17854</v>
      </c>
      <c r="F1237" s="81" t="s">
        <v>18863</v>
      </c>
      <c r="G1237" s="45"/>
      <c r="H1237" s="45"/>
      <c r="I1237" s="45"/>
      <c r="J1237" s="45"/>
    </row>
    <row r="1238" spans="1:10" ht="14.1" customHeight="1" thickBot="1" x14ac:dyDescent="0.25">
      <c r="A1238" s="95" t="s">
        <v>14828</v>
      </c>
      <c r="B1238" s="67" t="s">
        <v>8530</v>
      </c>
      <c r="C1238" s="76">
        <v>45017</v>
      </c>
      <c r="D1238" s="95" t="s">
        <v>9387</v>
      </c>
      <c r="E1238" s="67" t="s">
        <v>13094</v>
      </c>
      <c r="F1238" s="66" t="s">
        <v>3082</v>
      </c>
      <c r="G1238" s="45"/>
      <c r="H1238" s="45"/>
      <c r="I1238" s="45"/>
      <c r="J1238" s="45"/>
    </row>
    <row r="1239" spans="1:10" ht="14.1" customHeight="1" thickBot="1" x14ac:dyDescent="0.25">
      <c r="A1239" s="96"/>
      <c r="B1239" s="67" t="s">
        <v>1786</v>
      </c>
      <c r="C1239" s="79">
        <f>IF(C1238="","",IF(AND(MONTH(C1238)&gt;=1,MONTH(C1238)&lt;=3),1,IF(AND(MONTH(C1238)&gt;=4,MONTH(C1238)&lt;=6),2,IF(AND(MONTH(C1238)&gt;=7,MONTH(C1238)&lt;=9),3,4))))</f>
        <v>2</v>
      </c>
      <c r="D1239" s="96"/>
      <c r="E1239" s="67" t="s">
        <v>2419</v>
      </c>
      <c r="F1239" s="66" t="s">
        <v>14449</v>
      </c>
      <c r="G1239" s="45"/>
      <c r="H1239" s="45"/>
      <c r="I1239" s="45"/>
      <c r="J1239" s="45"/>
    </row>
    <row r="1240" spans="1:10" ht="14.1" customHeight="1" thickBot="1" x14ac:dyDescent="0.25">
      <c r="A1240" s="96"/>
      <c r="B1240" s="67" t="s">
        <v>12943</v>
      </c>
      <c r="C1240" s="76">
        <v>45107</v>
      </c>
      <c r="D1240" s="96"/>
      <c r="E1240" s="67" t="s">
        <v>3075</v>
      </c>
      <c r="F1240" s="66" t="s">
        <v>6001</v>
      </c>
      <c r="G1240" s="45"/>
      <c r="H1240" s="45"/>
      <c r="I1240" s="45"/>
      <c r="J1240" s="45"/>
    </row>
    <row r="1241" spans="1:10" ht="14.1" customHeight="1" thickBot="1" x14ac:dyDescent="0.25">
      <c r="A1241" s="96"/>
      <c r="B1241" s="67" t="s">
        <v>1786</v>
      </c>
      <c r="C1241" s="79">
        <f>IF(C1240="","",IF(AND(MONTH(C1240)&gt;=1,MONTH(C1240)&lt;=3),1,IF(AND(MONTH(C1240)&gt;=4,MONTH(C1240)&lt;=6),2,IF(AND(MONTH(C1240)&gt;=7,MONTH(C1240)&lt;=9),3,4))))</f>
        <v>2</v>
      </c>
      <c r="D1241" s="96"/>
      <c r="E1241" s="67" t="s">
        <v>13193</v>
      </c>
      <c r="F1241" s="66" t="s">
        <v>6001</v>
      </c>
      <c r="G1241" s="45"/>
      <c r="H1241" s="45"/>
      <c r="I1241" s="45"/>
      <c r="J1241" s="45"/>
    </row>
    <row r="1242" spans="1:10" ht="14.1" customHeight="1" thickBot="1" x14ac:dyDescent="0.25">
      <c r="A1242" s="45"/>
      <c r="B1242" s="45"/>
      <c r="C1242" s="45"/>
      <c r="D1242" s="45"/>
      <c r="E1242" s="45"/>
      <c r="F1242" s="45"/>
      <c r="G1242" s="45"/>
      <c r="H1242" s="45"/>
      <c r="I1242" s="45"/>
      <c r="J1242" s="45"/>
    </row>
    <row r="1243" spans="1:10" ht="14.1" customHeight="1" thickBot="1" x14ac:dyDescent="0.25">
      <c r="A1243" s="72" t="s">
        <v>15735</v>
      </c>
      <c r="B1243" s="72" t="s">
        <v>16146</v>
      </c>
      <c r="C1243" s="72" t="s">
        <v>15641</v>
      </c>
      <c r="D1243" s="72" t="s">
        <v>15251</v>
      </c>
      <c r="E1243" s="72" t="s">
        <v>6934</v>
      </c>
      <c r="F1243" s="72" t="s">
        <v>15280</v>
      </c>
      <c r="G1243" s="45"/>
      <c r="H1243" s="45"/>
      <c r="I1243" s="45"/>
      <c r="J1243" s="45"/>
    </row>
    <row r="1244" spans="1:10" ht="14.1" customHeight="1" x14ac:dyDescent="0.2">
      <c r="A1244" s="78">
        <v>24111503</v>
      </c>
      <c r="B1244" s="69" t="str">
        <f ca="1">IFERROR(INDEX(UNSPSCDes,MATCH(INDIRECT(ADDRESS(ROW(),COLUMN()-1,4)),UNSPSCCode,0)),"")</f>
        <v>Bolsas plásticas</v>
      </c>
      <c r="C1244" s="82" t="s">
        <v>1449</v>
      </c>
      <c r="D1244" s="78">
        <v>60000</v>
      </c>
      <c r="E1244" s="71">
        <v>12.1</v>
      </c>
      <c r="F1244" s="70">
        <f ca="1">INDIRECT(ADDRESS(ROW(),COLUMN()-2,4))*INDIRECT(ADDRESS(ROW(),COLUMN()-1,4))</f>
        <v>726000</v>
      </c>
      <c r="G1244" s="45"/>
      <c r="H1244" s="45"/>
      <c r="I1244" s="45"/>
      <c r="J1244" s="45"/>
    </row>
    <row r="1245" spans="1:10" ht="13.5" customHeight="1" x14ac:dyDescent="0.2">
      <c r="A1245" s="78">
        <v>40142115</v>
      </c>
      <c r="B1245" s="69" t="str">
        <f ca="1">IFERROR(INDEX(UNSPSCDes,MATCH(INDIRECT(ADDRESS(ROW(),COLUMN()-1,4)),UNSPSCCode,0)),"")</f>
        <v>Tubería de plástico</v>
      </c>
      <c r="C1245" s="82" t="s">
        <v>1449</v>
      </c>
      <c r="D1245" s="78">
        <v>869</v>
      </c>
      <c r="E1245" s="71">
        <v>93.92</v>
      </c>
      <c r="F1245" s="70">
        <f ca="1">INDIRECT(ADDRESS(ROW(),COLUMN()-2,4))*INDIRECT(ADDRESS(ROW(),COLUMN()-1,4))</f>
        <v>81616.479999999996</v>
      </c>
      <c r="G1245" s="45"/>
      <c r="H1245" s="45"/>
      <c r="I1245" s="45"/>
      <c r="J1245" s="45"/>
    </row>
    <row r="1246" spans="1:10" ht="14.1" customHeight="1" x14ac:dyDescent="0.2">
      <c r="A1246" s="45"/>
      <c r="B1246" s="45"/>
      <c r="C1246" s="45"/>
      <c r="D1246" s="45"/>
      <c r="E1246" s="73" t="s">
        <v>12551</v>
      </c>
      <c r="F1246" s="74">
        <f ca="1">SUM(Table345[MONTO TOTAL ESTIMADO])</f>
        <v>807616.48</v>
      </c>
      <c r="G1246" s="45"/>
      <c r="H1246" s="45" t="str">
        <f>C1237</f>
        <v>Bienes</v>
      </c>
      <c r="I1246" s="45" t="str">
        <f>E1237</f>
        <v>No</v>
      </c>
      <c r="J1246" s="45" t="str">
        <f>D1237</f>
        <v>Compras Menores</v>
      </c>
    </row>
    <row r="1247" spans="1:10" ht="14.1" customHeight="1" thickBot="1" x14ac:dyDescent="0.3"/>
    <row r="1248" spans="1:10" ht="33.75" customHeight="1" thickBot="1" x14ac:dyDescent="0.25">
      <c r="A1248" s="64" t="s">
        <v>16382</v>
      </c>
      <c r="B1248" s="64" t="s">
        <v>161</v>
      </c>
      <c r="C1248" s="64" t="s">
        <v>11725</v>
      </c>
      <c r="D1248" s="64" t="s">
        <v>14378</v>
      </c>
      <c r="E1248" s="64" t="s">
        <v>10963</v>
      </c>
      <c r="F1248" s="64" t="s">
        <v>11096</v>
      </c>
      <c r="G1248" s="45"/>
      <c r="H1248" s="45"/>
      <c r="I1248" s="45"/>
      <c r="J1248" s="45"/>
    </row>
    <row r="1249" spans="1:10" ht="14.1" customHeight="1" thickBot="1" x14ac:dyDescent="0.25">
      <c r="A1249" s="66" t="s">
        <v>18864</v>
      </c>
      <c r="B1249" s="66" t="s">
        <v>18865</v>
      </c>
      <c r="C1249" s="66" t="s">
        <v>17798</v>
      </c>
      <c r="D1249" s="66" t="s">
        <v>17483</v>
      </c>
      <c r="E1249" s="66" t="s">
        <v>17854</v>
      </c>
      <c r="F1249" s="81" t="s">
        <v>18863</v>
      </c>
      <c r="G1249" s="45"/>
      <c r="H1249" s="45"/>
      <c r="I1249" s="45"/>
      <c r="J1249" s="45"/>
    </row>
    <row r="1250" spans="1:10" ht="14.1" customHeight="1" thickBot="1" x14ac:dyDescent="0.25">
      <c r="A1250" s="95" t="s">
        <v>14828</v>
      </c>
      <c r="B1250" s="67" t="s">
        <v>8530</v>
      </c>
      <c r="C1250" s="76">
        <v>45108</v>
      </c>
      <c r="D1250" s="95" t="s">
        <v>9387</v>
      </c>
      <c r="E1250" s="67" t="s">
        <v>13094</v>
      </c>
      <c r="F1250" s="66" t="s">
        <v>3082</v>
      </c>
      <c r="G1250" s="45"/>
      <c r="H1250" s="45"/>
      <c r="I1250" s="45"/>
      <c r="J1250" s="45"/>
    </row>
    <row r="1251" spans="1:10" ht="14.1" customHeight="1" thickBot="1" x14ac:dyDescent="0.25">
      <c r="A1251" s="96"/>
      <c r="B1251" s="67" t="s">
        <v>1786</v>
      </c>
      <c r="C1251" s="79">
        <f>IF(C1250="","",IF(AND(MONTH(C1250)&gt;=1,MONTH(C1250)&lt;=3),1,IF(AND(MONTH(C1250)&gt;=4,MONTH(C1250)&lt;=6),2,IF(AND(MONTH(C1250)&gt;=7,MONTH(C1250)&lt;=9),3,4))))</f>
        <v>3</v>
      </c>
      <c r="D1251" s="96"/>
      <c r="E1251" s="67" t="s">
        <v>2419</v>
      </c>
      <c r="F1251" s="66" t="s">
        <v>14449</v>
      </c>
      <c r="G1251" s="45"/>
      <c r="H1251" s="45"/>
      <c r="I1251" s="45"/>
      <c r="J1251" s="45"/>
    </row>
    <row r="1252" spans="1:10" ht="14.1" customHeight="1" thickBot="1" x14ac:dyDescent="0.25">
      <c r="A1252" s="96"/>
      <c r="B1252" s="67" t="s">
        <v>12943</v>
      </c>
      <c r="C1252" s="76">
        <v>45199</v>
      </c>
      <c r="D1252" s="96"/>
      <c r="E1252" s="67" t="s">
        <v>3075</v>
      </c>
      <c r="F1252" s="66" t="s">
        <v>6001</v>
      </c>
      <c r="G1252" s="45"/>
      <c r="H1252" s="45"/>
      <c r="I1252" s="45"/>
      <c r="J1252" s="45"/>
    </row>
    <row r="1253" spans="1:10" ht="14.1" customHeight="1" thickBot="1" x14ac:dyDescent="0.25">
      <c r="A1253" s="96"/>
      <c r="B1253" s="67" t="s">
        <v>1786</v>
      </c>
      <c r="C1253" s="79">
        <f>IF(C1252="","",IF(AND(MONTH(C1252)&gt;=1,MONTH(C1252)&lt;=3),1,IF(AND(MONTH(C1252)&gt;=4,MONTH(C1252)&lt;=6),2,IF(AND(MONTH(C1252)&gt;=7,MONTH(C1252)&lt;=9),3,4))))</f>
        <v>3</v>
      </c>
      <c r="D1253" s="96"/>
      <c r="E1253" s="67" t="s">
        <v>13193</v>
      </c>
      <c r="F1253" s="66" t="s">
        <v>6001</v>
      </c>
      <c r="G1253" s="45"/>
      <c r="H1253" s="45"/>
      <c r="I1253" s="45"/>
      <c r="J1253" s="45"/>
    </row>
    <row r="1254" spans="1:10" ht="14.1" customHeight="1" thickBot="1" x14ac:dyDescent="0.25">
      <c r="A1254" s="45"/>
      <c r="B1254" s="45"/>
      <c r="C1254" s="45"/>
      <c r="D1254" s="45"/>
      <c r="E1254" s="45"/>
      <c r="F1254" s="45"/>
      <c r="G1254" s="45"/>
      <c r="H1254" s="45"/>
      <c r="I1254" s="45"/>
      <c r="J1254" s="45"/>
    </row>
    <row r="1255" spans="1:10" ht="14.1" customHeight="1" thickBot="1" x14ac:dyDescent="0.25">
      <c r="A1255" s="72" t="s">
        <v>15735</v>
      </c>
      <c r="B1255" s="72" t="s">
        <v>16146</v>
      </c>
      <c r="C1255" s="72" t="s">
        <v>15641</v>
      </c>
      <c r="D1255" s="72" t="s">
        <v>15251</v>
      </c>
      <c r="E1255" s="72" t="s">
        <v>6934</v>
      </c>
      <c r="F1255" s="72" t="s">
        <v>15280</v>
      </c>
      <c r="G1255" s="45"/>
      <c r="H1255" s="45"/>
      <c r="I1255" s="45"/>
      <c r="J1255" s="45"/>
    </row>
    <row r="1256" spans="1:10" ht="14.1" customHeight="1" x14ac:dyDescent="0.2">
      <c r="A1256" s="78">
        <v>24111503</v>
      </c>
      <c r="B1256" s="69" t="str">
        <f ca="1">IFERROR(INDEX(UNSPSCDes,MATCH(INDIRECT(ADDRESS(ROW(),COLUMN()-1,4)),UNSPSCCode,0)),"")</f>
        <v>Bolsas plásticas</v>
      </c>
      <c r="C1256" s="82" t="s">
        <v>1449</v>
      </c>
      <c r="D1256" s="78">
        <v>59738</v>
      </c>
      <c r="E1256" s="71">
        <v>12.1</v>
      </c>
      <c r="F1256" s="70">
        <f ca="1">INDIRECT(ADDRESS(ROW(),COLUMN()-2,4))*INDIRECT(ADDRESS(ROW(),COLUMN()-1,4))</f>
        <v>722829.79999999993</v>
      </c>
      <c r="G1256" s="45"/>
      <c r="H1256" s="45"/>
      <c r="I1256" s="45"/>
      <c r="J1256" s="45"/>
    </row>
    <row r="1257" spans="1:10" ht="13.5" customHeight="1" x14ac:dyDescent="0.2">
      <c r="A1257" s="78">
        <v>40142115</v>
      </c>
      <c r="B1257" s="69" t="str">
        <f ca="1">IFERROR(INDEX(UNSPSCDes,MATCH(INDIRECT(ADDRESS(ROW(),COLUMN()-1,4)),UNSPSCCode,0)),"")</f>
        <v>Tubería de plástico</v>
      </c>
      <c r="C1257" s="82" t="s">
        <v>1449</v>
      </c>
      <c r="D1257" s="78">
        <v>869</v>
      </c>
      <c r="E1257" s="71">
        <v>93.92</v>
      </c>
      <c r="F1257" s="70">
        <f ca="1">INDIRECT(ADDRESS(ROW(),COLUMN()-2,4))*INDIRECT(ADDRESS(ROW(),COLUMN()-1,4))</f>
        <v>81616.479999999996</v>
      </c>
      <c r="G1257" s="45"/>
      <c r="H1257" s="45"/>
      <c r="I1257" s="45"/>
      <c r="J1257" s="45"/>
    </row>
    <row r="1258" spans="1:10" ht="14.1" customHeight="1" x14ac:dyDescent="0.2">
      <c r="A1258" s="45"/>
      <c r="B1258" s="45"/>
      <c r="C1258" s="45"/>
      <c r="D1258" s="45"/>
      <c r="E1258" s="73" t="s">
        <v>12551</v>
      </c>
      <c r="F1258" s="74">
        <f ca="1">SUM(Table346[MONTO TOTAL ESTIMADO])</f>
        <v>804446.27999999991</v>
      </c>
      <c r="G1258" s="45"/>
      <c r="H1258" s="45" t="str">
        <f>C1249</f>
        <v>Bienes</v>
      </c>
      <c r="I1258" s="45" t="str">
        <f>E1249</f>
        <v>No</v>
      </c>
      <c r="J1258" s="45" t="str">
        <f>D1249</f>
        <v>Compras Menores</v>
      </c>
    </row>
    <row r="1259" spans="1:10" ht="14.1" customHeight="1" thickBot="1" x14ac:dyDescent="0.3"/>
    <row r="1260" spans="1:10" ht="33.75" customHeight="1" thickBot="1" x14ac:dyDescent="0.25">
      <c r="A1260" s="64" t="s">
        <v>16382</v>
      </c>
      <c r="B1260" s="64" t="s">
        <v>161</v>
      </c>
      <c r="C1260" s="64" t="s">
        <v>11725</v>
      </c>
      <c r="D1260" s="64" t="s">
        <v>14378</v>
      </c>
      <c r="E1260" s="64" t="s">
        <v>10963</v>
      </c>
      <c r="F1260" s="64" t="s">
        <v>11096</v>
      </c>
      <c r="G1260" s="45"/>
      <c r="H1260" s="45"/>
      <c r="I1260" s="45"/>
      <c r="J1260" s="45"/>
    </row>
    <row r="1261" spans="1:10" ht="14.1" customHeight="1" thickBot="1" x14ac:dyDescent="0.25">
      <c r="A1261" s="66" t="s">
        <v>18864</v>
      </c>
      <c r="B1261" s="66" t="s">
        <v>18865</v>
      </c>
      <c r="C1261" s="66" t="s">
        <v>17798</v>
      </c>
      <c r="D1261" s="66" t="s">
        <v>17483</v>
      </c>
      <c r="E1261" s="66" t="s">
        <v>17854</v>
      </c>
      <c r="F1261" s="81" t="s">
        <v>18863</v>
      </c>
      <c r="G1261" s="45"/>
      <c r="H1261" s="45"/>
      <c r="I1261" s="45"/>
      <c r="J1261" s="45"/>
    </row>
    <row r="1262" spans="1:10" ht="14.1" customHeight="1" thickBot="1" x14ac:dyDescent="0.25">
      <c r="A1262" s="95" t="s">
        <v>14828</v>
      </c>
      <c r="B1262" s="67" t="s">
        <v>8530</v>
      </c>
      <c r="C1262" s="76">
        <v>45200</v>
      </c>
      <c r="D1262" s="95" t="s">
        <v>9387</v>
      </c>
      <c r="E1262" s="67" t="s">
        <v>13094</v>
      </c>
      <c r="F1262" s="66" t="s">
        <v>3082</v>
      </c>
      <c r="G1262" s="45"/>
      <c r="H1262" s="45"/>
      <c r="I1262" s="45"/>
      <c r="J1262" s="45"/>
    </row>
    <row r="1263" spans="1:10" ht="14.1" customHeight="1" thickBot="1" x14ac:dyDescent="0.25">
      <c r="A1263" s="96"/>
      <c r="B1263" s="67" t="s">
        <v>1786</v>
      </c>
      <c r="C1263" s="79">
        <f>IF(C1262="","",IF(AND(MONTH(C1262)&gt;=1,MONTH(C1262)&lt;=3),1,IF(AND(MONTH(C1262)&gt;=4,MONTH(C1262)&lt;=6),2,IF(AND(MONTH(C1262)&gt;=7,MONTH(C1262)&lt;=9),3,4))))</f>
        <v>4</v>
      </c>
      <c r="D1263" s="96"/>
      <c r="E1263" s="67" t="s">
        <v>2419</v>
      </c>
      <c r="F1263" s="66" t="s">
        <v>14449</v>
      </c>
      <c r="G1263" s="45"/>
      <c r="H1263" s="45"/>
      <c r="I1263" s="45"/>
      <c r="J1263" s="45"/>
    </row>
    <row r="1264" spans="1:10" ht="14.1" customHeight="1" thickBot="1" x14ac:dyDescent="0.25">
      <c r="A1264" s="96"/>
      <c r="B1264" s="67" t="s">
        <v>12943</v>
      </c>
      <c r="C1264" s="76">
        <v>45291</v>
      </c>
      <c r="D1264" s="96"/>
      <c r="E1264" s="67" t="s">
        <v>3075</v>
      </c>
      <c r="F1264" s="66" t="s">
        <v>6001</v>
      </c>
      <c r="G1264" s="45"/>
      <c r="H1264" s="45"/>
      <c r="I1264" s="45"/>
      <c r="J1264" s="45"/>
    </row>
    <row r="1265" spans="1:10" ht="14.1" customHeight="1" thickBot="1" x14ac:dyDescent="0.25">
      <c r="A1265" s="96"/>
      <c r="B1265" s="67" t="s">
        <v>1786</v>
      </c>
      <c r="C1265" s="79">
        <f>IF(C1264="","",IF(AND(MONTH(C1264)&gt;=1,MONTH(C1264)&lt;=3),1,IF(AND(MONTH(C1264)&gt;=4,MONTH(C1264)&lt;=6),2,IF(AND(MONTH(C1264)&gt;=7,MONTH(C1264)&lt;=9),3,4))))</f>
        <v>4</v>
      </c>
      <c r="D1265" s="96"/>
      <c r="E1265" s="67" t="s">
        <v>13193</v>
      </c>
      <c r="F1265" s="66" t="s">
        <v>6001</v>
      </c>
      <c r="G1265" s="45"/>
      <c r="H1265" s="45"/>
      <c r="I1265" s="45"/>
      <c r="J1265" s="45"/>
    </row>
    <row r="1266" spans="1:10" ht="14.1" customHeight="1" thickBot="1" x14ac:dyDescent="0.25">
      <c r="A1266" s="45"/>
      <c r="B1266" s="45"/>
      <c r="C1266" s="45"/>
      <c r="D1266" s="45"/>
      <c r="E1266" s="45"/>
      <c r="F1266" s="45"/>
      <c r="G1266" s="45"/>
      <c r="H1266" s="45"/>
      <c r="I1266" s="45"/>
      <c r="J1266" s="45"/>
    </row>
    <row r="1267" spans="1:10" ht="14.1" customHeight="1" thickBot="1" x14ac:dyDescent="0.25">
      <c r="A1267" s="72" t="s">
        <v>15735</v>
      </c>
      <c r="B1267" s="72" t="s">
        <v>16146</v>
      </c>
      <c r="C1267" s="72" t="s">
        <v>15641</v>
      </c>
      <c r="D1267" s="72" t="s">
        <v>15251</v>
      </c>
      <c r="E1267" s="72" t="s">
        <v>6934</v>
      </c>
      <c r="F1267" s="72" t="s">
        <v>15280</v>
      </c>
      <c r="G1267" s="45"/>
      <c r="H1267" s="45"/>
      <c r="I1267" s="45"/>
      <c r="J1267" s="45"/>
    </row>
    <row r="1268" spans="1:10" ht="14.1" customHeight="1" x14ac:dyDescent="0.2">
      <c r="A1268" s="78">
        <v>24111503</v>
      </c>
      <c r="B1268" s="69" t="str">
        <f ca="1">IFERROR(INDEX(UNSPSCDes,MATCH(INDIRECT(ADDRESS(ROW(),COLUMN()-1,4)),UNSPSCCode,0)),"")</f>
        <v>Bolsas plásticas</v>
      </c>
      <c r="C1268" s="82" t="s">
        <v>1449</v>
      </c>
      <c r="D1268" s="78">
        <v>57000</v>
      </c>
      <c r="E1268" s="71">
        <v>12.1</v>
      </c>
      <c r="F1268" s="70">
        <f ca="1">INDIRECT(ADDRESS(ROW(),COLUMN()-2,4))*INDIRECT(ADDRESS(ROW(),COLUMN()-1,4))</f>
        <v>689700</v>
      </c>
      <c r="G1268" s="45"/>
      <c r="H1268" s="45"/>
      <c r="I1268" s="45"/>
      <c r="J1268" s="45"/>
    </row>
    <row r="1269" spans="1:10" ht="13.5" customHeight="1" x14ac:dyDescent="0.2">
      <c r="A1269" s="78">
        <v>40142115</v>
      </c>
      <c r="B1269" s="69" t="str">
        <f ca="1">IFERROR(INDEX(UNSPSCDes,MATCH(INDIRECT(ADDRESS(ROW(),COLUMN()-1,4)),UNSPSCCode,0)),"")</f>
        <v>Tubería de plástico</v>
      </c>
      <c r="C1269" s="82" t="s">
        <v>1449</v>
      </c>
      <c r="D1269" s="78">
        <v>869</v>
      </c>
      <c r="E1269" s="71">
        <v>93.92</v>
      </c>
      <c r="F1269" s="70">
        <f ca="1">INDIRECT(ADDRESS(ROW(),COLUMN()-2,4))*INDIRECT(ADDRESS(ROW(),COLUMN()-1,4))</f>
        <v>81616.479999999996</v>
      </c>
      <c r="G1269" s="45"/>
      <c r="H1269" s="45"/>
      <c r="I1269" s="45"/>
      <c r="J1269" s="45"/>
    </row>
    <row r="1270" spans="1:10" ht="14.1" customHeight="1" x14ac:dyDescent="0.2">
      <c r="A1270" s="45"/>
      <c r="B1270" s="45"/>
      <c r="C1270" s="45"/>
      <c r="D1270" s="45"/>
      <c r="E1270" s="73" t="s">
        <v>12551</v>
      </c>
      <c r="F1270" s="74">
        <f ca="1">SUM(Table347[MONTO TOTAL ESTIMADO])</f>
        <v>771316.48</v>
      </c>
      <c r="G1270" s="45"/>
      <c r="H1270" s="45" t="str">
        <f>C1261</f>
        <v>Bienes</v>
      </c>
      <c r="I1270" s="45" t="str">
        <f>E1261</f>
        <v>No</v>
      </c>
      <c r="J1270" s="45" t="str">
        <f>D1261</f>
        <v>Compras Menores</v>
      </c>
    </row>
    <row r="1271" spans="1:10" ht="14.1" customHeight="1" thickBot="1" x14ac:dyDescent="0.3"/>
    <row r="1272" spans="1:10" ht="33.75" customHeight="1" thickBot="1" x14ac:dyDescent="0.25">
      <c r="A1272" s="64" t="s">
        <v>16382</v>
      </c>
      <c r="B1272" s="64" t="s">
        <v>161</v>
      </c>
      <c r="C1272" s="64" t="s">
        <v>11725</v>
      </c>
      <c r="D1272" s="64" t="s">
        <v>14378</v>
      </c>
      <c r="E1272" s="64" t="s">
        <v>10963</v>
      </c>
      <c r="F1272" s="64" t="s">
        <v>11096</v>
      </c>
      <c r="G1272" s="45"/>
      <c r="H1272" s="45"/>
      <c r="I1272" s="45"/>
      <c r="J1272" s="45"/>
    </row>
    <row r="1273" spans="1:10" ht="13.5" customHeight="1" thickBot="1" x14ac:dyDescent="0.25">
      <c r="A1273" s="81" t="s">
        <v>18866</v>
      </c>
      <c r="B1273" s="81" t="s">
        <v>18867</v>
      </c>
      <c r="C1273" s="81" t="s">
        <v>17798</v>
      </c>
      <c r="D1273" s="66" t="s">
        <v>10172</v>
      </c>
      <c r="E1273" s="66" t="s">
        <v>8856</v>
      </c>
      <c r="F1273" s="86" t="s">
        <v>18945</v>
      </c>
      <c r="G1273" s="45"/>
      <c r="H1273" s="45"/>
      <c r="I1273" s="45"/>
      <c r="J1273" s="45"/>
    </row>
    <row r="1274" spans="1:10" ht="14.1" customHeight="1" thickBot="1" x14ac:dyDescent="0.25">
      <c r="A1274" s="95" t="s">
        <v>14828</v>
      </c>
      <c r="B1274" s="67" t="s">
        <v>8530</v>
      </c>
      <c r="C1274" s="76">
        <v>44927</v>
      </c>
      <c r="D1274" s="95" t="s">
        <v>9387</v>
      </c>
      <c r="E1274" s="67" t="s">
        <v>13094</v>
      </c>
      <c r="F1274" s="66" t="s">
        <v>3082</v>
      </c>
      <c r="G1274" s="45"/>
      <c r="H1274" s="45"/>
      <c r="I1274" s="45"/>
      <c r="J1274" s="45"/>
    </row>
    <row r="1275" spans="1:10" ht="14.1" customHeight="1" thickBot="1" x14ac:dyDescent="0.25">
      <c r="A1275" s="96"/>
      <c r="B1275" s="67" t="s">
        <v>1786</v>
      </c>
      <c r="C1275" s="79">
        <f>IF(C1274="","",IF(AND(MONTH(C1274)&gt;=1,MONTH(C1274)&lt;=3),1,IF(AND(MONTH(C1274)&gt;=4,MONTH(C1274)&lt;=6),2,IF(AND(MONTH(C1274)&gt;=7,MONTH(C1274)&lt;=9),3,4))))</f>
        <v>1</v>
      </c>
      <c r="D1275" s="96"/>
      <c r="E1275" s="67" t="s">
        <v>2419</v>
      </c>
      <c r="F1275" s="66" t="s">
        <v>14449</v>
      </c>
      <c r="G1275" s="45"/>
      <c r="H1275" s="45"/>
      <c r="I1275" s="45"/>
      <c r="J1275" s="45"/>
    </row>
    <row r="1276" spans="1:10" ht="14.1" customHeight="1" thickBot="1" x14ac:dyDescent="0.25">
      <c r="A1276" s="96"/>
      <c r="B1276" s="67" t="s">
        <v>12943</v>
      </c>
      <c r="C1276" s="76">
        <v>45016</v>
      </c>
      <c r="D1276" s="96"/>
      <c r="E1276" s="67" t="s">
        <v>3075</v>
      </c>
      <c r="F1276" s="66" t="s">
        <v>6001</v>
      </c>
      <c r="G1276" s="45"/>
      <c r="H1276" s="45"/>
      <c r="I1276" s="45"/>
      <c r="J1276" s="45"/>
    </row>
    <row r="1277" spans="1:10" ht="14.1" customHeight="1" thickBot="1" x14ac:dyDescent="0.25">
      <c r="A1277" s="96"/>
      <c r="B1277" s="67" t="s">
        <v>1786</v>
      </c>
      <c r="C1277" s="79">
        <f>IF(C1276="","",IF(AND(MONTH(C1276)&gt;=1,MONTH(C1276)&lt;=3),1,IF(AND(MONTH(C1276)&gt;=4,MONTH(C1276)&lt;=6),2,IF(AND(MONTH(C1276)&gt;=7,MONTH(C1276)&lt;=9),3,4))))</f>
        <v>1</v>
      </c>
      <c r="D1277" s="96"/>
      <c r="E1277" s="67" t="s">
        <v>13193</v>
      </c>
      <c r="F1277" s="66" t="s">
        <v>6001</v>
      </c>
      <c r="G1277" s="45"/>
      <c r="H1277" s="45"/>
      <c r="I1277" s="45"/>
      <c r="J1277" s="45"/>
    </row>
    <row r="1278" spans="1:10" ht="14.1" customHeight="1" thickBot="1" x14ac:dyDescent="0.25">
      <c r="A1278" s="45"/>
      <c r="B1278" s="45"/>
      <c r="C1278" s="45"/>
      <c r="D1278" s="45"/>
      <c r="E1278" s="45"/>
      <c r="F1278" s="45"/>
      <c r="G1278" s="45"/>
      <c r="H1278" s="45"/>
      <c r="I1278" s="45"/>
      <c r="J1278" s="45"/>
    </row>
    <row r="1279" spans="1:10" ht="14.1" customHeight="1" thickBot="1" x14ac:dyDescent="0.25">
      <c r="A1279" s="72" t="s">
        <v>15735</v>
      </c>
      <c r="B1279" s="72" t="s">
        <v>16146</v>
      </c>
      <c r="C1279" s="72" t="s">
        <v>15641</v>
      </c>
      <c r="D1279" s="72" t="s">
        <v>15251</v>
      </c>
      <c r="E1279" s="72" t="s">
        <v>6934</v>
      </c>
      <c r="F1279" s="72" t="s">
        <v>15280</v>
      </c>
      <c r="G1279" s="45"/>
      <c r="H1279" s="45"/>
      <c r="I1279" s="45"/>
      <c r="J1279" s="45"/>
    </row>
    <row r="1280" spans="1:10" ht="13.5" customHeight="1" x14ac:dyDescent="0.2">
      <c r="A1280" s="78">
        <v>30111601</v>
      </c>
      <c r="B1280" s="69" t="str">
        <f ca="1">IFERROR(INDEX(UNSPSCDes,MATCH(INDIRECT(ADDRESS(ROW(),COLUMN()-1,4)),UNSPSCCode,0)),"")</f>
        <v>Cemento</v>
      </c>
      <c r="C1280" s="78" t="s">
        <v>1449</v>
      </c>
      <c r="D1280" s="78">
        <v>85</v>
      </c>
      <c r="E1280" s="71">
        <v>382.36</v>
      </c>
      <c r="F1280" s="70">
        <f ca="1">INDIRECT(ADDRESS(ROW(),COLUMN()-2,4))*INDIRECT(ADDRESS(ROW(),COLUMN()-1,4))</f>
        <v>32500.600000000002</v>
      </c>
      <c r="G1280" s="45"/>
      <c r="H1280" s="45"/>
      <c r="I1280" s="45"/>
      <c r="J1280" s="45"/>
    </row>
    <row r="1281" spans="1:10" ht="14.1" customHeight="1" x14ac:dyDescent="0.2">
      <c r="A1281" s="45"/>
      <c r="B1281" s="45"/>
      <c r="C1281" s="45"/>
      <c r="D1281" s="45"/>
      <c r="E1281" s="73" t="s">
        <v>12551</v>
      </c>
      <c r="F1281" s="74">
        <f ca="1">SUM(Table348[MONTO TOTAL ESTIMADO])</f>
        <v>32500.600000000002</v>
      </c>
      <c r="G1281" s="45"/>
      <c r="H1281" s="45" t="str">
        <f>C1273</f>
        <v>Bienes</v>
      </c>
      <c r="I1281" s="45" t="str">
        <f>E1273</f>
        <v>Sí</v>
      </c>
      <c r="J1281" s="45" t="str">
        <f>D1273</f>
        <v>Compras por debajo del Umbral</v>
      </c>
    </row>
    <row r="1282" spans="1:10" ht="14.1" customHeight="1" thickBot="1" x14ac:dyDescent="0.3"/>
    <row r="1283" spans="1:10" ht="33.75" customHeight="1" thickBot="1" x14ac:dyDescent="0.25">
      <c r="A1283" s="64" t="s">
        <v>16382</v>
      </c>
      <c r="B1283" s="64" t="s">
        <v>161</v>
      </c>
      <c r="C1283" s="64" t="s">
        <v>11725</v>
      </c>
      <c r="D1283" s="64" t="s">
        <v>14378</v>
      </c>
      <c r="E1283" s="64" t="s">
        <v>10963</v>
      </c>
      <c r="F1283" s="64" t="s">
        <v>11096</v>
      </c>
      <c r="G1283" s="45"/>
      <c r="H1283" s="45"/>
      <c r="I1283" s="45"/>
      <c r="J1283" s="45"/>
    </row>
    <row r="1284" spans="1:10" ht="13.5" customHeight="1" thickBot="1" x14ac:dyDescent="0.25">
      <c r="A1284" s="88" t="s">
        <v>18955</v>
      </c>
      <c r="B1284" s="86" t="s">
        <v>18956</v>
      </c>
      <c r="C1284" s="66" t="s">
        <v>17798</v>
      </c>
      <c r="D1284" s="66" t="s">
        <v>10172</v>
      </c>
      <c r="E1284" s="66" t="s">
        <v>8856</v>
      </c>
      <c r="F1284" s="86" t="s">
        <v>18954</v>
      </c>
      <c r="G1284" s="45"/>
      <c r="H1284" s="45"/>
      <c r="I1284" s="45"/>
      <c r="J1284" s="45"/>
    </row>
    <row r="1285" spans="1:10" ht="14.1" customHeight="1" thickBot="1" x14ac:dyDescent="0.25">
      <c r="A1285" s="95" t="s">
        <v>14828</v>
      </c>
      <c r="B1285" s="67" t="s">
        <v>8530</v>
      </c>
      <c r="C1285" s="76">
        <v>44927</v>
      </c>
      <c r="D1285" s="95" t="s">
        <v>9387</v>
      </c>
      <c r="E1285" s="67" t="s">
        <v>13094</v>
      </c>
      <c r="F1285" s="66" t="s">
        <v>3082</v>
      </c>
      <c r="G1285" s="45"/>
      <c r="H1285" s="45"/>
      <c r="I1285" s="45"/>
      <c r="J1285" s="45"/>
    </row>
    <row r="1286" spans="1:10" ht="14.1" customHeight="1" thickBot="1" x14ac:dyDescent="0.25">
      <c r="A1286" s="96"/>
      <c r="B1286" s="67" t="s">
        <v>1786</v>
      </c>
      <c r="C1286" s="79">
        <f>IF(C1285="","",IF(AND(MONTH(C1285)&gt;=1,MONTH(C1285)&lt;=3),1,IF(AND(MONTH(C1285)&gt;=4,MONTH(C1285)&lt;=6),2,IF(AND(MONTH(C1285)&gt;=7,MONTH(C1285)&lt;=9),3,4))))</f>
        <v>1</v>
      </c>
      <c r="D1286" s="96"/>
      <c r="E1286" s="67" t="s">
        <v>2419</v>
      </c>
      <c r="F1286" s="66" t="s">
        <v>14449</v>
      </c>
      <c r="G1286" s="45"/>
      <c r="H1286" s="45"/>
      <c r="I1286" s="45"/>
      <c r="J1286" s="45"/>
    </row>
    <row r="1287" spans="1:10" ht="14.1" customHeight="1" thickBot="1" x14ac:dyDescent="0.25">
      <c r="A1287" s="96"/>
      <c r="B1287" s="67" t="s">
        <v>12943</v>
      </c>
      <c r="C1287" s="76">
        <v>45016</v>
      </c>
      <c r="D1287" s="96"/>
      <c r="E1287" s="67" t="s">
        <v>3075</v>
      </c>
      <c r="F1287" s="66" t="s">
        <v>6001</v>
      </c>
      <c r="G1287" s="45"/>
      <c r="H1287" s="45"/>
      <c r="I1287" s="45"/>
      <c r="J1287" s="45"/>
    </row>
    <row r="1288" spans="1:10" ht="14.1" customHeight="1" thickBot="1" x14ac:dyDescent="0.25">
      <c r="A1288" s="96"/>
      <c r="B1288" s="67" t="s">
        <v>1786</v>
      </c>
      <c r="C1288" s="79">
        <f>IF(C1287="","",IF(AND(MONTH(C1287)&gt;=1,MONTH(C1287)&lt;=3),1,IF(AND(MONTH(C1287)&gt;=4,MONTH(C1287)&lt;=6),2,IF(AND(MONTH(C1287)&gt;=7,MONTH(C1287)&lt;=9),3,4))))</f>
        <v>1</v>
      </c>
      <c r="D1288" s="96"/>
      <c r="E1288" s="67" t="s">
        <v>13193</v>
      </c>
      <c r="F1288" s="66" t="s">
        <v>6001</v>
      </c>
      <c r="G1288" s="45"/>
      <c r="H1288" s="45"/>
      <c r="I1288" s="45"/>
      <c r="J1288" s="45"/>
    </row>
    <row r="1289" spans="1:10" ht="14.1" customHeight="1" thickBot="1" x14ac:dyDescent="0.25">
      <c r="A1289" s="45"/>
      <c r="B1289" s="45"/>
      <c r="C1289" s="45"/>
      <c r="D1289" s="45"/>
      <c r="E1289" s="45"/>
      <c r="F1289" s="45"/>
      <c r="G1289" s="45"/>
      <c r="H1289" s="45"/>
      <c r="I1289" s="45"/>
      <c r="J1289" s="45"/>
    </row>
    <row r="1290" spans="1:10" ht="14.1" customHeight="1" thickBot="1" x14ac:dyDescent="0.25">
      <c r="A1290" s="72" t="s">
        <v>15735</v>
      </c>
      <c r="B1290" s="72" t="s">
        <v>16146</v>
      </c>
      <c r="C1290" s="72" t="s">
        <v>15641</v>
      </c>
      <c r="D1290" s="72" t="s">
        <v>15251</v>
      </c>
      <c r="E1290" s="72" t="s">
        <v>6934</v>
      </c>
      <c r="F1290" s="72" t="s">
        <v>15280</v>
      </c>
      <c r="G1290" s="45"/>
      <c r="H1290" s="45"/>
      <c r="I1290" s="45"/>
      <c r="J1290" s="45"/>
    </row>
    <row r="1291" spans="1:10" ht="13.5" customHeight="1" x14ac:dyDescent="0.2">
      <c r="A1291" s="78">
        <v>31161503</v>
      </c>
      <c r="B1291" s="69" t="str">
        <f ca="1">IFERROR(INDEX(UNSPSCDes,MATCH(INDIRECT(ADDRESS(ROW(),COLUMN()-1,4)),UNSPSCCode,0)),"")</f>
        <v>Clavo-tornillo</v>
      </c>
      <c r="C1291" s="82" t="s">
        <v>1449</v>
      </c>
      <c r="D1291" s="78">
        <v>318</v>
      </c>
      <c r="E1291" s="71">
        <v>64.760000000000005</v>
      </c>
      <c r="F1291" s="70">
        <f ca="1">INDIRECT(ADDRESS(ROW(),COLUMN()-2,4))*INDIRECT(ADDRESS(ROW(),COLUMN()-1,4))</f>
        <v>20593.68</v>
      </c>
      <c r="G1291" s="45"/>
      <c r="H1291" s="45"/>
      <c r="I1291" s="45"/>
      <c r="J1291" s="45"/>
    </row>
    <row r="1292" spans="1:10" ht="14.1" customHeight="1" x14ac:dyDescent="0.2">
      <c r="A1292" s="45"/>
      <c r="B1292" s="45"/>
      <c r="C1292" s="45"/>
      <c r="D1292" s="45"/>
      <c r="E1292" s="73" t="s">
        <v>12551</v>
      </c>
      <c r="F1292" s="74">
        <f ca="1">SUM(Table351[MONTO TOTAL ESTIMADO])</f>
        <v>20593.68</v>
      </c>
      <c r="G1292" s="45"/>
      <c r="H1292" s="45" t="str">
        <f>C1284</f>
        <v>Bienes</v>
      </c>
      <c r="I1292" s="45" t="str">
        <f>E1284</f>
        <v>Sí</v>
      </c>
      <c r="J1292" s="45" t="str">
        <f>D1284</f>
        <v>Compras por debajo del Umbral</v>
      </c>
    </row>
    <row r="1293" spans="1:10" ht="14.1" customHeight="1" thickBot="1" x14ac:dyDescent="0.3"/>
    <row r="1294" spans="1:10" ht="33.75" customHeight="1" thickBot="1" x14ac:dyDescent="0.25">
      <c r="A1294" s="64" t="s">
        <v>16382</v>
      </c>
      <c r="B1294" s="64" t="s">
        <v>161</v>
      </c>
      <c r="C1294" s="64" t="s">
        <v>11725</v>
      </c>
      <c r="D1294" s="64" t="s">
        <v>14378</v>
      </c>
      <c r="E1294" s="64" t="s">
        <v>10963</v>
      </c>
      <c r="F1294" s="64" t="s">
        <v>11096</v>
      </c>
      <c r="G1294" s="45"/>
      <c r="H1294" s="45"/>
      <c r="I1294" s="45"/>
      <c r="J1294" s="45"/>
    </row>
    <row r="1295" spans="1:10" ht="14.1" customHeight="1" thickBot="1" x14ac:dyDescent="0.25">
      <c r="A1295" s="66" t="s">
        <v>18868</v>
      </c>
      <c r="B1295" s="66" t="s">
        <v>18869</v>
      </c>
      <c r="C1295" s="66" t="s">
        <v>17798</v>
      </c>
      <c r="D1295" s="66" t="s">
        <v>10172</v>
      </c>
      <c r="E1295" s="66" t="s">
        <v>8856</v>
      </c>
      <c r="F1295" s="81" t="s">
        <v>18870</v>
      </c>
      <c r="G1295" s="45"/>
      <c r="H1295" s="45"/>
      <c r="I1295" s="45"/>
      <c r="J1295" s="45"/>
    </row>
    <row r="1296" spans="1:10" ht="14.1" customHeight="1" thickBot="1" x14ac:dyDescent="0.25">
      <c r="A1296" s="95" t="s">
        <v>14828</v>
      </c>
      <c r="B1296" s="67" t="s">
        <v>8530</v>
      </c>
      <c r="C1296" s="76">
        <v>44927</v>
      </c>
      <c r="D1296" s="95" t="s">
        <v>9387</v>
      </c>
      <c r="E1296" s="67" t="s">
        <v>13094</v>
      </c>
      <c r="F1296" s="66" t="s">
        <v>3082</v>
      </c>
      <c r="G1296" s="45"/>
      <c r="H1296" s="45"/>
      <c r="I1296" s="45"/>
      <c r="J1296" s="45"/>
    </row>
    <row r="1297" spans="1:10" ht="14.1" customHeight="1" thickBot="1" x14ac:dyDescent="0.25">
      <c r="A1297" s="96"/>
      <c r="B1297" s="67" t="s">
        <v>1786</v>
      </c>
      <c r="C1297" s="79">
        <f>IF(C1296="","",IF(AND(MONTH(C1296)&gt;=1,MONTH(C1296)&lt;=3),1,IF(AND(MONTH(C1296)&gt;=4,MONTH(C1296)&lt;=6),2,IF(AND(MONTH(C1296)&gt;=7,MONTH(C1296)&lt;=9),3,4))))</f>
        <v>1</v>
      </c>
      <c r="D1297" s="96"/>
      <c r="E1297" s="67" t="s">
        <v>2419</v>
      </c>
      <c r="F1297" s="66" t="s">
        <v>14449</v>
      </c>
      <c r="G1297" s="45"/>
      <c r="H1297" s="45"/>
      <c r="I1297" s="45"/>
      <c r="J1297" s="45"/>
    </row>
    <row r="1298" spans="1:10" ht="14.1" customHeight="1" thickBot="1" x14ac:dyDescent="0.25">
      <c r="A1298" s="96"/>
      <c r="B1298" s="67" t="s">
        <v>12943</v>
      </c>
      <c r="C1298" s="76">
        <v>45016</v>
      </c>
      <c r="D1298" s="96"/>
      <c r="E1298" s="67" t="s">
        <v>3075</v>
      </c>
      <c r="F1298" s="66" t="s">
        <v>6001</v>
      </c>
      <c r="G1298" s="45"/>
      <c r="H1298" s="45"/>
      <c r="I1298" s="45"/>
      <c r="J1298" s="45"/>
    </row>
    <row r="1299" spans="1:10" ht="14.1" customHeight="1" thickBot="1" x14ac:dyDescent="0.25">
      <c r="A1299" s="96"/>
      <c r="B1299" s="67" t="s">
        <v>1786</v>
      </c>
      <c r="C1299" s="79">
        <f>IF(C1298="","",IF(AND(MONTH(C1298)&gt;=1,MONTH(C1298)&lt;=3),1,IF(AND(MONTH(C1298)&gt;=4,MONTH(C1298)&lt;=6),2,IF(AND(MONTH(C1298)&gt;=7,MONTH(C1298)&lt;=9),3,4))))</f>
        <v>1</v>
      </c>
      <c r="D1299" s="96"/>
      <c r="E1299" s="67" t="s">
        <v>13193</v>
      </c>
      <c r="F1299" s="66" t="s">
        <v>6001</v>
      </c>
      <c r="G1299" s="45"/>
      <c r="H1299" s="45"/>
      <c r="I1299" s="45"/>
      <c r="J1299" s="45"/>
    </row>
    <row r="1300" spans="1:10" ht="14.1" customHeight="1" thickBot="1" x14ac:dyDescent="0.25">
      <c r="A1300" s="45"/>
      <c r="B1300" s="45"/>
      <c r="C1300" s="45"/>
      <c r="D1300" s="45"/>
      <c r="E1300" s="45"/>
      <c r="F1300" s="45"/>
      <c r="G1300" s="45"/>
      <c r="H1300" s="45"/>
      <c r="I1300" s="45"/>
      <c r="J1300" s="45"/>
    </row>
    <row r="1301" spans="1:10" ht="14.1" customHeight="1" thickBot="1" x14ac:dyDescent="0.25">
      <c r="A1301" s="72" t="s">
        <v>15735</v>
      </c>
      <c r="B1301" s="72" t="s">
        <v>16146</v>
      </c>
      <c r="C1301" s="72" t="s">
        <v>15641</v>
      </c>
      <c r="D1301" s="72" t="s">
        <v>15251</v>
      </c>
      <c r="E1301" s="72" t="s">
        <v>6934</v>
      </c>
      <c r="F1301" s="72" t="s">
        <v>15280</v>
      </c>
      <c r="G1301" s="45"/>
      <c r="H1301" s="45"/>
      <c r="I1301" s="45"/>
      <c r="J1301" s="45"/>
    </row>
    <row r="1302" spans="1:10" ht="13.5" customHeight="1" x14ac:dyDescent="0.2">
      <c r="A1302" s="78">
        <v>27111701</v>
      </c>
      <c r="B1302" s="69" t="str">
        <f t="shared" ref="B1302:B1306" ca="1" si="58">IFERROR(INDEX(UNSPSCDes,MATCH(INDIRECT(ADDRESS(ROW(),COLUMN()-1,4)),UNSPSCCode,0)),"")</f>
        <v>Destornilladores</v>
      </c>
      <c r="C1302" s="82" t="s">
        <v>1449</v>
      </c>
      <c r="D1302" s="78">
        <v>3</v>
      </c>
      <c r="E1302" s="71">
        <v>1496</v>
      </c>
      <c r="F1302" s="70">
        <f t="shared" ref="F1302:F1306" ca="1" si="59">INDIRECT(ADDRESS(ROW(),COLUMN()-2,4))*INDIRECT(ADDRESS(ROW(),COLUMN()-1,4))</f>
        <v>4488</v>
      </c>
      <c r="G1302" s="45"/>
      <c r="H1302" s="45"/>
      <c r="I1302" s="45"/>
      <c r="J1302" s="45"/>
    </row>
    <row r="1303" spans="1:10" ht="13.5" customHeight="1" x14ac:dyDescent="0.2">
      <c r="A1303" s="78">
        <v>27112003</v>
      </c>
      <c r="B1303" s="69" t="str">
        <f t="shared" ca="1" si="58"/>
        <v>Rastrillos</v>
      </c>
      <c r="C1303" s="82" t="s">
        <v>1449</v>
      </c>
      <c r="D1303" s="78">
        <v>3</v>
      </c>
      <c r="E1303" s="71">
        <v>450</v>
      </c>
      <c r="F1303" s="70">
        <f t="shared" ca="1" si="59"/>
        <v>1350</v>
      </c>
      <c r="G1303" s="45"/>
      <c r="H1303" s="45"/>
      <c r="I1303" s="45"/>
      <c r="J1303" s="45"/>
    </row>
    <row r="1304" spans="1:10" ht="13.5" customHeight="1" x14ac:dyDescent="0.2">
      <c r="A1304" s="78">
        <v>40141719</v>
      </c>
      <c r="B1304" s="69" t="str">
        <f t="shared" ca="1" si="58"/>
        <v>Adaptadores para plomería</v>
      </c>
      <c r="C1304" s="82" t="s">
        <v>1449</v>
      </c>
      <c r="D1304" s="78">
        <v>3</v>
      </c>
      <c r="E1304" s="71">
        <v>810</v>
      </c>
      <c r="F1304" s="70">
        <f t="shared" ca="1" si="59"/>
        <v>2430</v>
      </c>
      <c r="G1304" s="45"/>
      <c r="H1304" s="45"/>
      <c r="I1304" s="45"/>
      <c r="J1304" s="45"/>
    </row>
    <row r="1305" spans="1:10" ht="13.5" customHeight="1" x14ac:dyDescent="0.2">
      <c r="A1305" s="78">
        <v>40141720</v>
      </c>
      <c r="B1305" s="69" t="str">
        <f t="shared" ca="1" si="58"/>
        <v>Conectores para plomería</v>
      </c>
      <c r="C1305" s="82" t="s">
        <v>1449</v>
      </c>
      <c r="D1305" s="78">
        <v>114</v>
      </c>
      <c r="E1305" s="71">
        <v>333.68</v>
      </c>
      <c r="F1305" s="70">
        <f t="shared" ca="1" si="59"/>
        <v>38039.520000000004</v>
      </c>
      <c r="G1305" s="45"/>
      <c r="H1305" s="45"/>
      <c r="I1305" s="45"/>
      <c r="J1305" s="45"/>
    </row>
    <row r="1306" spans="1:10" ht="13.5" customHeight="1" x14ac:dyDescent="0.2">
      <c r="A1306" s="78">
        <v>44121618</v>
      </c>
      <c r="B1306" s="69" t="str">
        <f t="shared" ca="1" si="58"/>
        <v>Tijeras</v>
      </c>
      <c r="C1306" s="82" t="s">
        <v>1449</v>
      </c>
      <c r="D1306" s="78">
        <v>16</v>
      </c>
      <c r="E1306" s="71">
        <v>42</v>
      </c>
      <c r="F1306" s="70">
        <f t="shared" ca="1" si="59"/>
        <v>672</v>
      </c>
      <c r="G1306" s="45"/>
      <c r="H1306" s="45"/>
      <c r="I1306" s="45"/>
      <c r="J1306" s="45"/>
    </row>
    <row r="1307" spans="1:10" ht="14.1" customHeight="1" x14ac:dyDescent="0.2">
      <c r="A1307" s="45"/>
      <c r="B1307" s="45"/>
      <c r="C1307" s="45"/>
      <c r="D1307" s="45"/>
      <c r="E1307" s="73" t="s">
        <v>12551</v>
      </c>
      <c r="F1307" s="74">
        <f ca="1">SUM(Table354[MONTO TOTAL ESTIMADO])</f>
        <v>46979.520000000004</v>
      </c>
      <c r="G1307" s="45"/>
      <c r="H1307" s="45" t="str">
        <f>C1295</f>
        <v>Bienes</v>
      </c>
      <c r="I1307" s="45" t="str">
        <f>E1295</f>
        <v>Sí</v>
      </c>
      <c r="J1307" s="45" t="str">
        <f>D1295</f>
        <v>Compras por debajo del Umbral</v>
      </c>
    </row>
    <row r="1308" spans="1:10" ht="14.1" customHeight="1" thickBot="1" x14ac:dyDescent="0.3"/>
    <row r="1309" spans="1:10" ht="33.75" customHeight="1" thickBot="1" x14ac:dyDescent="0.25">
      <c r="A1309" s="64" t="s">
        <v>16382</v>
      </c>
      <c r="B1309" s="64" t="s">
        <v>161</v>
      </c>
      <c r="C1309" s="64" t="s">
        <v>11725</v>
      </c>
      <c r="D1309" s="64" t="s">
        <v>14378</v>
      </c>
      <c r="E1309" s="64" t="s">
        <v>10963</v>
      </c>
      <c r="F1309" s="64" t="s">
        <v>11096</v>
      </c>
      <c r="G1309" s="45"/>
      <c r="H1309" s="45"/>
      <c r="I1309" s="45"/>
      <c r="J1309" s="45"/>
    </row>
    <row r="1310" spans="1:10" ht="14.1" customHeight="1" thickBot="1" x14ac:dyDescent="0.25">
      <c r="A1310" s="66" t="s">
        <v>18868</v>
      </c>
      <c r="B1310" s="66" t="s">
        <v>18869</v>
      </c>
      <c r="C1310" s="66" t="s">
        <v>17798</v>
      </c>
      <c r="D1310" s="66" t="s">
        <v>10172</v>
      </c>
      <c r="E1310" s="66" t="s">
        <v>8856</v>
      </c>
      <c r="F1310" s="81" t="s">
        <v>18870</v>
      </c>
      <c r="G1310" s="45"/>
      <c r="H1310" s="45"/>
      <c r="I1310" s="45"/>
      <c r="J1310" s="45"/>
    </row>
    <row r="1311" spans="1:10" ht="14.1" customHeight="1" thickBot="1" x14ac:dyDescent="0.25">
      <c r="A1311" s="95" t="s">
        <v>14828</v>
      </c>
      <c r="B1311" s="67" t="s">
        <v>8530</v>
      </c>
      <c r="C1311" s="76">
        <v>45017</v>
      </c>
      <c r="D1311" s="95" t="s">
        <v>9387</v>
      </c>
      <c r="E1311" s="67" t="s">
        <v>13094</v>
      </c>
      <c r="F1311" s="66" t="s">
        <v>3082</v>
      </c>
      <c r="G1311" s="45"/>
      <c r="H1311" s="45"/>
      <c r="I1311" s="45"/>
      <c r="J1311" s="45"/>
    </row>
    <row r="1312" spans="1:10" ht="14.1" customHeight="1" thickBot="1" x14ac:dyDescent="0.25">
      <c r="A1312" s="96"/>
      <c r="B1312" s="67" t="s">
        <v>1786</v>
      </c>
      <c r="C1312" s="79">
        <f>IF(C1311="","",IF(AND(MONTH(C1311)&gt;=1,MONTH(C1311)&lt;=3),1,IF(AND(MONTH(C1311)&gt;=4,MONTH(C1311)&lt;=6),2,IF(AND(MONTH(C1311)&gt;=7,MONTH(C1311)&lt;=9),3,4))))</f>
        <v>2</v>
      </c>
      <c r="D1312" s="96"/>
      <c r="E1312" s="67" t="s">
        <v>2419</v>
      </c>
      <c r="F1312" s="66" t="s">
        <v>14449</v>
      </c>
      <c r="G1312" s="45"/>
      <c r="H1312" s="45"/>
      <c r="I1312" s="45"/>
      <c r="J1312" s="45"/>
    </row>
    <row r="1313" spans="1:10" ht="14.1" customHeight="1" thickBot="1" x14ac:dyDescent="0.25">
      <c r="A1313" s="96"/>
      <c r="B1313" s="67" t="s">
        <v>12943</v>
      </c>
      <c r="C1313" s="76">
        <v>45107</v>
      </c>
      <c r="D1313" s="96"/>
      <c r="E1313" s="67" t="s">
        <v>3075</v>
      </c>
      <c r="F1313" s="66" t="s">
        <v>6001</v>
      </c>
      <c r="G1313" s="45"/>
      <c r="H1313" s="45"/>
      <c r="I1313" s="45"/>
      <c r="J1313" s="45"/>
    </row>
    <row r="1314" spans="1:10" ht="14.1" customHeight="1" thickBot="1" x14ac:dyDescent="0.25">
      <c r="A1314" s="96"/>
      <c r="B1314" s="67" t="s">
        <v>1786</v>
      </c>
      <c r="C1314" s="79">
        <f>IF(C1313="","",IF(AND(MONTH(C1313)&gt;=1,MONTH(C1313)&lt;=3),1,IF(AND(MONTH(C1313)&gt;=4,MONTH(C1313)&lt;=6),2,IF(AND(MONTH(C1313)&gt;=7,MONTH(C1313)&lt;=9),3,4))))</f>
        <v>2</v>
      </c>
      <c r="D1314" s="96"/>
      <c r="E1314" s="67" t="s">
        <v>13193</v>
      </c>
      <c r="F1314" s="66" t="s">
        <v>6001</v>
      </c>
      <c r="G1314" s="45"/>
      <c r="H1314" s="45"/>
      <c r="I1314" s="45"/>
      <c r="J1314" s="45"/>
    </row>
    <row r="1315" spans="1:10" ht="14.1" customHeight="1" thickBot="1" x14ac:dyDescent="0.25">
      <c r="A1315" s="45"/>
      <c r="B1315" s="45"/>
      <c r="C1315" s="45"/>
      <c r="D1315" s="45"/>
      <c r="E1315" s="45"/>
      <c r="F1315" s="45"/>
      <c r="G1315" s="45"/>
      <c r="H1315" s="45"/>
      <c r="I1315" s="45"/>
      <c r="J1315" s="45"/>
    </row>
    <row r="1316" spans="1:10" ht="14.1" customHeight="1" thickBot="1" x14ac:dyDescent="0.25">
      <c r="A1316" s="72" t="s">
        <v>15735</v>
      </c>
      <c r="B1316" s="72" t="s">
        <v>16146</v>
      </c>
      <c r="C1316" s="72" t="s">
        <v>15641</v>
      </c>
      <c r="D1316" s="72" t="s">
        <v>15251</v>
      </c>
      <c r="E1316" s="72" t="s">
        <v>6934</v>
      </c>
      <c r="F1316" s="72" t="s">
        <v>15280</v>
      </c>
      <c r="G1316" s="45"/>
      <c r="H1316" s="45"/>
      <c r="I1316" s="45"/>
      <c r="J1316" s="45"/>
    </row>
    <row r="1317" spans="1:10" ht="14.1" customHeight="1" x14ac:dyDescent="0.2">
      <c r="A1317" s="78">
        <v>27111701</v>
      </c>
      <c r="B1317" s="69" t="str">
        <f ca="1">IFERROR(INDEX(UNSPSCDes,MATCH(INDIRECT(ADDRESS(ROW(),COLUMN()-1,4)),UNSPSCCode,0)),"")</f>
        <v>Destornilladores</v>
      </c>
      <c r="C1317" s="82" t="s">
        <v>1449</v>
      </c>
      <c r="D1317" s="78">
        <v>3</v>
      </c>
      <c r="E1317" s="71">
        <v>1496</v>
      </c>
      <c r="F1317" s="70">
        <f ca="1">INDIRECT(ADDRESS(ROW(),COLUMN()-2,4))*INDIRECT(ADDRESS(ROW(),COLUMN()-1,4))</f>
        <v>4488</v>
      </c>
      <c r="G1317" s="45"/>
      <c r="H1317" s="45"/>
      <c r="I1317" s="45"/>
      <c r="J1317" s="45"/>
    </row>
    <row r="1318" spans="1:10" ht="13.5" customHeight="1" x14ac:dyDescent="0.2">
      <c r="A1318" s="78">
        <v>27111701</v>
      </c>
      <c r="B1318" s="69" t="str">
        <f ca="1">IFERROR(INDEX(UNSPSCDes,MATCH(INDIRECT(ADDRESS(ROW(),COLUMN()-1,4)),UNSPSCCode,0)),"")</f>
        <v>Destornilladores</v>
      </c>
      <c r="C1318" s="82" t="s">
        <v>1449</v>
      </c>
      <c r="D1318" s="78">
        <v>3</v>
      </c>
      <c r="E1318" s="71">
        <v>1966.08</v>
      </c>
      <c r="F1318" s="70">
        <f ca="1">INDIRECT(ADDRESS(ROW(),COLUMN()-2,4))*INDIRECT(ADDRESS(ROW(),COLUMN()-1,4))</f>
        <v>5898.24</v>
      </c>
      <c r="G1318" s="45"/>
      <c r="H1318" s="45"/>
      <c r="I1318" s="45"/>
      <c r="J1318" s="45"/>
    </row>
    <row r="1319" spans="1:10" ht="13.5" customHeight="1" x14ac:dyDescent="0.2">
      <c r="A1319" s="78">
        <v>44121618</v>
      </c>
      <c r="B1319" s="69" t="str">
        <f ca="1">IFERROR(INDEX(UNSPSCDes,MATCH(INDIRECT(ADDRESS(ROW(),COLUMN()-1,4)),UNSPSCCode,0)),"")</f>
        <v>Tijeras</v>
      </c>
      <c r="C1319" s="82" t="s">
        <v>1449</v>
      </c>
      <c r="D1319" s="78">
        <v>16</v>
      </c>
      <c r="E1319" s="71">
        <v>42</v>
      </c>
      <c r="F1319" s="70">
        <f ca="1">INDIRECT(ADDRESS(ROW(),COLUMN()-2,4))*INDIRECT(ADDRESS(ROW(),COLUMN()-1,4))</f>
        <v>672</v>
      </c>
      <c r="G1319" s="45"/>
      <c r="H1319" s="45"/>
      <c r="I1319" s="45"/>
      <c r="J1319" s="45"/>
    </row>
    <row r="1320" spans="1:10" ht="14.1" customHeight="1" x14ac:dyDescent="0.2">
      <c r="A1320" s="45"/>
      <c r="B1320" s="45"/>
      <c r="C1320" s="45"/>
      <c r="D1320" s="45"/>
      <c r="E1320" s="73" t="s">
        <v>12551</v>
      </c>
      <c r="F1320" s="74">
        <f ca="1">SUM(Table355[MONTO TOTAL ESTIMADO])</f>
        <v>11058.24</v>
      </c>
      <c r="G1320" s="45"/>
      <c r="H1320" s="45" t="str">
        <f>C1310</f>
        <v>Bienes</v>
      </c>
      <c r="I1320" s="45" t="str">
        <f>E1310</f>
        <v>Sí</v>
      </c>
      <c r="J1320" s="45" t="str">
        <f>D1310</f>
        <v>Compras por debajo del Umbral</v>
      </c>
    </row>
    <row r="1321" spans="1:10" ht="14.1" customHeight="1" thickBot="1" x14ac:dyDescent="0.3"/>
    <row r="1322" spans="1:10" ht="33.75" customHeight="1" thickBot="1" x14ac:dyDescent="0.25">
      <c r="A1322" s="64" t="s">
        <v>16382</v>
      </c>
      <c r="B1322" s="64" t="s">
        <v>161</v>
      </c>
      <c r="C1322" s="64" t="s">
        <v>11725</v>
      </c>
      <c r="D1322" s="64" t="s">
        <v>14378</v>
      </c>
      <c r="E1322" s="64" t="s">
        <v>10963</v>
      </c>
      <c r="F1322" s="64" t="s">
        <v>11096</v>
      </c>
      <c r="G1322" s="45"/>
      <c r="H1322" s="45"/>
      <c r="I1322" s="45"/>
      <c r="J1322" s="45"/>
    </row>
    <row r="1323" spans="1:10" ht="14.1" customHeight="1" thickBot="1" x14ac:dyDescent="0.25">
      <c r="A1323" s="66" t="s">
        <v>18868</v>
      </c>
      <c r="B1323" s="66" t="s">
        <v>18869</v>
      </c>
      <c r="C1323" s="66" t="s">
        <v>17798</v>
      </c>
      <c r="D1323" s="66" t="s">
        <v>10172</v>
      </c>
      <c r="E1323" s="66" t="s">
        <v>8856</v>
      </c>
      <c r="F1323" s="81" t="s">
        <v>18870</v>
      </c>
      <c r="G1323" s="45"/>
      <c r="H1323" s="45"/>
      <c r="I1323" s="45"/>
      <c r="J1323" s="45"/>
    </row>
    <row r="1324" spans="1:10" ht="14.1" customHeight="1" thickBot="1" x14ac:dyDescent="0.25">
      <c r="A1324" s="95" t="s">
        <v>14828</v>
      </c>
      <c r="B1324" s="67" t="s">
        <v>8530</v>
      </c>
      <c r="C1324" s="76">
        <v>45108</v>
      </c>
      <c r="D1324" s="95" t="s">
        <v>9387</v>
      </c>
      <c r="E1324" s="67" t="s">
        <v>13094</v>
      </c>
      <c r="F1324" s="66" t="s">
        <v>3082</v>
      </c>
      <c r="G1324" s="45"/>
      <c r="H1324" s="45"/>
      <c r="I1324" s="45"/>
      <c r="J1324" s="45"/>
    </row>
    <row r="1325" spans="1:10" ht="14.1" customHeight="1" thickBot="1" x14ac:dyDescent="0.25">
      <c r="A1325" s="96"/>
      <c r="B1325" s="67" t="s">
        <v>1786</v>
      </c>
      <c r="C1325" s="79">
        <f>IF(C1324="","",IF(AND(MONTH(C1324)&gt;=1,MONTH(C1324)&lt;=3),1,IF(AND(MONTH(C1324)&gt;=4,MONTH(C1324)&lt;=6),2,IF(AND(MONTH(C1324)&gt;=7,MONTH(C1324)&lt;=9),3,4))))</f>
        <v>3</v>
      </c>
      <c r="D1325" s="96"/>
      <c r="E1325" s="67" t="s">
        <v>2419</v>
      </c>
      <c r="F1325" s="66" t="s">
        <v>14449</v>
      </c>
      <c r="G1325" s="45"/>
      <c r="H1325" s="45"/>
      <c r="I1325" s="45"/>
      <c r="J1325" s="45"/>
    </row>
    <row r="1326" spans="1:10" ht="14.1" customHeight="1" thickBot="1" x14ac:dyDescent="0.25">
      <c r="A1326" s="96"/>
      <c r="B1326" s="67" t="s">
        <v>12943</v>
      </c>
      <c r="C1326" s="76">
        <v>45199</v>
      </c>
      <c r="D1326" s="96"/>
      <c r="E1326" s="67" t="s">
        <v>3075</v>
      </c>
      <c r="F1326" s="66" t="s">
        <v>6001</v>
      </c>
      <c r="G1326" s="45"/>
      <c r="H1326" s="45"/>
      <c r="I1326" s="45"/>
      <c r="J1326" s="45"/>
    </row>
    <row r="1327" spans="1:10" ht="14.1" customHeight="1" thickBot="1" x14ac:dyDescent="0.25">
      <c r="A1327" s="96"/>
      <c r="B1327" s="67" t="s">
        <v>1786</v>
      </c>
      <c r="C1327" s="79">
        <f>IF(C1326="","",IF(AND(MONTH(C1326)&gt;=1,MONTH(C1326)&lt;=3),1,IF(AND(MONTH(C1326)&gt;=4,MONTH(C1326)&lt;=6),2,IF(AND(MONTH(C1326)&gt;=7,MONTH(C1326)&lt;=9),3,4))))</f>
        <v>3</v>
      </c>
      <c r="D1327" s="96"/>
      <c r="E1327" s="67" t="s">
        <v>13193</v>
      </c>
      <c r="F1327" s="66" t="s">
        <v>6001</v>
      </c>
      <c r="G1327" s="45"/>
      <c r="H1327" s="45"/>
      <c r="I1327" s="45"/>
      <c r="J1327" s="45"/>
    </row>
    <row r="1328" spans="1:10" ht="14.1" customHeight="1" thickBot="1" x14ac:dyDescent="0.25">
      <c r="A1328" s="45"/>
      <c r="B1328" s="45"/>
      <c r="C1328" s="45"/>
      <c r="D1328" s="45"/>
      <c r="E1328" s="45"/>
      <c r="F1328" s="45"/>
      <c r="G1328" s="45"/>
      <c r="H1328" s="45"/>
      <c r="I1328" s="45"/>
      <c r="J1328" s="45"/>
    </row>
    <row r="1329" spans="1:10" ht="14.1" customHeight="1" thickBot="1" x14ac:dyDescent="0.25">
      <c r="A1329" s="72" t="s">
        <v>15735</v>
      </c>
      <c r="B1329" s="72" t="s">
        <v>16146</v>
      </c>
      <c r="C1329" s="72" t="s">
        <v>15641</v>
      </c>
      <c r="D1329" s="72" t="s">
        <v>15251</v>
      </c>
      <c r="E1329" s="72" t="s">
        <v>6934</v>
      </c>
      <c r="F1329" s="72" t="s">
        <v>15280</v>
      </c>
      <c r="G1329" s="45"/>
      <c r="H1329" s="45"/>
      <c r="I1329" s="45"/>
      <c r="J1329" s="45"/>
    </row>
    <row r="1330" spans="1:10" ht="14.1" customHeight="1" x14ac:dyDescent="0.2">
      <c r="A1330" s="78">
        <v>23171511</v>
      </c>
      <c r="B1330" s="69" t="str">
        <f ca="1">IFERROR(INDEX(UNSPSCDes,MATCH(INDIRECT(ADDRESS(ROW(),COLUMN()-1,4)),UNSPSCCode,0)),"")</f>
        <v>Herramientas de soldadura</v>
      </c>
      <c r="C1330" s="82" t="s">
        <v>1449</v>
      </c>
      <c r="D1330" s="78">
        <v>2</v>
      </c>
      <c r="E1330" s="71">
        <v>9038.0300000000007</v>
      </c>
      <c r="F1330" s="70">
        <f ca="1">INDIRECT(ADDRESS(ROW(),COLUMN()-2,4))*INDIRECT(ADDRESS(ROW(),COLUMN()-1,4))</f>
        <v>18076.060000000001</v>
      </c>
      <c r="G1330" s="45"/>
      <c r="H1330" s="45"/>
      <c r="I1330" s="45"/>
      <c r="J1330" s="45"/>
    </row>
    <row r="1331" spans="1:10" ht="13.5" customHeight="1" x14ac:dyDescent="0.2">
      <c r="A1331" s="78">
        <v>40141719</v>
      </c>
      <c r="B1331" s="69" t="str">
        <f ca="1">IFERROR(INDEX(UNSPSCDes,MATCH(INDIRECT(ADDRESS(ROW(),COLUMN()-1,4)),UNSPSCCode,0)),"")</f>
        <v>Adaptadores para plomería</v>
      </c>
      <c r="C1331" s="82" t="s">
        <v>1449</v>
      </c>
      <c r="D1331" s="78">
        <v>5</v>
      </c>
      <c r="E1331" s="71">
        <v>810</v>
      </c>
      <c r="F1331" s="70">
        <f ca="1">INDIRECT(ADDRESS(ROW(),COLUMN()-2,4))*INDIRECT(ADDRESS(ROW(),COLUMN()-1,4))</f>
        <v>4050</v>
      </c>
      <c r="G1331" s="45"/>
      <c r="H1331" s="45"/>
      <c r="I1331" s="45"/>
      <c r="J1331" s="45"/>
    </row>
    <row r="1332" spans="1:10" ht="13.5" customHeight="1" x14ac:dyDescent="0.2">
      <c r="A1332" s="78">
        <v>40141720</v>
      </c>
      <c r="B1332" s="69" t="str">
        <f ca="1">IFERROR(INDEX(UNSPSCDes,MATCH(INDIRECT(ADDRESS(ROW(),COLUMN()-1,4)),UNSPSCCode,0)),"")</f>
        <v>Conectores para plomería</v>
      </c>
      <c r="C1332" s="82" t="s">
        <v>1449</v>
      </c>
      <c r="D1332" s="78">
        <v>113</v>
      </c>
      <c r="E1332" s="71">
        <v>333.68</v>
      </c>
      <c r="F1332" s="70">
        <f ca="1">INDIRECT(ADDRESS(ROW(),COLUMN()-2,4))*INDIRECT(ADDRESS(ROW(),COLUMN()-1,4))</f>
        <v>37705.840000000004</v>
      </c>
      <c r="G1332" s="45"/>
      <c r="H1332" s="45"/>
      <c r="I1332" s="45"/>
      <c r="J1332" s="45"/>
    </row>
    <row r="1333" spans="1:10" ht="13.5" customHeight="1" x14ac:dyDescent="0.2">
      <c r="A1333" s="78">
        <v>44121618</v>
      </c>
      <c r="B1333" s="69" t="str">
        <f ca="1">IFERROR(INDEX(UNSPSCDes,MATCH(INDIRECT(ADDRESS(ROW(),COLUMN()-1,4)),UNSPSCCode,0)),"")</f>
        <v>Tijeras</v>
      </c>
      <c r="C1333" s="82" t="s">
        <v>1449</v>
      </c>
      <c r="D1333" s="78">
        <v>13</v>
      </c>
      <c r="E1333" s="71">
        <v>42</v>
      </c>
      <c r="F1333" s="70">
        <f ca="1">INDIRECT(ADDRESS(ROW(),COLUMN()-2,4))*INDIRECT(ADDRESS(ROW(),COLUMN()-1,4))</f>
        <v>546</v>
      </c>
      <c r="G1333" s="45"/>
      <c r="H1333" s="45"/>
      <c r="I1333" s="45"/>
      <c r="J1333" s="45"/>
    </row>
    <row r="1334" spans="1:10" ht="14.1" customHeight="1" x14ac:dyDescent="0.2">
      <c r="A1334" s="45"/>
      <c r="B1334" s="45"/>
      <c r="C1334" s="45"/>
      <c r="D1334" s="45"/>
      <c r="E1334" s="73" t="s">
        <v>12551</v>
      </c>
      <c r="F1334" s="74">
        <f ca="1">SUM(Table356[MONTO TOTAL ESTIMADO])</f>
        <v>60377.900000000009</v>
      </c>
      <c r="G1334" s="45"/>
      <c r="H1334" s="45" t="str">
        <f>C1323</f>
        <v>Bienes</v>
      </c>
      <c r="I1334" s="45" t="str">
        <f>E1323</f>
        <v>Sí</v>
      </c>
      <c r="J1334" s="45" t="str">
        <f>D1323</f>
        <v>Compras por debajo del Umbral</v>
      </c>
    </row>
    <row r="1335" spans="1:10" ht="14.1" customHeight="1" thickBot="1" x14ac:dyDescent="0.3"/>
    <row r="1336" spans="1:10" ht="33.75" customHeight="1" thickBot="1" x14ac:dyDescent="0.25">
      <c r="A1336" s="64" t="s">
        <v>16382</v>
      </c>
      <c r="B1336" s="64" t="s">
        <v>161</v>
      </c>
      <c r="C1336" s="64" t="s">
        <v>11725</v>
      </c>
      <c r="D1336" s="64" t="s">
        <v>14378</v>
      </c>
      <c r="E1336" s="64" t="s">
        <v>10963</v>
      </c>
      <c r="F1336" s="64" t="s">
        <v>11096</v>
      </c>
      <c r="G1336" s="45"/>
      <c r="H1336" s="45"/>
      <c r="I1336" s="45"/>
      <c r="J1336" s="45"/>
    </row>
    <row r="1337" spans="1:10" ht="14.1" customHeight="1" thickBot="1" x14ac:dyDescent="0.25">
      <c r="A1337" s="66" t="s">
        <v>18871</v>
      </c>
      <c r="B1337" s="66" t="s">
        <v>18872</v>
      </c>
      <c r="C1337" s="66" t="s">
        <v>17798</v>
      </c>
      <c r="D1337" s="66" t="s">
        <v>17483</v>
      </c>
      <c r="E1337" s="66" t="s">
        <v>17854</v>
      </c>
      <c r="F1337" s="81" t="s">
        <v>18873</v>
      </c>
      <c r="G1337" s="45"/>
      <c r="H1337" s="45"/>
      <c r="I1337" s="45"/>
      <c r="J1337" s="45"/>
    </row>
    <row r="1338" spans="1:10" ht="14.1" customHeight="1" thickBot="1" x14ac:dyDescent="0.25">
      <c r="A1338" s="95" t="s">
        <v>14828</v>
      </c>
      <c r="B1338" s="67" t="s">
        <v>8530</v>
      </c>
      <c r="C1338" s="76">
        <v>44928</v>
      </c>
      <c r="D1338" s="95" t="s">
        <v>9387</v>
      </c>
      <c r="E1338" s="67" t="s">
        <v>13094</v>
      </c>
      <c r="F1338" s="66" t="s">
        <v>3082</v>
      </c>
      <c r="G1338" s="45"/>
      <c r="H1338" s="45"/>
      <c r="I1338" s="45"/>
      <c r="J1338" s="45"/>
    </row>
    <row r="1339" spans="1:10" ht="14.1" customHeight="1" thickBot="1" x14ac:dyDescent="0.25">
      <c r="A1339" s="96"/>
      <c r="B1339" s="67" t="s">
        <v>1786</v>
      </c>
      <c r="C1339" s="79">
        <f>IF(C1338="","",IF(AND(MONTH(C1338)&gt;=1,MONTH(C1338)&lt;=3),1,IF(AND(MONTH(C1338)&gt;=4,MONTH(C1338)&lt;=6),2,IF(AND(MONTH(C1338)&gt;=7,MONTH(C1338)&lt;=9),3,4))))</f>
        <v>1</v>
      </c>
      <c r="D1339" s="96"/>
      <c r="E1339" s="67" t="s">
        <v>2419</v>
      </c>
      <c r="F1339" s="66" t="s">
        <v>14449</v>
      </c>
      <c r="G1339" s="45"/>
      <c r="H1339" s="45"/>
      <c r="I1339" s="45"/>
      <c r="J1339" s="45"/>
    </row>
    <row r="1340" spans="1:10" ht="14.1" customHeight="1" thickBot="1" x14ac:dyDescent="0.25">
      <c r="A1340" s="96"/>
      <c r="B1340" s="67" t="s">
        <v>12943</v>
      </c>
      <c r="C1340" s="76">
        <v>45016</v>
      </c>
      <c r="D1340" s="96"/>
      <c r="E1340" s="67" t="s">
        <v>3075</v>
      </c>
      <c r="F1340" s="66" t="s">
        <v>6001</v>
      </c>
      <c r="G1340" s="45"/>
      <c r="H1340" s="45"/>
      <c r="I1340" s="45"/>
      <c r="J1340" s="45"/>
    </row>
    <row r="1341" spans="1:10" ht="14.1" customHeight="1" thickBot="1" x14ac:dyDescent="0.25">
      <c r="A1341" s="96"/>
      <c r="B1341" s="67" t="s">
        <v>1786</v>
      </c>
      <c r="C1341" s="79">
        <f>IF(C1340="","",IF(AND(MONTH(C1340)&gt;=1,MONTH(C1340)&lt;=3),1,IF(AND(MONTH(C1340)&gt;=4,MONTH(C1340)&lt;=6),2,IF(AND(MONTH(C1340)&gt;=7,MONTH(C1340)&lt;=9),3,4))))</f>
        <v>1</v>
      </c>
      <c r="D1341" s="96"/>
      <c r="E1341" s="67" t="s">
        <v>13193</v>
      </c>
      <c r="F1341" s="66" t="s">
        <v>6001</v>
      </c>
      <c r="G1341" s="45"/>
      <c r="H1341" s="45"/>
      <c r="I1341" s="45"/>
      <c r="J1341" s="45"/>
    </row>
    <row r="1342" spans="1:10" ht="14.1" customHeight="1" thickBot="1" x14ac:dyDescent="0.25">
      <c r="A1342" s="45"/>
      <c r="B1342" s="45"/>
      <c r="C1342" s="45"/>
      <c r="D1342" s="45"/>
      <c r="E1342" s="45"/>
      <c r="F1342" s="45"/>
      <c r="G1342" s="45"/>
      <c r="H1342" s="45"/>
      <c r="I1342" s="45"/>
      <c r="J1342" s="45"/>
    </row>
    <row r="1343" spans="1:10" ht="14.1" customHeight="1" thickBot="1" x14ac:dyDescent="0.25">
      <c r="A1343" s="72" t="s">
        <v>15735</v>
      </c>
      <c r="B1343" s="72" t="s">
        <v>16146</v>
      </c>
      <c r="C1343" s="72" t="s">
        <v>15641</v>
      </c>
      <c r="D1343" s="72" t="s">
        <v>15251</v>
      </c>
      <c r="E1343" s="72" t="s">
        <v>6934</v>
      </c>
      <c r="F1343" s="72" t="s">
        <v>15280</v>
      </c>
      <c r="G1343" s="45"/>
      <c r="H1343" s="45"/>
      <c r="I1343" s="45"/>
      <c r="J1343" s="45"/>
    </row>
    <row r="1344" spans="1:10" ht="13.5" customHeight="1" x14ac:dyDescent="0.2">
      <c r="A1344" s="78">
        <v>12352107</v>
      </c>
      <c r="B1344" s="69" t="str">
        <f ca="1">IFERROR(INDEX(UNSPSCDes,MATCH(INDIRECT(ADDRESS(ROW(),COLUMN()-1,4)),UNSPSCCode,0)),"")</f>
        <v>Sales orgánicas o sus sustitutos</v>
      </c>
      <c r="C1344" s="78" t="s">
        <v>1780</v>
      </c>
      <c r="D1344" s="78">
        <v>200</v>
      </c>
      <c r="E1344" s="71">
        <v>1500</v>
      </c>
      <c r="F1344" s="70">
        <f ca="1">INDIRECT(ADDRESS(ROW(),COLUMN()-2,4))*INDIRECT(ADDRESS(ROW(),COLUMN()-1,4))</f>
        <v>300000</v>
      </c>
      <c r="G1344" s="45"/>
      <c r="H1344" s="45"/>
      <c r="I1344" s="45"/>
      <c r="J1344" s="45"/>
    </row>
    <row r="1345" spans="1:10" ht="14.1" customHeight="1" x14ac:dyDescent="0.2">
      <c r="A1345" s="45"/>
      <c r="B1345" s="45"/>
      <c r="C1345" s="45"/>
      <c r="D1345" s="45"/>
      <c r="E1345" s="73" t="s">
        <v>12551</v>
      </c>
      <c r="F1345" s="74">
        <f ca="1">SUM(Table358[MONTO TOTAL ESTIMADO])</f>
        <v>300000</v>
      </c>
      <c r="G1345" s="45"/>
      <c r="H1345" s="45" t="str">
        <f>C1337</f>
        <v>Bienes</v>
      </c>
      <c r="I1345" s="45" t="str">
        <f>E1337</f>
        <v>No</v>
      </c>
      <c r="J1345" s="45" t="str">
        <f>D1337</f>
        <v>Compras Menores</v>
      </c>
    </row>
    <row r="1346" spans="1:10" ht="14.1" customHeight="1" thickBot="1" x14ac:dyDescent="0.3"/>
    <row r="1347" spans="1:10" ht="33.75" customHeight="1" thickBot="1" x14ac:dyDescent="0.25">
      <c r="A1347" s="64" t="s">
        <v>16382</v>
      </c>
      <c r="B1347" s="64" t="s">
        <v>161</v>
      </c>
      <c r="C1347" s="64" t="s">
        <v>11725</v>
      </c>
      <c r="D1347" s="64" t="s">
        <v>14378</v>
      </c>
      <c r="E1347" s="64" t="s">
        <v>10963</v>
      </c>
      <c r="F1347" s="64" t="s">
        <v>11096</v>
      </c>
      <c r="G1347" s="45"/>
      <c r="H1347" s="45"/>
      <c r="I1347" s="45"/>
      <c r="J1347" s="45"/>
    </row>
    <row r="1348" spans="1:10" ht="14.1" customHeight="1" thickBot="1" x14ac:dyDescent="0.25">
      <c r="A1348" s="66" t="s">
        <v>18871</v>
      </c>
      <c r="B1348" s="66" t="s">
        <v>18872</v>
      </c>
      <c r="C1348" s="66" t="s">
        <v>17798</v>
      </c>
      <c r="D1348" s="66" t="s">
        <v>17483</v>
      </c>
      <c r="E1348" s="66" t="s">
        <v>17854</v>
      </c>
      <c r="F1348" s="81" t="s">
        <v>18873</v>
      </c>
      <c r="G1348" s="45"/>
      <c r="H1348" s="45"/>
      <c r="I1348" s="45"/>
      <c r="J1348" s="45"/>
    </row>
    <row r="1349" spans="1:10" ht="14.1" customHeight="1" thickBot="1" x14ac:dyDescent="0.25">
      <c r="A1349" s="95" t="s">
        <v>14828</v>
      </c>
      <c r="B1349" s="67" t="s">
        <v>8530</v>
      </c>
      <c r="C1349" s="76">
        <v>45017</v>
      </c>
      <c r="D1349" s="95" t="s">
        <v>9387</v>
      </c>
      <c r="E1349" s="67" t="s">
        <v>13094</v>
      </c>
      <c r="F1349" s="66" t="s">
        <v>3082</v>
      </c>
      <c r="G1349" s="45"/>
      <c r="H1349" s="45"/>
      <c r="I1349" s="45"/>
      <c r="J1349" s="45"/>
    </row>
    <row r="1350" spans="1:10" ht="14.1" customHeight="1" thickBot="1" x14ac:dyDescent="0.25">
      <c r="A1350" s="96"/>
      <c r="B1350" s="67" t="s">
        <v>1786</v>
      </c>
      <c r="C1350" s="79">
        <f>IF(C1349="","",IF(AND(MONTH(C1349)&gt;=1,MONTH(C1349)&lt;=3),1,IF(AND(MONTH(C1349)&gt;=4,MONTH(C1349)&lt;=6),2,IF(AND(MONTH(C1349)&gt;=7,MONTH(C1349)&lt;=9),3,4))))</f>
        <v>2</v>
      </c>
      <c r="D1350" s="96"/>
      <c r="E1350" s="67" t="s">
        <v>2419</v>
      </c>
      <c r="F1350" s="66" t="s">
        <v>14449</v>
      </c>
      <c r="G1350" s="45"/>
      <c r="H1350" s="45"/>
      <c r="I1350" s="45"/>
      <c r="J1350" s="45"/>
    </row>
    <row r="1351" spans="1:10" ht="14.1" customHeight="1" thickBot="1" x14ac:dyDescent="0.25">
      <c r="A1351" s="96"/>
      <c r="B1351" s="67" t="s">
        <v>12943</v>
      </c>
      <c r="C1351" s="76">
        <v>45107</v>
      </c>
      <c r="D1351" s="96"/>
      <c r="E1351" s="67" t="s">
        <v>3075</v>
      </c>
      <c r="F1351" s="66" t="s">
        <v>6001</v>
      </c>
      <c r="G1351" s="45"/>
      <c r="H1351" s="45"/>
      <c r="I1351" s="45"/>
      <c r="J1351" s="45"/>
    </row>
    <row r="1352" spans="1:10" ht="14.1" customHeight="1" thickBot="1" x14ac:dyDescent="0.25">
      <c r="A1352" s="96"/>
      <c r="B1352" s="67" t="s">
        <v>1786</v>
      </c>
      <c r="C1352" s="79">
        <f>IF(C1351="","",IF(AND(MONTH(C1351)&gt;=1,MONTH(C1351)&lt;=3),1,IF(AND(MONTH(C1351)&gt;=4,MONTH(C1351)&lt;=6),2,IF(AND(MONTH(C1351)&gt;=7,MONTH(C1351)&lt;=9),3,4))))</f>
        <v>2</v>
      </c>
      <c r="D1352" s="96"/>
      <c r="E1352" s="67" t="s">
        <v>13193</v>
      </c>
      <c r="F1352" s="66" t="s">
        <v>6001</v>
      </c>
      <c r="G1352" s="45"/>
      <c r="H1352" s="45"/>
      <c r="I1352" s="45"/>
      <c r="J1352" s="45"/>
    </row>
    <row r="1353" spans="1:10" ht="14.1" customHeight="1" thickBot="1" x14ac:dyDescent="0.25">
      <c r="A1353" s="45"/>
      <c r="B1353" s="45"/>
      <c r="C1353" s="45"/>
      <c r="D1353" s="45"/>
      <c r="E1353" s="45"/>
      <c r="F1353" s="45"/>
      <c r="G1353" s="45"/>
      <c r="H1353" s="45"/>
      <c r="I1353" s="45"/>
      <c r="J1353" s="45"/>
    </row>
    <row r="1354" spans="1:10" ht="14.1" customHeight="1" thickBot="1" x14ac:dyDescent="0.25">
      <c r="A1354" s="72" t="s">
        <v>15735</v>
      </c>
      <c r="B1354" s="72" t="s">
        <v>16146</v>
      </c>
      <c r="C1354" s="72" t="s">
        <v>15641</v>
      </c>
      <c r="D1354" s="72" t="s">
        <v>15251</v>
      </c>
      <c r="E1354" s="72" t="s">
        <v>6934</v>
      </c>
      <c r="F1354" s="72" t="s">
        <v>15280</v>
      </c>
      <c r="G1354" s="45"/>
      <c r="H1354" s="45"/>
      <c r="I1354" s="45"/>
      <c r="J1354" s="45"/>
    </row>
    <row r="1355" spans="1:10" ht="13.5" customHeight="1" x14ac:dyDescent="0.2">
      <c r="A1355" s="78">
        <v>12352107</v>
      </c>
      <c r="B1355" s="69" t="str">
        <f ca="1">IFERROR(INDEX(UNSPSCDes,MATCH(INDIRECT(ADDRESS(ROW(),COLUMN()-1,4)),UNSPSCCode,0)),"")</f>
        <v>Sales orgánicas o sus sustitutos</v>
      </c>
      <c r="C1355" s="82" t="s">
        <v>1780</v>
      </c>
      <c r="D1355" s="78">
        <v>200</v>
      </c>
      <c r="E1355" s="71">
        <v>1500</v>
      </c>
      <c r="F1355" s="70">
        <f ca="1">INDIRECT(ADDRESS(ROW(),COLUMN()-2,4))*INDIRECT(ADDRESS(ROW(),COLUMN()-1,4))</f>
        <v>300000</v>
      </c>
      <c r="G1355" s="45"/>
      <c r="H1355" s="45"/>
      <c r="I1355" s="45"/>
      <c r="J1355" s="45"/>
    </row>
    <row r="1356" spans="1:10" ht="14.1" customHeight="1" x14ac:dyDescent="0.2">
      <c r="A1356" s="45"/>
      <c r="B1356" s="45"/>
      <c r="C1356" s="45"/>
      <c r="D1356" s="45"/>
      <c r="E1356" s="73" t="s">
        <v>12551</v>
      </c>
      <c r="F1356" s="74">
        <f ca="1">SUM(Table359[MONTO TOTAL ESTIMADO])</f>
        <v>300000</v>
      </c>
      <c r="G1356" s="45"/>
      <c r="H1356" s="45" t="str">
        <f>C1348</f>
        <v>Bienes</v>
      </c>
      <c r="I1356" s="45" t="str">
        <f>E1348</f>
        <v>No</v>
      </c>
      <c r="J1356" s="45" t="str">
        <f>D1348</f>
        <v>Compras Menores</v>
      </c>
    </row>
    <row r="1357" spans="1:10" ht="14.1" customHeight="1" thickBot="1" x14ac:dyDescent="0.3"/>
    <row r="1358" spans="1:10" ht="33.75" customHeight="1" thickBot="1" x14ac:dyDescent="0.25">
      <c r="A1358" s="64" t="s">
        <v>16382</v>
      </c>
      <c r="B1358" s="64" t="s">
        <v>161</v>
      </c>
      <c r="C1358" s="64" t="s">
        <v>11725</v>
      </c>
      <c r="D1358" s="64" t="s">
        <v>14378</v>
      </c>
      <c r="E1358" s="64" t="s">
        <v>10963</v>
      </c>
      <c r="F1358" s="64" t="s">
        <v>11096</v>
      </c>
      <c r="G1358" s="45"/>
      <c r="H1358" s="45"/>
      <c r="I1358" s="45"/>
      <c r="J1358" s="45"/>
    </row>
    <row r="1359" spans="1:10" ht="14.1" customHeight="1" thickBot="1" x14ac:dyDescent="0.25">
      <c r="A1359" s="66" t="s">
        <v>18871</v>
      </c>
      <c r="B1359" s="66" t="s">
        <v>18872</v>
      </c>
      <c r="C1359" s="66" t="s">
        <v>17798</v>
      </c>
      <c r="D1359" s="66" t="s">
        <v>17483</v>
      </c>
      <c r="E1359" s="66" t="s">
        <v>17854</v>
      </c>
      <c r="F1359" s="81" t="s">
        <v>18873</v>
      </c>
      <c r="G1359" s="45"/>
      <c r="H1359" s="45"/>
      <c r="I1359" s="45"/>
      <c r="J1359" s="45"/>
    </row>
    <row r="1360" spans="1:10" ht="14.1" customHeight="1" thickBot="1" x14ac:dyDescent="0.25">
      <c r="A1360" s="95" t="s">
        <v>14828</v>
      </c>
      <c r="B1360" s="67" t="s">
        <v>8530</v>
      </c>
      <c r="C1360" s="76">
        <v>45108</v>
      </c>
      <c r="D1360" s="95" t="s">
        <v>9387</v>
      </c>
      <c r="E1360" s="67" t="s">
        <v>13094</v>
      </c>
      <c r="F1360" s="66" t="s">
        <v>3082</v>
      </c>
      <c r="G1360" s="45"/>
      <c r="H1360" s="45"/>
      <c r="I1360" s="45"/>
      <c r="J1360" s="45"/>
    </row>
    <row r="1361" spans="1:10" ht="14.1" customHeight="1" thickBot="1" x14ac:dyDescent="0.25">
      <c r="A1361" s="96"/>
      <c r="B1361" s="67" t="s">
        <v>1786</v>
      </c>
      <c r="C1361" s="79">
        <f>IF(C1360="","",IF(AND(MONTH(C1360)&gt;=1,MONTH(C1360)&lt;=3),1,IF(AND(MONTH(C1360)&gt;=4,MONTH(C1360)&lt;=6),2,IF(AND(MONTH(C1360)&gt;=7,MONTH(C1360)&lt;=9),3,4))))</f>
        <v>3</v>
      </c>
      <c r="D1361" s="96"/>
      <c r="E1361" s="67" t="s">
        <v>2419</v>
      </c>
      <c r="F1361" s="66" t="s">
        <v>14449</v>
      </c>
      <c r="G1361" s="45"/>
      <c r="H1361" s="45"/>
      <c r="I1361" s="45"/>
      <c r="J1361" s="45"/>
    </row>
    <row r="1362" spans="1:10" ht="14.1" customHeight="1" thickBot="1" x14ac:dyDescent="0.25">
      <c r="A1362" s="96"/>
      <c r="B1362" s="67" t="s">
        <v>12943</v>
      </c>
      <c r="C1362" s="76">
        <v>45199</v>
      </c>
      <c r="D1362" s="96"/>
      <c r="E1362" s="67" t="s">
        <v>3075</v>
      </c>
      <c r="F1362" s="66" t="s">
        <v>6001</v>
      </c>
      <c r="G1362" s="45"/>
      <c r="H1362" s="45"/>
      <c r="I1362" s="45"/>
      <c r="J1362" s="45"/>
    </row>
    <row r="1363" spans="1:10" ht="14.1" customHeight="1" thickBot="1" x14ac:dyDescent="0.25">
      <c r="A1363" s="96"/>
      <c r="B1363" s="67" t="s">
        <v>1786</v>
      </c>
      <c r="C1363" s="79">
        <f>IF(C1362="","",IF(AND(MONTH(C1362)&gt;=1,MONTH(C1362)&lt;=3),1,IF(AND(MONTH(C1362)&gt;=4,MONTH(C1362)&lt;=6),2,IF(AND(MONTH(C1362)&gt;=7,MONTH(C1362)&lt;=9),3,4))))</f>
        <v>3</v>
      </c>
      <c r="D1363" s="96"/>
      <c r="E1363" s="67" t="s">
        <v>13193</v>
      </c>
      <c r="F1363" s="66" t="s">
        <v>6001</v>
      </c>
      <c r="G1363" s="45"/>
      <c r="H1363" s="45"/>
      <c r="I1363" s="45"/>
      <c r="J1363" s="45"/>
    </row>
    <row r="1364" spans="1:10" ht="14.1" customHeight="1" thickBot="1" x14ac:dyDescent="0.25">
      <c r="A1364" s="45"/>
      <c r="B1364" s="45"/>
      <c r="C1364" s="45"/>
      <c r="D1364" s="45"/>
      <c r="E1364" s="45"/>
      <c r="F1364" s="45"/>
      <c r="G1364" s="45"/>
      <c r="H1364" s="45"/>
      <c r="I1364" s="45"/>
      <c r="J1364" s="45"/>
    </row>
    <row r="1365" spans="1:10" ht="14.1" customHeight="1" thickBot="1" x14ac:dyDescent="0.25">
      <c r="A1365" s="72" t="s">
        <v>15735</v>
      </c>
      <c r="B1365" s="72" t="s">
        <v>16146</v>
      </c>
      <c r="C1365" s="72" t="s">
        <v>15641</v>
      </c>
      <c r="D1365" s="72" t="s">
        <v>15251</v>
      </c>
      <c r="E1365" s="72" t="s">
        <v>6934</v>
      </c>
      <c r="F1365" s="72" t="s">
        <v>15280</v>
      </c>
      <c r="G1365" s="45"/>
      <c r="H1365" s="45"/>
      <c r="I1365" s="45"/>
      <c r="J1365" s="45"/>
    </row>
    <row r="1366" spans="1:10" ht="13.5" customHeight="1" x14ac:dyDescent="0.2">
      <c r="A1366" s="78">
        <v>12352107</v>
      </c>
      <c r="B1366" s="69" t="str">
        <f ca="1">IFERROR(INDEX(UNSPSCDes,MATCH(INDIRECT(ADDRESS(ROW(),COLUMN()-1,4)),UNSPSCCode,0)),"")</f>
        <v>Sales orgánicas o sus sustitutos</v>
      </c>
      <c r="C1366" s="82" t="s">
        <v>1780</v>
      </c>
      <c r="D1366" s="78">
        <v>200</v>
      </c>
      <c r="E1366" s="71">
        <v>1500</v>
      </c>
      <c r="F1366" s="70">
        <f ca="1">INDIRECT(ADDRESS(ROW(),COLUMN()-2,4))*INDIRECT(ADDRESS(ROW(),COLUMN()-1,4))</f>
        <v>300000</v>
      </c>
      <c r="G1366" s="45"/>
      <c r="H1366" s="45"/>
      <c r="I1366" s="45"/>
      <c r="J1366" s="45"/>
    </row>
    <row r="1367" spans="1:10" ht="14.1" customHeight="1" x14ac:dyDescent="0.2">
      <c r="A1367" s="45"/>
      <c r="B1367" s="45"/>
      <c r="C1367" s="45"/>
      <c r="D1367" s="45"/>
      <c r="E1367" s="73" t="s">
        <v>12551</v>
      </c>
      <c r="F1367" s="74">
        <f ca="1">SUM(Table360[MONTO TOTAL ESTIMADO])</f>
        <v>300000</v>
      </c>
      <c r="G1367" s="45"/>
      <c r="H1367" s="45" t="str">
        <f>C1359</f>
        <v>Bienes</v>
      </c>
      <c r="I1367" s="45" t="str">
        <f>E1359</f>
        <v>No</v>
      </c>
      <c r="J1367" s="45" t="str">
        <f>D1359</f>
        <v>Compras Menores</v>
      </c>
    </row>
    <row r="1368" spans="1:10" ht="14.1" customHeight="1" thickBot="1" x14ac:dyDescent="0.3"/>
    <row r="1369" spans="1:10" ht="33.75" customHeight="1" thickBot="1" x14ac:dyDescent="0.25">
      <c r="A1369" s="64" t="s">
        <v>16382</v>
      </c>
      <c r="B1369" s="64" t="s">
        <v>161</v>
      </c>
      <c r="C1369" s="64" t="s">
        <v>11725</v>
      </c>
      <c r="D1369" s="64" t="s">
        <v>14378</v>
      </c>
      <c r="E1369" s="64" t="s">
        <v>10963</v>
      </c>
      <c r="F1369" s="64" t="s">
        <v>11096</v>
      </c>
      <c r="G1369" s="45"/>
      <c r="H1369" s="45"/>
      <c r="I1369" s="45"/>
      <c r="J1369" s="45"/>
    </row>
    <row r="1370" spans="1:10" ht="14.1" customHeight="1" thickBot="1" x14ac:dyDescent="0.25">
      <c r="A1370" s="66" t="s">
        <v>18871</v>
      </c>
      <c r="B1370" s="66" t="s">
        <v>18872</v>
      </c>
      <c r="C1370" s="66" t="s">
        <v>17798</v>
      </c>
      <c r="D1370" s="66" t="s">
        <v>17483</v>
      </c>
      <c r="E1370" s="66" t="s">
        <v>17854</v>
      </c>
      <c r="F1370" s="81" t="s">
        <v>18873</v>
      </c>
      <c r="G1370" s="45"/>
      <c r="H1370" s="45"/>
      <c r="I1370" s="45"/>
      <c r="J1370" s="45"/>
    </row>
    <row r="1371" spans="1:10" ht="14.1" customHeight="1" thickBot="1" x14ac:dyDescent="0.25">
      <c r="A1371" s="95" t="s">
        <v>14828</v>
      </c>
      <c r="B1371" s="67" t="s">
        <v>8530</v>
      </c>
      <c r="C1371" s="76">
        <v>45200</v>
      </c>
      <c r="D1371" s="95" t="s">
        <v>9387</v>
      </c>
      <c r="E1371" s="67" t="s">
        <v>13094</v>
      </c>
      <c r="F1371" s="66" t="s">
        <v>3082</v>
      </c>
      <c r="G1371" s="45"/>
      <c r="H1371" s="45"/>
      <c r="I1371" s="45"/>
      <c r="J1371" s="45"/>
    </row>
    <row r="1372" spans="1:10" ht="14.1" customHeight="1" thickBot="1" x14ac:dyDescent="0.25">
      <c r="A1372" s="96"/>
      <c r="B1372" s="67" t="s">
        <v>1786</v>
      </c>
      <c r="C1372" s="79">
        <f>IF(C1371="","",IF(AND(MONTH(C1371)&gt;=1,MONTH(C1371)&lt;=3),1,IF(AND(MONTH(C1371)&gt;=4,MONTH(C1371)&lt;=6),2,IF(AND(MONTH(C1371)&gt;=7,MONTH(C1371)&lt;=9),3,4))))</f>
        <v>4</v>
      </c>
      <c r="D1372" s="96"/>
      <c r="E1372" s="67" t="s">
        <v>2419</v>
      </c>
      <c r="F1372" s="66" t="s">
        <v>14449</v>
      </c>
      <c r="G1372" s="45"/>
      <c r="H1372" s="45"/>
      <c r="I1372" s="45"/>
      <c r="J1372" s="45"/>
    </row>
    <row r="1373" spans="1:10" ht="14.1" customHeight="1" thickBot="1" x14ac:dyDescent="0.25">
      <c r="A1373" s="96"/>
      <c r="B1373" s="67" t="s">
        <v>12943</v>
      </c>
      <c r="C1373" s="76">
        <v>45291</v>
      </c>
      <c r="D1373" s="96"/>
      <c r="E1373" s="67" t="s">
        <v>3075</v>
      </c>
      <c r="F1373" s="66" t="s">
        <v>6001</v>
      </c>
      <c r="G1373" s="45"/>
      <c r="H1373" s="45"/>
      <c r="I1373" s="45"/>
      <c r="J1373" s="45"/>
    </row>
    <row r="1374" spans="1:10" ht="14.1" customHeight="1" thickBot="1" x14ac:dyDescent="0.25">
      <c r="A1374" s="96"/>
      <c r="B1374" s="67" t="s">
        <v>1786</v>
      </c>
      <c r="C1374" s="79">
        <f>IF(C1373="","",IF(AND(MONTH(C1373)&gt;=1,MONTH(C1373)&lt;=3),1,IF(AND(MONTH(C1373)&gt;=4,MONTH(C1373)&lt;=6),2,IF(AND(MONTH(C1373)&gt;=7,MONTH(C1373)&lt;=9),3,4))))</f>
        <v>4</v>
      </c>
      <c r="D1374" s="96"/>
      <c r="E1374" s="67" t="s">
        <v>13193</v>
      </c>
      <c r="F1374" s="66" t="s">
        <v>6001</v>
      </c>
      <c r="G1374" s="45"/>
      <c r="H1374" s="45"/>
      <c r="I1374" s="45"/>
      <c r="J1374" s="45"/>
    </row>
    <row r="1375" spans="1:10" ht="14.1" customHeight="1" thickBot="1" x14ac:dyDescent="0.25">
      <c r="A1375" s="45"/>
      <c r="B1375" s="45"/>
      <c r="C1375" s="45"/>
      <c r="D1375" s="45"/>
      <c r="E1375" s="45"/>
      <c r="F1375" s="45"/>
      <c r="G1375" s="45"/>
      <c r="H1375" s="45"/>
      <c r="I1375" s="45"/>
      <c r="J1375" s="45"/>
    </row>
    <row r="1376" spans="1:10" ht="14.1" customHeight="1" thickBot="1" x14ac:dyDescent="0.25">
      <c r="A1376" s="72" t="s">
        <v>15735</v>
      </c>
      <c r="B1376" s="72" t="s">
        <v>16146</v>
      </c>
      <c r="C1376" s="72" t="s">
        <v>15641</v>
      </c>
      <c r="D1376" s="72" t="s">
        <v>15251</v>
      </c>
      <c r="E1376" s="72" t="s">
        <v>6934</v>
      </c>
      <c r="F1376" s="72" t="s">
        <v>15280</v>
      </c>
      <c r="G1376" s="45"/>
      <c r="H1376" s="45"/>
      <c r="I1376" s="45"/>
      <c r="J1376" s="45"/>
    </row>
    <row r="1377" spans="1:10" ht="13.5" customHeight="1" x14ac:dyDescent="0.2">
      <c r="A1377" s="78">
        <v>12352107</v>
      </c>
      <c r="B1377" s="69" t="str">
        <f ca="1">IFERROR(INDEX(UNSPSCDes,MATCH(INDIRECT(ADDRESS(ROW(),COLUMN()-1,4)),UNSPSCCode,0)),"")</f>
        <v>Sales orgánicas o sus sustitutos</v>
      </c>
      <c r="C1377" s="82" t="s">
        <v>1780</v>
      </c>
      <c r="D1377" s="78">
        <v>200</v>
      </c>
      <c r="E1377" s="71">
        <v>1500</v>
      </c>
      <c r="F1377" s="70">
        <f ca="1">INDIRECT(ADDRESS(ROW(),COLUMN()-2,4))*INDIRECT(ADDRESS(ROW(),COLUMN()-1,4))</f>
        <v>300000</v>
      </c>
      <c r="G1377" s="45"/>
      <c r="H1377" s="45"/>
      <c r="I1377" s="45"/>
      <c r="J1377" s="45"/>
    </row>
    <row r="1378" spans="1:10" ht="14.1" customHeight="1" x14ac:dyDescent="0.2">
      <c r="A1378" s="45"/>
      <c r="B1378" s="45"/>
      <c r="C1378" s="45"/>
      <c r="D1378" s="45"/>
      <c r="E1378" s="73" t="s">
        <v>12551</v>
      </c>
      <c r="F1378" s="74">
        <f ca="1">SUM(Table361[MONTO TOTAL ESTIMADO])</f>
        <v>300000</v>
      </c>
      <c r="G1378" s="45"/>
      <c r="H1378" s="45" t="str">
        <f>C1370</f>
        <v>Bienes</v>
      </c>
      <c r="I1378" s="45" t="str">
        <f>E1370</f>
        <v>No</v>
      </c>
      <c r="J1378" s="45" t="str">
        <f>D1370</f>
        <v>Compras Menores</v>
      </c>
    </row>
    <row r="1379" spans="1:10" ht="14.1" customHeight="1" thickBot="1" x14ac:dyDescent="0.3"/>
    <row r="1380" spans="1:10" ht="33.75" customHeight="1" thickBot="1" x14ac:dyDescent="0.25">
      <c r="A1380" s="64" t="s">
        <v>16382</v>
      </c>
      <c r="B1380" s="64" t="s">
        <v>161</v>
      </c>
      <c r="C1380" s="64" t="s">
        <v>11725</v>
      </c>
      <c r="D1380" s="64" t="s">
        <v>14378</v>
      </c>
      <c r="E1380" s="64" t="s">
        <v>10963</v>
      </c>
      <c r="F1380" s="64" t="s">
        <v>11096</v>
      </c>
      <c r="G1380" s="45"/>
      <c r="H1380" s="45"/>
      <c r="I1380" s="45"/>
      <c r="J1380" s="45"/>
    </row>
    <row r="1381" spans="1:10" ht="14.1" customHeight="1" thickBot="1" x14ac:dyDescent="0.25">
      <c r="A1381" s="66" t="s">
        <v>3863</v>
      </c>
      <c r="B1381" s="66" t="s">
        <v>18874</v>
      </c>
      <c r="C1381" s="66" t="s">
        <v>17798</v>
      </c>
      <c r="D1381" s="66" t="s">
        <v>15036</v>
      </c>
      <c r="E1381" s="66" t="s">
        <v>17854</v>
      </c>
      <c r="F1381" s="66" t="s">
        <v>18875</v>
      </c>
      <c r="G1381" s="45"/>
      <c r="H1381" s="45"/>
      <c r="I1381" s="45"/>
      <c r="J1381" s="45"/>
    </row>
    <row r="1382" spans="1:10" ht="14.1" customHeight="1" thickBot="1" x14ac:dyDescent="0.25">
      <c r="A1382" s="95" t="s">
        <v>14828</v>
      </c>
      <c r="B1382" s="67" t="s">
        <v>8530</v>
      </c>
      <c r="C1382" s="76">
        <v>44927</v>
      </c>
      <c r="D1382" s="95" t="s">
        <v>9387</v>
      </c>
      <c r="E1382" s="67" t="s">
        <v>13094</v>
      </c>
      <c r="F1382" s="66" t="s">
        <v>3082</v>
      </c>
      <c r="G1382" s="45"/>
      <c r="H1382" s="45"/>
      <c r="I1382" s="45"/>
      <c r="J1382" s="45"/>
    </row>
    <row r="1383" spans="1:10" ht="14.1" customHeight="1" thickBot="1" x14ac:dyDescent="0.25">
      <c r="A1383" s="96"/>
      <c r="B1383" s="67" t="s">
        <v>1786</v>
      </c>
      <c r="C1383" s="79">
        <f>IF(C1382="","",IF(AND(MONTH(C1382)&gt;=1,MONTH(C1382)&lt;=3),1,IF(AND(MONTH(C1382)&gt;=4,MONTH(C1382)&lt;=6),2,IF(AND(MONTH(C1382)&gt;=7,MONTH(C1382)&lt;=9),3,4))))</f>
        <v>1</v>
      </c>
      <c r="D1383" s="96"/>
      <c r="E1383" s="67" t="s">
        <v>2419</v>
      </c>
      <c r="F1383" s="66" t="s">
        <v>14449</v>
      </c>
      <c r="G1383" s="45"/>
      <c r="H1383" s="45"/>
      <c r="I1383" s="45"/>
      <c r="J1383" s="45"/>
    </row>
    <row r="1384" spans="1:10" ht="14.1" customHeight="1" thickBot="1" x14ac:dyDescent="0.25">
      <c r="A1384" s="96"/>
      <c r="B1384" s="67" t="s">
        <v>12943</v>
      </c>
      <c r="C1384" s="76">
        <v>45016</v>
      </c>
      <c r="D1384" s="96"/>
      <c r="E1384" s="67" t="s">
        <v>3075</v>
      </c>
      <c r="F1384" s="66" t="s">
        <v>6001</v>
      </c>
      <c r="G1384" s="45"/>
      <c r="H1384" s="45"/>
      <c r="I1384" s="45"/>
      <c r="J1384" s="45"/>
    </row>
    <row r="1385" spans="1:10" ht="14.1" customHeight="1" thickBot="1" x14ac:dyDescent="0.25">
      <c r="A1385" s="96"/>
      <c r="B1385" s="67" t="s">
        <v>1786</v>
      </c>
      <c r="C1385" s="79">
        <f>IF(C1384="","",IF(AND(MONTH(C1384)&gt;=1,MONTH(C1384)&lt;=3),1,IF(AND(MONTH(C1384)&gt;=4,MONTH(C1384)&lt;=6),2,IF(AND(MONTH(C1384)&gt;=7,MONTH(C1384)&lt;=9),3,4))))</f>
        <v>1</v>
      </c>
      <c r="D1385" s="96"/>
      <c r="E1385" s="67" t="s">
        <v>13193</v>
      </c>
      <c r="F1385" s="66" t="s">
        <v>6001</v>
      </c>
      <c r="G1385" s="45"/>
      <c r="H1385" s="45"/>
      <c r="I1385" s="45"/>
      <c r="J1385" s="45"/>
    </row>
    <row r="1386" spans="1:10" ht="14.1" customHeight="1" thickBot="1" x14ac:dyDescent="0.25">
      <c r="A1386" s="45"/>
      <c r="B1386" s="45"/>
      <c r="C1386" s="45"/>
      <c r="D1386" s="45"/>
      <c r="E1386" s="45"/>
      <c r="F1386" s="45"/>
      <c r="G1386" s="45"/>
      <c r="H1386" s="45"/>
      <c r="I1386" s="45"/>
      <c r="J1386" s="45"/>
    </row>
    <row r="1387" spans="1:10" ht="14.1" customHeight="1" thickBot="1" x14ac:dyDescent="0.25">
      <c r="A1387" s="72" t="s">
        <v>15735</v>
      </c>
      <c r="B1387" s="72" t="s">
        <v>16146</v>
      </c>
      <c r="C1387" s="72" t="s">
        <v>15641</v>
      </c>
      <c r="D1387" s="72" t="s">
        <v>15251</v>
      </c>
      <c r="E1387" s="72" t="s">
        <v>6934</v>
      </c>
      <c r="F1387" s="72" t="s">
        <v>15280</v>
      </c>
      <c r="G1387" s="45"/>
      <c r="H1387" s="45"/>
      <c r="I1387" s="45"/>
      <c r="J1387" s="45"/>
    </row>
    <row r="1388" spans="1:10" ht="13.5" customHeight="1" x14ac:dyDescent="0.2">
      <c r="A1388" s="78">
        <v>15101506</v>
      </c>
      <c r="B1388" s="69" t="str">
        <f ca="1">IFERROR(INDEX(UNSPSCDes,MATCH(INDIRECT(ADDRESS(ROW(),COLUMN()-1,4)),UNSPSCCode,0)),"")</f>
        <v>Gasolina</v>
      </c>
      <c r="C1388" s="82" t="s">
        <v>9561</v>
      </c>
      <c r="D1388" s="78">
        <v>1200</v>
      </c>
      <c r="E1388" s="71">
        <v>245</v>
      </c>
      <c r="F1388" s="70">
        <f ca="1">INDIRECT(ADDRESS(ROW(),COLUMN()-2,4))*INDIRECT(ADDRESS(ROW(),COLUMN()-1,4))</f>
        <v>294000</v>
      </c>
      <c r="G1388" s="45"/>
      <c r="H1388" s="45"/>
      <c r="I1388" s="45"/>
      <c r="J1388" s="45"/>
    </row>
    <row r="1389" spans="1:10" ht="14.1" customHeight="1" x14ac:dyDescent="0.2">
      <c r="A1389" s="45"/>
      <c r="B1389" s="45"/>
      <c r="C1389" s="45"/>
      <c r="D1389" s="45"/>
      <c r="E1389" s="73" t="s">
        <v>12551</v>
      </c>
      <c r="F1389" s="74">
        <f ca="1">SUM(Table362[MONTO TOTAL ESTIMADO])</f>
        <v>294000</v>
      </c>
      <c r="G1389" s="45"/>
      <c r="H1389" s="45" t="str">
        <f>C1381</f>
        <v>Bienes</v>
      </c>
      <c r="I1389" s="45" t="str">
        <f>E1381</f>
        <v>No</v>
      </c>
      <c r="J1389" s="45" t="str">
        <f>D1381</f>
        <v>Excepción - Resolución 15-08 sobre compra y contratación de pasaje aéreo, combustible y reparación de vehículos de motor</v>
      </c>
    </row>
    <row r="1390" spans="1:10" ht="14.1" customHeight="1" thickBot="1" x14ac:dyDescent="0.3"/>
    <row r="1391" spans="1:10" ht="33.75" customHeight="1" thickBot="1" x14ac:dyDescent="0.25">
      <c r="A1391" s="64" t="s">
        <v>16382</v>
      </c>
      <c r="B1391" s="64" t="s">
        <v>161</v>
      </c>
      <c r="C1391" s="64" t="s">
        <v>11725</v>
      </c>
      <c r="D1391" s="64" t="s">
        <v>14378</v>
      </c>
      <c r="E1391" s="64" t="s">
        <v>10963</v>
      </c>
      <c r="F1391" s="64" t="s">
        <v>11096</v>
      </c>
      <c r="G1391" s="45"/>
      <c r="H1391" s="45"/>
      <c r="I1391" s="45"/>
      <c r="J1391" s="45"/>
    </row>
    <row r="1392" spans="1:10" ht="14.1" customHeight="1" thickBot="1" x14ac:dyDescent="0.25">
      <c r="A1392" s="66" t="s">
        <v>3863</v>
      </c>
      <c r="B1392" s="66" t="s">
        <v>18874</v>
      </c>
      <c r="C1392" s="66" t="s">
        <v>17798</v>
      </c>
      <c r="D1392" s="66" t="s">
        <v>15036</v>
      </c>
      <c r="E1392" s="66" t="s">
        <v>17854</v>
      </c>
      <c r="F1392" s="66" t="s">
        <v>18875</v>
      </c>
      <c r="G1392" s="45"/>
      <c r="H1392" s="45"/>
      <c r="I1392" s="45"/>
      <c r="J1392" s="45"/>
    </row>
    <row r="1393" spans="1:10" ht="14.1" customHeight="1" thickBot="1" x14ac:dyDescent="0.25">
      <c r="A1393" s="95" t="s">
        <v>14828</v>
      </c>
      <c r="B1393" s="67" t="s">
        <v>8530</v>
      </c>
      <c r="C1393" s="76">
        <v>45017</v>
      </c>
      <c r="D1393" s="95" t="s">
        <v>9387</v>
      </c>
      <c r="E1393" s="67" t="s">
        <v>13094</v>
      </c>
      <c r="F1393" s="66" t="s">
        <v>3082</v>
      </c>
      <c r="G1393" s="45"/>
      <c r="H1393" s="45"/>
      <c r="I1393" s="45"/>
      <c r="J1393" s="45"/>
    </row>
    <row r="1394" spans="1:10" ht="14.1" customHeight="1" thickBot="1" x14ac:dyDescent="0.25">
      <c r="A1394" s="96"/>
      <c r="B1394" s="67" t="s">
        <v>1786</v>
      </c>
      <c r="C1394" s="79">
        <f>IF(C1393="","",IF(AND(MONTH(C1393)&gt;=1,MONTH(C1393)&lt;=3),1,IF(AND(MONTH(C1393)&gt;=4,MONTH(C1393)&lt;=6),2,IF(AND(MONTH(C1393)&gt;=7,MONTH(C1393)&lt;=9),3,4))))</f>
        <v>2</v>
      </c>
      <c r="D1394" s="96"/>
      <c r="E1394" s="67" t="s">
        <v>2419</v>
      </c>
      <c r="F1394" s="66" t="s">
        <v>14449</v>
      </c>
      <c r="G1394" s="45"/>
      <c r="H1394" s="45"/>
      <c r="I1394" s="45"/>
      <c r="J1394" s="45"/>
    </row>
    <row r="1395" spans="1:10" ht="14.1" customHeight="1" thickBot="1" x14ac:dyDescent="0.25">
      <c r="A1395" s="96"/>
      <c r="B1395" s="67" t="s">
        <v>12943</v>
      </c>
      <c r="C1395" s="76">
        <v>45107</v>
      </c>
      <c r="D1395" s="96"/>
      <c r="E1395" s="67" t="s">
        <v>3075</v>
      </c>
      <c r="F1395" s="66" t="s">
        <v>6001</v>
      </c>
      <c r="G1395" s="45"/>
      <c r="H1395" s="45"/>
      <c r="I1395" s="45"/>
      <c r="J1395" s="45"/>
    </row>
    <row r="1396" spans="1:10" ht="14.1" customHeight="1" thickBot="1" x14ac:dyDescent="0.25">
      <c r="A1396" s="96"/>
      <c r="B1396" s="67" t="s">
        <v>1786</v>
      </c>
      <c r="C1396" s="79">
        <f>IF(C1395="","",IF(AND(MONTH(C1395)&gt;=1,MONTH(C1395)&lt;=3),1,IF(AND(MONTH(C1395)&gt;=4,MONTH(C1395)&lt;=6),2,IF(AND(MONTH(C1395)&gt;=7,MONTH(C1395)&lt;=9),3,4))))</f>
        <v>2</v>
      </c>
      <c r="D1396" s="96"/>
      <c r="E1396" s="67" t="s">
        <v>13193</v>
      </c>
      <c r="F1396" s="66" t="s">
        <v>6001</v>
      </c>
      <c r="G1396" s="45"/>
      <c r="H1396" s="45"/>
      <c r="I1396" s="45"/>
      <c r="J1396" s="45"/>
    </row>
    <row r="1397" spans="1:10" ht="14.1" customHeight="1" thickBot="1" x14ac:dyDescent="0.25">
      <c r="A1397" s="45"/>
      <c r="B1397" s="45"/>
      <c r="C1397" s="45"/>
      <c r="D1397" s="45"/>
      <c r="E1397" s="45"/>
      <c r="F1397" s="45"/>
      <c r="G1397" s="45"/>
      <c r="H1397" s="45"/>
      <c r="I1397" s="45"/>
      <c r="J1397" s="45"/>
    </row>
    <row r="1398" spans="1:10" ht="14.1" customHeight="1" thickBot="1" x14ac:dyDescent="0.25">
      <c r="A1398" s="72" t="s">
        <v>15735</v>
      </c>
      <c r="B1398" s="72" t="s">
        <v>16146</v>
      </c>
      <c r="C1398" s="72" t="s">
        <v>15641</v>
      </c>
      <c r="D1398" s="72" t="s">
        <v>15251</v>
      </c>
      <c r="E1398" s="72" t="s">
        <v>6934</v>
      </c>
      <c r="F1398" s="72" t="s">
        <v>15280</v>
      </c>
      <c r="G1398" s="45"/>
      <c r="H1398" s="45"/>
      <c r="I1398" s="45"/>
      <c r="J1398" s="45"/>
    </row>
    <row r="1399" spans="1:10" ht="13.5" customHeight="1" x14ac:dyDescent="0.2">
      <c r="A1399" s="78">
        <v>15101506</v>
      </c>
      <c r="B1399" s="69" t="str">
        <f ca="1">IFERROR(INDEX(UNSPSCDes,MATCH(INDIRECT(ADDRESS(ROW(),COLUMN()-1,4)),UNSPSCCode,0)),"")</f>
        <v>Gasolina</v>
      </c>
      <c r="C1399" s="82" t="s">
        <v>9561</v>
      </c>
      <c r="D1399" s="78">
        <v>1200</v>
      </c>
      <c r="E1399" s="71">
        <v>245</v>
      </c>
      <c r="F1399" s="70">
        <f ca="1">INDIRECT(ADDRESS(ROW(),COLUMN()-2,4))*INDIRECT(ADDRESS(ROW(),COLUMN()-1,4))</f>
        <v>294000</v>
      </c>
      <c r="G1399" s="45"/>
      <c r="H1399" s="45"/>
      <c r="I1399" s="45"/>
      <c r="J1399" s="45"/>
    </row>
    <row r="1400" spans="1:10" ht="14.1" customHeight="1" x14ac:dyDescent="0.2">
      <c r="A1400" s="45"/>
      <c r="B1400" s="45"/>
      <c r="C1400" s="45"/>
      <c r="D1400" s="45"/>
      <c r="E1400" s="73" t="s">
        <v>12551</v>
      </c>
      <c r="F1400" s="74">
        <f ca="1">SUM(Table363[MONTO TOTAL ESTIMADO])</f>
        <v>294000</v>
      </c>
      <c r="G1400" s="45"/>
      <c r="H1400" s="45" t="str">
        <f>C1392</f>
        <v>Bienes</v>
      </c>
      <c r="I1400" s="45" t="str">
        <f>E1392</f>
        <v>No</v>
      </c>
      <c r="J1400" s="45" t="str">
        <f>D1392</f>
        <v>Excepción - Resolución 15-08 sobre compra y contratación de pasaje aéreo, combustible y reparación de vehículos de motor</v>
      </c>
    </row>
    <row r="1401" spans="1:10" ht="14.1" customHeight="1" thickBot="1" x14ac:dyDescent="0.3"/>
    <row r="1402" spans="1:10" ht="33.75" customHeight="1" thickBot="1" x14ac:dyDescent="0.25">
      <c r="A1402" s="64" t="s">
        <v>16382</v>
      </c>
      <c r="B1402" s="64" t="s">
        <v>161</v>
      </c>
      <c r="C1402" s="64" t="s">
        <v>11725</v>
      </c>
      <c r="D1402" s="64" t="s">
        <v>14378</v>
      </c>
      <c r="E1402" s="64" t="s">
        <v>10963</v>
      </c>
      <c r="F1402" s="64" t="s">
        <v>11096</v>
      </c>
      <c r="G1402" s="45"/>
      <c r="H1402" s="45"/>
      <c r="I1402" s="45"/>
      <c r="J1402" s="45"/>
    </row>
    <row r="1403" spans="1:10" ht="14.1" customHeight="1" thickBot="1" x14ac:dyDescent="0.25">
      <c r="A1403" s="66" t="s">
        <v>3863</v>
      </c>
      <c r="B1403" s="66" t="s">
        <v>18874</v>
      </c>
      <c r="C1403" s="66" t="s">
        <v>17798</v>
      </c>
      <c r="D1403" s="66" t="s">
        <v>15036</v>
      </c>
      <c r="E1403" s="66" t="s">
        <v>17854</v>
      </c>
      <c r="F1403" s="66" t="s">
        <v>18875</v>
      </c>
      <c r="G1403" s="45"/>
      <c r="H1403" s="45"/>
      <c r="I1403" s="45"/>
      <c r="J1403" s="45"/>
    </row>
    <row r="1404" spans="1:10" ht="14.1" customHeight="1" thickBot="1" x14ac:dyDescent="0.25">
      <c r="A1404" s="95" t="s">
        <v>14828</v>
      </c>
      <c r="B1404" s="67" t="s">
        <v>8530</v>
      </c>
      <c r="C1404" s="76">
        <v>45108</v>
      </c>
      <c r="D1404" s="95" t="s">
        <v>9387</v>
      </c>
      <c r="E1404" s="67" t="s">
        <v>13094</v>
      </c>
      <c r="F1404" s="66" t="s">
        <v>3082</v>
      </c>
      <c r="G1404" s="45"/>
      <c r="H1404" s="45"/>
      <c r="I1404" s="45"/>
      <c r="J1404" s="45"/>
    </row>
    <row r="1405" spans="1:10" ht="14.1" customHeight="1" thickBot="1" x14ac:dyDescent="0.25">
      <c r="A1405" s="96"/>
      <c r="B1405" s="67" t="s">
        <v>1786</v>
      </c>
      <c r="C1405" s="79">
        <f>IF(C1404="","",IF(AND(MONTH(C1404)&gt;=1,MONTH(C1404)&lt;=3),1,IF(AND(MONTH(C1404)&gt;=4,MONTH(C1404)&lt;=6),2,IF(AND(MONTH(C1404)&gt;=7,MONTH(C1404)&lt;=9),3,4))))</f>
        <v>3</v>
      </c>
      <c r="D1405" s="96"/>
      <c r="E1405" s="67" t="s">
        <v>2419</v>
      </c>
      <c r="F1405" s="66" t="s">
        <v>14449</v>
      </c>
      <c r="G1405" s="45"/>
      <c r="H1405" s="45"/>
      <c r="I1405" s="45"/>
      <c r="J1405" s="45"/>
    </row>
    <row r="1406" spans="1:10" ht="14.1" customHeight="1" thickBot="1" x14ac:dyDescent="0.25">
      <c r="A1406" s="96"/>
      <c r="B1406" s="67" t="s">
        <v>12943</v>
      </c>
      <c r="C1406" s="76">
        <v>45199</v>
      </c>
      <c r="D1406" s="96"/>
      <c r="E1406" s="67" t="s">
        <v>3075</v>
      </c>
      <c r="F1406" s="66" t="s">
        <v>6001</v>
      </c>
      <c r="G1406" s="45"/>
      <c r="H1406" s="45"/>
      <c r="I1406" s="45"/>
      <c r="J1406" s="45"/>
    </row>
    <row r="1407" spans="1:10" ht="14.1" customHeight="1" thickBot="1" x14ac:dyDescent="0.25">
      <c r="A1407" s="96"/>
      <c r="B1407" s="67" t="s">
        <v>1786</v>
      </c>
      <c r="C1407" s="79">
        <f>IF(C1406="","",IF(AND(MONTH(C1406)&gt;=1,MONTH(C1406)&lt;=3),1,IF(AND(MONTH(C1406)&gt;=4,MONTH(C1406)&lt;=6),2,IF(AND(MONTH(C1406)&gt;=7,MONTH(C1406)&lt;=9),3,4))))</f>
        <v>3</v>
      </c>
      <c r="D1407" s="96"/>
      <c r="E1407" s="67" t="s">
        <v>13193</v>
      </c>
      <c r="F1407" s="66" t="s">
        <v>6001</v>
      </c>
      <c r="G1407" s="45"/>
      <c r="H1407" s="45"/>
      <c r="I1407" s="45"/>
      <c r="J1407" s="45"/>
    </row>
    <row r="1408" spans="1:10" ht="14.1" customHeight="1" thickBot="1" x14ac:dyDescent="0.25">
      <c r="A1408" s="45"/>
      <c r="B1408" s="45"/>
      <c r="C1408" s="45"/>
      <c r="D1408" s="45"/>
      <c r="E1408" s="45"/>
      <c r="F1408" s="45"/>
      <c r="G1408" s="45"/>
      <c r="H1408" s="45"/>
      <c r="I1408" s="45"/>
      <c r="J1408" s="45"/>
    </row>
    <row r="1409" spans="1:10" ht="14.1" customHeight="1" thickBot="1" x14ac:dyDescent="0.25">
      <c r="A1409" s="72" t="s">
        <v>15735</v>
      </c>
      <c r="B1409" s="72" t="s">
        <v>16146</v>
      </c>
      <c r="C1409" s="72" t="s">
        <v>15641</v>
      </c>
      <c r="D1409" s="72" t="s">
        <v>15251</v>
      </c>
      <c r="E1409" s="72" t="s">
        <v>6934</v>
      </c>
      <c r="F1409" s="72" t="s">
        <v>15280</v>
      </c>
      <c r="G1409" s="45"/>
      <c r="H1409" s="45"/>
      <c r="I1409" s="45"/>
      <c r="J1409" s="45"/>
    </row>
    <row r="1410" spans="1:10" ht="13.5" customHeight="1" x14ac:dyDescent="0.2">
      <c r="A1410" s="78">
        <v>15101506</v>
      </c>
      <c r="B1410" s="69" t="str">
        <f ca="1">IFERROR(INDEX(UNSPSCDes,MATCH(INDIRECT(ADDRESS(ROW(),COLUMN()-1,4)),UNSPSCCode,0)),"")</f>
        <v>Gasolina</v>
      </c>
      <c r="C1410" s="82" t="s">
        <v>9561</v>
      </c>
      <c r="D1410" s="78">
        <v>1200</v>
      </c>
      <c r="E1410" s="71">
        <v>245</v>
      </c>
      <c r="F1410" s="70">
        <f ca="1">INDIRECT(ADDRESS(ROW(),COLUMN()-2,4))*INDIRECT(ADDRESS(ROW(),COLUMN()-1,4))</f>
        <v>294000</v>
      </c>
      <c r="G1410" s="45"/>
      <c r="H1410" s="45"/>
      <c r="I1410" s="45"/>
      <c r="J1410" s="45"/>
    </row>
    <row r="1411" spans="1:10" ht="14.1" customHeight="1" x14ac:dyDescent="0.2">
      <c r="A1411" s="45"/>
      <c r="B1411" s="45"/>
      <c r="C1411" s="45"/>
      <c r="D1411" s="45"/>
      <c r="E1411" s="73" t="s">
        <v>12551</v>
      </c>
      <c r="F1411" s="74">
        <f ca="1">SUM(Table364[MONTO TOTAL ESTIMADO])</f>
        <v>294000</v>
      </c>
      <c r="G1411" s="45"/>
      <c r="H1411" s="45" t="str">
        <f>C1403</f>
        <v>Bienes</v>
      </c>
      <c r="I1411" s="45" t="str">
        <f>E1403</f>
        <v>No</v>
      </c>
      <c r="J1411" s="45" t="str">
        <f>D1403</f>
        <v>Excepción - Resolución 15-08 sobre compra y contratación de pasaje aéreo, combustible y reparación de vehículos de motor</v>
      </c>
    </row>
    <row r="1412" spans="1:10" ht="14.1" customHeight="1" thickBot="1" x14ac:dyDescent="0.3"/>
    <row r="1413" spans="1:10" ht="33.75" customHeight="1" thickBot="1" x14ac:dyDescent="0.25">
      <c r="A1413" s="64" t="s">
        <v>16382</v>
      </c>
      <c r="B1413" s="64" t="s">
        <v>161</v>
      </c>
      <c r="C1413" s="64" t="s">
        <v>11725</v>
      </c>
      <c r="D1413" s="64" t="s">
        <v>14378</v>
      </c>
      <c r="E1413" s="64" t="s">
        <v>10963</v>
      </c>
      <c r="F1413" s="64" t="s">
        <v>11096</v>
      </c>
      <c r="G1413" s="45"/>
      <c r="H1413" s="45"/>
      <c r="I1413" s="45"/>
      <c r="J1413" s="45"/>
    </row>
    <row r="1414" spans="1:10" ht="14.1" customHeight="1" thickBot="1" x14ac:dyDescent="0.25">
      <c r="A1414" s="66" t="s">
        <v>3863</v>
      </c>
      <c r="B1414" s="66" t="s">
        <v>18874</v>
      </c>
      <c r="C1414" s="66" t="s">
        <v>17798</v>
      </c>
      <c r="D1414" s="66" t="s">
        <v>15036</v>
      </c>
      <c r="E1414" s="66" t="s">
        <v>17854</v>
      </c>
      <c r="F1414" s="66" t="s">
        <v>18875</v>
      </c>
      <c r="G1414" s="45"/>
      <c r="H1414" s="45"/>
      <c r="I1414" s="45"/>
      <c r="J1414" s="45"/>
    </row>
    <row r="1415" spans="1:10" ht="14.1" customHeight="1" thickBot="1" x14ac:dyDescent="0.25">
      <c r="A1415" s="95" t="s">
        <v>14828</v>
      </c>
      <c r="B1415" s="67" t="s">
        <v>8530</v>
      </c>
      <c r="C1415" s="76">
        <v>45200</v>
      </c>
      <c r="D1415" s="95" t="s">
        <v>9387</v>
      </c>
      <c r="E1415" s="67" t="s">
        <v>13094</v>
      </c>
      <c r="F1415" s="66" t="s">
        <v>3082</v>
      </c>
      <c r="G1415" s="45"/>
      <c r="H1415" s="45"/>
      <c r="I1415" s="45"/>
      <c r="J1415" s="45"/>
    </row>
    <row r="1416" spans="1:10" ht="14.1" customHeight="1" thickBot="1" x14ac:dyDescent="0.25">
      <c r="A1416" s="96"/>
      <c r="B1416" s="67" t="s">
        <v>1786</v>
      </c>
      <c r="C1416" s="79">
        <f>IF(C1415="","",IF(AND(MONTH(C1415)&gt;=1,MONTH(C1415)&lt;=3),1,IF(AND(MONTH(C1415)&gt;=4,MONTH(C1415)&lt;=6),2,IF(AND(MONTH(C1415)&gt;=7,MONTH(C1415)&lt;=9),3,4))))</f>
        <v>4</v>
      </c>
      <c r="D1416" s="96"/>
      <c r="E1416" s="67" t="s">
        <v>2419</v>
      </c>
      <c r="F1416" s="66" t="s">
        <v>14449</v>
      </c>
      <c r="G1416" s="45"/>
      <c r="H1416" s="45"/>
      <c r="I1416" s="45"/>
      <c r="J1416" s="45"/>
    </row>
    <row r="1417" spans="1:10" ht="14.1" customHeight="1" thickBot="1" x14ac:dyDescent="0.25">
      <c r="A1417" s="96"/>
      <c r="B1417" s="67" t="s">
        <v>12943</v>
      </c>
      <c r="C1417" s="76">
        <v>45291</v>
      </c>
      <c r="D1417" s="96"/>
      <c r="E1417" s="67" t="s">
        <v>3075</v>
      </c>
      <c r="F1417" s="66" t="s">
        <v>6001</v>
      </c>
      <c r="G1417" s="45"/>
      <c r="H1417" s="45"/>
      <c r="I1417" s="45"/>
      <c r="J1417" s="45"/>
    </row>
    <row r="1418" spans="1:10" ht="14.1" customHeight="1" thickBot="1" x14ac:dyDescent="0.25">
      <c r="A1418" s="96"/>
      <c r="B1418" s="67" t="s">
        <v>1786</v>
      </c>
      <c r="C1418" s="79">
        <f>IF(C1417="","",IF(AND(MONTH(C1417)&gt;=1,MONTH(C1417)&lt;=3),1,IF(AND(MONTH(C1417)&gt;=4,MONTH(C1417)&lt;=6),2,IF(AND(MONTH(C1417)&gt;=7,MONTH(C1417)&lt;=9),3,4))))</f>
        <v>4</v>
      </c>
      <c r="D1418" s="96"/>
      <c r="E1418" s="67" t="s">
        <v>13193</v>
      </c>
      <c r="F1418" s="66" t="s">
        <v>6001</v>
      </c>
      <c r="G1418" s="45"/>
      <c r="H1418" s="45"/>
      <c r="I1418" s="45"/>
      <c r="J1418" s="45"/>
    </row>
    <row r="1419" spans="1:10" ht="14.1" customHeight="1" thickBot="1" x14ac:dyDescent="0.25">
      <c r="A1419" s="45"/>
      <c r="B1419" s="45"/>
      <c r="C1419" s="45"/>
      <c r="D1419" s="45"/>
      <c r="E1419" s="45"/>
      <c r="F1419" s="45"/>
      <c r="G1419" s="45"/>
      <c r="H1419" s="45"/>
      <c r="I1419" s="45"/>
      <c r="J1419" s="45"/>
    </row>
    <row r="1420" spans="1:10" ht="14.1" customHeight="1" thickBot="1" x14ac:dyDescent="0.25">
      <c r="A1420" s="72" t="s">
        <v>15735</v>
      </c>
      <c r="B1420" s="72" t="s">
        <v>16146</v>
      </c>
      <c r="C1420" s="72" t="s">
        <v>15641</v>
      </c>
      <c r="D1420" s="72" t="s">
        <v>15251</v>
      </c>
      <c r="E1420" s="72" t="s">
        <v>6934</v>
      </c>
      <c r="F1420" s="72" t="s">
        <v>15280</v>
      </c>
      <c r="G1420" s="45"/>
      <c r="H1420" s="45"/>
      <c r="I1420" s="45"/>
      <c r="J1420" s="45"/>
    </row>
    <row r="1421" spans="1:10" ht="13.5" customHeight="1" x14ac:dyDescent="0.2">
      <c r="A1421" s="78">
        <v>15101506</v>
      </c>
      <c r="B1421" s="69" t="str">
        <f ca="1">IFERROR(INDEX(UNSPSCDes,MATCH(INDIRECT(ADDRESS(ROW(),COLUMN()-1,4)),UNSPSCCode,0)),"")</f>
        <v>Gasolina</v>
      </c>
      <c r="C1421" s="82" t="s">
        <v>9561</v>
      </c>
      <c r="D1421" s="78">
        <v>1200</v>
      </c>
      <c r="E1421" s="71">
        <v>245</v>
      </c>
      <c r="F1421" s="70">
        <f ca="1">INDIRECT(ADDRESS(ROW(),COLUMN()-2,4))*INDIRECT(ADDRESS(ROW(),COLUMN()-1,4))</f>
        <v>294000</v>
      </c>
      <c r="G1421" s="45"/>
      <c r="H1421" s="45"/>
      <c r="I1421" s="45"/>
      <c r="J1421" s="45"/>
    </row>
    <row r="1422" spans="1:10" ht="14.1" customHeight="1" x14ac:dyDescent="0.2">
      <c r="A1422" s="45"/>
      <c r="B1422" s="45"/>
      <c r="C1422" s="45"/>
      <c r="D1422" s="45"/>
      <c r="E1422" s="73" t="s">
        <v>12551</v>
      </c>
      <c r="F1422" s="74">
        <f ca="1">SUM(Table365[MONTO TOTAL ESTIMADO])</f>
        <v>294000</v>
      </c>
      <c r="G1422" s="45"/>
      <c r="H1422" s="45" t="str">
        <f>C1414</f>
        <v>Bienes</v>
      </c>
      <c r="I1422" s="45" t="str">
        <f>E1414</f>
        <v>No</v>
      </c>
      <c r="J1422" s="45" t="str">
        <f>D1414</f>
        <v>Excepción - Resolución 15-08 sobre compra y contratación de pasaje aéreo, combustible y reparación de vehículos de motor</v>
      </c>
    </row>
    <row r="1423" spans="1:10" ht="14.1" customHeight="1" thickBot="1" x14ac:dyDescent="0.3"/>
    <row r="1424" spans="1:10" ht="33.75" customHeight="1" thickBot="1" x14ac:dyDescent="0.25">
      <c r="A1424" s="64" t="s">
        <v>16382</v>
      </c>
      <c r="B1424" s="64" t="s">
        <v>161</v>
      </c>
      <c r="C1424" s="64" t="s">
        <v>11725</v>
      </c>
      <c r="D1424" s="64" t="s">
        <v>14378</v>
      </c>
      <c r="E1424" s="64" t="s">
        <v>10963</v>
      </c>
      <c r="F1424" s="64" t="s">
        <v>11096</v>
      </c>
      <c r="G1424" s="45"/>
      <c r="H1424" s="45"/>
      <c r="I1424" s="45"/>
      <c r="J1424" s="45"/>
    </row>
    <row r="1425" spans="1:10" ht="14.1" customHeight="1" thickBot="1" x14ac:dyDescent="0.25">
      <c r="A1425" s="66" t="s">
        <v>18876</v>
      </c>
      <c r="B1425" s="66" t="s">
        <v>18881</v>
      </c>
      <c r="C1425" s="66" t="s">
        <v>17798</v>
      </c>
      <c r="D1425" s="66" t="s">
        <v>15036</v>
      </c>
      <c r="E1425" s="66" t="s">
        <v>17854</v>
      </c>
      <c r="F1425" s="66" t="s">
        <v>18877</v>
      </c>
      <c r="G1425" s="45"/>
      <c r="H1425" s="45"/>
      <c r="I1425" s="45"/>
      <c r="J1425" s="45"/>
    </row>
    <row r="1426" spans="1:10" ht="14.1" customHeight="1" thickBot="1" x14ac:dyDescent="0.25">
      <c r="A1426" s="95" t="s">
        <v>14828</v>
      </c>
      <c r="B1426" s="67" t="s">
        <v>8530</v>
      </c>
      <c r="C1426" s="76">
        <v>44928</v>
      </c>
      <c r="D1426" s="95" t="s">
        <v>9387</v>
      </c>
      <c r="E1426" s="67" t="s">
        <v>13094</v>
      </c>
      <c r="F1426" s="66" t="s">
        <v>3082</v>
      </c>
      <c r="G1426" s="45"/>
      <c r="H1426" s="45"/>
      <c r="I1426" s="45"/>
      <c r="J1426" s="45"/>
    </row>
    <row r="1427" spans="1:10" ht="14.1" customHeight="1" thickBot="1" x14ac:dyDescent="0.25">
      <c r="A1427" s="96"/>
      <c r="B1427" s="67" t="s">
        <v>1786</v>
      </c>
      <c r="C1427" s="79">
        <f>IF(C1426="","",IF(AND(MONTH(C1426)&gt;=1,MONTH(C1426)&lt;=3),1,IF(AND(MONTH(C1426)&gt;=4,MONTH(C1426)&lt;=6),2,IF(AND(MONTH(C1426)&gt;=7,MONTH(C1426)&lt;=9),3,4))))</f>
        <v>1</v>
      </c>
      <c r="D1427" s="96"/>
      <c r="E1427" s="67" t="s">
        <v>2419</v>
      </c>
      <c r="F1427" s="66" t="s">
        <v>14449</v>
      </c>
      <c r="G1427" s="45"/>
      <c r="H1427" s="45"/>
      <c r="I1427" s="45"/>
      <c r="J1427" s="45"/>
    </row>
    <row r="1428" spans="1:10" ht="14.1" customHeight="1" thickBot="1" x14ac:dyDescent="0.25">
      <c r="A1428" s="96"/>
      <c r="B1428" s="67" t="s">
        <v>12943</v>
      </c>
      <c r="C1428" s="76">
        <v>45016</v>
      </c>
      <c r="D1428" s="96"/>
      <c r="E1428" s="67" t="s">
        <v>3075</v>
      </c>
      <c r="F1428" s="66" t="s">
        <v>6001</v>
      </c>
      <c r="G1428" s="45"/>
      <c r="H1428" s="45"/>
      <c r="I1428" s="45"/>
      <c r="J1428" s="45"/>
    </row>
    <row r="1429" spans="1:10" ht="14.1" customHeight="1" thickBot="1" x14ac:dyDescent="0.25">
      <c r="A1429" s="96"/>
      <c r="B1429" s="67" t="s">
        <v>1786</v>
      </c>
      <c r="C1429" s="79">
        <f>IF(C1428="","",IF(AND(MONTH(C1428)&gt;=1,MONTH(C1428)&lt;=3),1,IF(AND(MONTH(C1428)&gt;=4,MONTH(C1428)&lt;=6),2,IF(AND(MONTH(C1428)&gt;=7,MONTH(C1428)&lt;=9),3,4))))</f>
        <v>1</v>
      </c>
      <c r="D1429" s="96"/>
      <c r="E1429" s="67" t="s">
        <v>13193</v>
      </c>
      <c r="F1429" s="66" t="s">
        <v>6001</v>
      </c>
      <c r="G1429" s="45"/>
      <c r="H1429" s="45"/>
      <c r="I1429" s="45"/>
      <c r="J1429" s="45"/>
    </row>
    <row r="1430" spans="1:10" ht="14.1" customHeight="1" thickBot="1" x14ac:dyDescent="0.25">
      <c r="A1430" s="45"/>
      <c r="B1430" s="45"/>
      <c r="C1430" s="45"/>
      <c r="D1430" s="45"/>
      <c r="E1430" s="45"/>
      <c r="F1430" s="45"/>
      <c r="G1430" s="45"/>
      <c r="H1430" s="45"/>
      <c r="I1430" s="45"/>
      <c r="J1430" s="45"/>
    </row>
    <row r="1431" spans="1:10" ht="14.1" customHeight="1" thickBot="1" x14ac:dyDescent="0.25">
      <c r="A1431" s="72" t="s">
        <v>15735</v>
      </c>
      <c r="B1431" s="72" t="s">
        <v>16146</v>
      </c>
      <c r="C1431" s="72" t="s">
        <v>15641</v>
      </c>
      <c r="D1431" s="72" t="s">
        <v>15251</v>
      </c>
      <c r="E1431" s="72" t="s">
        <v>6934</v>
      </c>
      <c r="F1431" s="72" t="s">
        <v>15280</v>
      </c>
      <c r="G1431" s="45"/>
      <c r="H1431" s="45"/>
      <c r="I1431" s="45"/>
      <c r="J1431" s="45"/>
    </row>
    <row r="1432" spans="1:10" ht="13.5" customHeight="1" x14ac:dyDescent="0.2">
      <c r="A1432" s="78">
        <v>15101702</v>
      </c>
      <c r="B1432" s="69" t="str">
        <f ca="1">IFERROR(INDEX(UNSPSCDes,MATCH(INDIRECT(ADDRESS(ROW(),COLUMN()-1,4)),UNSPSCCode,0)),"")</f>
        <v>Fuel oils pesados residuales # 4 ó # 6</v>
      </c>
      <c r="C1432" s="78" t="s">
        <v>9561</v>
      </c>
      <c r="D1432" s="78">
        <v>1179</v>
      </c>
      <c r="E1432" s="71">
        <v>265</v>
      </c>
      <c r="F1432" s="70">
        <f ca="1">INDIRECT(ADDRESS(ROW(),COLUMN()-2,4))*INDIRECT(ADDRESS(ROW(),COLUMN()-1,4))</f>
        <v>312435</v>
      </c>
      <c r="G1432" s="45"/>
      <c r="H1432" s="45"/>
      <c r="I1432" s="45"/>
      <c r="J1432" s="45"/>
    </row>
    <row r="1433" spans="1:10" ht="14.1" customHeight="1" x14ac:dyDescent="0.2">
      <c r="A1433" s="45"/>
      <c r="B1433" s="45"/>
      <c r="C1433" s="45"/>
      <c r="D1433" s="45"/>
      <c r="E1433" s="73" t="s">
        <v>12551</v>
      </c>
      <c r="F1433" s="74">
        <f ca="1">SUM(Table366[MONTO TOTAL ESTIMADO])</f>
        <v>312435</v>
      </c>
      <c r="G1433" s="45"/>
      <c r="H1433" s="45" t="str">
        <f>C1425</f>
        <v>Bienes</v>
      </c>
      <c r="I1433" s="45" t="str">
        <f>E1425</f>
        <v>No</v>
      </c>
      <c r="J1433" s="45" t="str">
        <f>D1425</f>
        <v>Excepción - Resolución 15-08 sobre compra y contratación de pasaje aéreo, combustible y reparación de vehículos de motor</v>
      </c>
    </row>
    <row r="1434" spans="1:10" ht="14.1" customHeight="1" thickBot="1" x14ac:dyDescent="0.3"/>
    <row r="1435" spans="1:10" ht="33.75" customHeight="1" thickBot="1" x14ac:dyDescent="0.25">
      <c r="A1435" s="64" t="s">
        <v>16382</v>
      </c>
      <c r="B1435" s="64" t="s">
        <v>161</v>
      </c>
      <c r="C1435" s="64" t="s">
        <v>11725</v>
      </c>
      <c r="D1435" s="64" t="s">
        <v>14378</v>
      </c>
      <c r="E1435" s="64" t="s">
        <v>10963</v>
      </c>
      <c r="F1435" s="64" t="s">
        <v>11096</v>
      </c>
      <c r="G1435" s="45"/>
      <c r="H1435" s="45"/>
      <c r="I1435" s="45"/>
      <c r="J1435" s="45"/>
    </row>
    <row r="1436" spans="1:10" ht="14.1" customHeight="1" thickBot="1" x14ac:dyDescent="0.25">
      <c r="A1436" s="66" t="s">
        <v>18876</v>
      </c>
      <c r="B1436" s="66" t="s">
        <v>18881</v>
      </c>
      <c r="C1436" s="66" t="s">
        <v>17798</v>
      </c>
      <c r="D1436" s="66" t="s">
        <v>15036</v>
      </c>
      <c r="E1436" s="66" t="s">
        <v>17854</v>
      </c>
      <c r="F1436" s="66" t="s">
        <v>18877</v>
      </c>
      <c r="G1436" s="45"/>
      <c r="H1436" s="45"/>
      <c r="I1436" s="45"/>
      <c r="J1436" s="45"/>
    </row>
    <row r="1437" spans="1:10" ht="14.1" customHeight="1" thickBot="1" x14ac:dyDescent="0.25">
      <c r="A1437" s="95" t="s">
        <v>14828</v>
      </c>
      <c r="B1437" s="67" t="s">
        <v>8530</v>
      </c>
      <c r="C1437" s="76">
        <v>45017</v>
      </c>
      <c r="D1437" s="95" t="s">
        <v>9387</v>
      </c>
      <c r="E1437" s="67" t="s">
        <v>13094</v>
      </c>
      <c r="F1437" s="66" t="s">
        <v>3082</v>
      </c>
      <c r="G1437" s="45"/>
      <c r="H1437" s="45"/>
      <c r="I1437" s="45"/>
      <c r="J1437" s="45"/>
    </row>
    <row r="1438" spans="1:10" ht="14.1" customHeight="1" thickBot="1" x14ac:dyDescent="0.25">
      <c r="A1438" s="96"/>
      <c r="B1438" s="67" t="s">
        <v>1786</v>
      </c>
      <c r="C1438" s="80">
        <f>IF(C1437="","",IF(AND(MONTH(C1437)&gt;=1,MONTH(C1437)&lt;=3),1,IF(AND(MONTH(C1437)&gt;=4,MONTH(C1437)&lt;=6),2,IF(AND(MONTH(C1437)&gt;=7,MONTH(C1437)&lt;=9),3,4))))</f>
        <v>2</v>
      </c>
      <c r="D1438" s="96"/>
      <c r="E1438" s="67" t="s">
        <v>2419</v>
      </c>
      <c r="F1438" s="66" t="s">
        <v>14449</v>
      </c>
      <c r="G1438" s="45"/>
      <c r="H1438" s="45"/>
      <c r="I1438" s="45"/>
      <c r="J1438" s="45"/>
    </row>
    <row r="1439" spans="1:10" ht="14.1" customHeight="1" thickBot="1" x14ac:dyDescent="0.25">
      <c r="A1439" s="96"/>
      <c r="B1439" s="67" t="s">
        <v>12943</v>
      </c>
      <c r="C1439" s="76">
        <v>45107</v>
      </c>
      <c r="D1439" s="96"/>
      <c r="E1439" s="67" t="s">
        <v>3075</v>
      </c>
      <c r="F1439" s="66" t="s">
        <v>6001</v>
      </c>
      <c r="G1439" s="45"/>
      <c r="H1439" s="45"/>
      <c r="I1439" s="45"/>
      <c r="J1439" s="45"/>
    </row>
    <row r="1440" spans="1:10" ht="14.1" customHeight="1" thickBot="1" x14ac:dyDescent="0.25">
      <c r="A1440" s="96"/>
      <c r="B1440" s="67" t="s">
        <v>1786</v>
      </c>
      <c r="C1440" s="80">
        <f>IF(C1439="","",IF(AND(MONTH(C1439)&gt;=1,MONTH(C1439)&lt;=3),1,IF(AND(MONTH(C1439)&gt;=4,MONTH(C1439)&lt;=6),2,IF(AND(MONTH(C1439)&gt;=7,MONTH(C1439)&lt;=9),3,4))))</f>
        <v>2</v>
      </c>
      <c r="D1440" s="96"/>
      <c r="E1440" s="67" t="s">
        <v>13193</v>
      </c>
      <c r="F1440" s="66" t="s">
        <v>6001</v>
      </c>
      <c r="G1440" s="45"/>
      <c r="H1440" s="45"/>
      <c r="I1440" s="45"/>
      <c r="J1440" s="45"/>
    </row>
    <row r="1441" spans="1:10" ht="14.1" customHeight="1" thickBot="1" x14ac:dyDescent="0.25">
      <c r="A1441" s="45"/>
      <c r="B1441" s="45"/>
      <c r="C1441" s="45"/>
      <c r="D1441" s="45"/>
      <c r="E1441" s="45"/>
      <c r="F1441" s="45"/>
      <c r="G1441" s="45"/>
      <c r="H1441" s="45"/>
      <c r="I1441" s="45"/>
      <c r="J1441" s="45"/>
    </row>
    <row r="1442" spans="1:10" ht="14.1" customHeight="1" thickBot="1" x14ac:dyDescent="0.25">
      <c r="A1442" s="72" t="s">
        <v>15735</v>
      </c>
      <c r="B1442" s="72" t="s">
        <v>16146</v>
      </c>
      <c r="C1442" s="72" t="s">
        <v>15641</v>
      </c>
      <c r="D1442" s="72" t="s">
        <v>15251</v>
      </c>
      <c r="E1442" s="72" t="s">
        <v>6934</v>
      </c>
      <c r="F1442" s="72" t="s">
        <v>15280</v>
      </c>
      <c r="G1442" s="45"/>
      <c r="H1442" s="45"/>
      <c r="I1442" s="45"/>
      <c r="J1442" s="45"/>
    </row>
    <row r="1443" spans="1:10" ht="13.5" customHeight="1" x14ac:dyDescent="0.2">
      <c r="A1443" s="78">
        <v>15101702</v>
      </c>
      <c r="B1443" s="69" t="str">
        <f ca="1">IFERROR(INDEX(UNSPSCDes,MATCH(INDIRECT(ADDRESS(ROW(),COLUMN()-1,4)),UNSPSCCode,0)),"")</f>
        <v>Fuel oils pesados residuales # 4 ó # 6</v>
      </c>
      <c r="C1443" s="78" t="s">
        <v>9561</v>
      </c>
      <c r="D1443" s="78">
        <v>1179</v>
      </c>
      <c r="E1443" s="71">
        <v>265</v>
      </c>
      <c r="F1443" s="70">
        <f ca="1">INDIRECT(ADDRESS(ROW(),COLUMN()-2,4))*INDIRECT(ADDRESS(ROW(),COLUMN()-1,4))</f>
        <v>312435</v>
      </c>
      <c r="G1443" s="45"/>
      <c r="H1443" s="45"/>
      <c r="I1443" s="45"/>
      <c r="J1443" s="45"/>
    </row>
    <row r="1444" spans="1:10" ht="14.1" customHeight="1" x14ac:dyDescent="0.2">
      <c r="A1444" s="45"/>
      <c r="B1444" s="45"/>
      <c r="C1444" s="45"/>
      <c r="D1444" s="45"/>
      <c r="E1444" s="73" t="s">
        <v>12551</v>
      </c>
      <c r="F1444" s="74">
        <f ca="1">SUM(Table350[MONTO TOTAL ESTIMADO])</f>
        <v>312435</v>
      </c>
      <c r="G1444" s="45"/>
      <c r="H1444" s="45" t="str">
        <f>C1436</f>
        <v>Bienes</v>
      </c>
      <c r="I1444" s="45" t="str">
        <f>E1436</f>
        <v>No</v>
      </c>
      <c r="J1444" s="45" t="str">
        <f>D1436</f>
        <v>Excepción - Resolución 15-08 sobre compra y contratación de pasaje aéreo, combustible y reparación de vehículos de motor</v>
      </c>
    </row>
    <row r="1445" spans="1:10" ht="14.1" customHeight="1" thickBot="1" x14ac:dyDescent="0.3"/>
    <row r="1446" spans="1:10" ht="33.75" customHeight="1" thickBot="1" x14ac:dyDescent="0.25">
      <c r="A1446" s="64" t="s">
        <v>16382</v>
      </c>
      <c r="B1446" s="64" t="s">
        <v>161</v>
      </c>
      <c r="C1446" s="64" t="s">
        <v>11725</v>
      </c>
      <c r="D1446" s="64" t="s">
        <v>14378</v>
      </c>
      <c r="E1446" s="64" t="s">
        <v>10963</v>
      </c>
      <c r="F1446" s="64" t="s">
        <v>11096</v>
      </c>
      <c r="G1446" s="45"/>
      <c r="H1446" s="45"/>
      <c r="I1446" s="45"/>
      <c r="J1446" s="45"/>
    </row>
    <row r="1447" spans="1:10" ht="14.1" customHeight="1" thickBot="1" x14ac:dyDescent="0.25">
      <c r="A1447" s="66" t="s">
        <v>18876</v>
      </c>
      <c r="B1447" s="66" t="s">
        <v>18881</v>
      </c>
      <c r="C1447" s="66" t="s">
        <v>17798</v>
      </c>
      <c r="D1447" s="66" t="s">
        <v>15036</v>
      </c>
      <c r="E1447" s="66" t="s">
        <v>17854</v>
      </c>
      <c r="F1447" s="66" t="s">
        <v>18877</v>
      </c>
      <c r="G1447" s="45"/>
      <c r="H1447" s="45"/>
      <c r="I1447" s="45"/>
      <c r="J1447" s="45"/>
    </row>
    <row r="1448" spans="1:10" ht="14.1" customHeight="1" thickBot="1" x14ac:dyDescent="0.25">
      <c r="A1448" s="95" t="s">
        <v>14828</v>
      </c>
      <c r="B1448" s="67" t="s">
        <v>8530</v>
      </c>
      <c r="C1448" s="76">
        <v>45108</v>
      </c>
      <c r="D1448" s="95" t="s">
        <v>9387</v>
      </c>
      <c r="E1448" s="67" t="s">
        <v>13094</v>
      </c>
      <c r="F1448" s="66" t="s">
        <v>3082</v>
      </c>
      <c r="G1448" s="45"/>
      <c r="H1448" s="45"/>
      <c r="I1448" s="45"/>
      <c r="J1448" s="45"/>
    </row>
    <row r="1449" spans="1:10" ht="14.1" customHeight="1" thickBot="1" x14ac:dyDescent="0.25">
      <c r="A1449" s="96"/>
      <c r="B1449" s="67" t="s">
        <v>1786</v>
      </c>
      <c r="C1449" s="80">
        <f>IF(C1448="","",IF(AND(MONTH(C1448)&gt;=1,MONTH(C1448)&lt;=3),1,IF(AND(MONTH(C1448)&gt;=4,MONTH(C1448)&lt;=6),2,IF(AND(MONTH(C1448)&gt;=7,MONTH(C1448)&lt;=9),3,4))))</f>
        <v>3</v>
      </c>
      <c r="D1449" s="96"/>
      <c r="E1449" s="67" t="s">
        <v>2419</v>
      </c>
      <c r="F1449" s="66" t="s">
        <v>14449</v>
      </c>
      <c r="G1449" s="45"/>
      <c r="H1449" s="45"/>
      <c r="I1449" s="45"/>
      <c r="J1449" s="45"/>
    </row>
    <row r="1450" spans="1:10" ht="14.1" customHeight="1" thickBot="1" x14ac:dyDescent="0.25">
      <c r="A1450" s="96"/>
      <c r="B1450" s="67" t="s">
        <v>12943</v>
      </c>
      <c r="C1450" s="76">
        <v>45199</v>
      </c>
      <c r="D1450" s="96"/>
      <c r="E1450" s="67" t="s">
        <v>3075</v>
      </c>
      <c r="F1450" s="66" t="s">
        <v>6001</v>
      </c>
      <c r="G1450" s="45"/>
      <c r="H1450" s="45"/>
      <c r="I1450" s="45"/>
      <c r="J1450" s="45"/>
    </row>
    <row r="1451" spans="1:10" ht="14.1" customHeight="1" thickBot="1" x14ac:dyDescent="0.25">
      <c r="A1451" s="96"/>
      <c r="B1451" s="67" t="s">
        <v>1786</v>
      </c>
      <c r="C1451" s="80">
        <f>IF(C1450="","",IF(AND(MONTH(C1450)&gt;=1,MONTH(C1450)&lt;=3),1,IF(AND(MONTH(C1450)&gt;=4,MONTH(C1450)&lt;=6),2,IF(AND(MONTH(C1450)&gt;=7,MONTH(C1450)&lt;=9),3,4))))</f>
        <v>3</v>
      </c>
      <c r="D1451" s="96"/>
      <c r="E1451" s="67" t="s">
        <v>13193</v>
      </c>
      <c r="F1451" s="66" t="s">
        <v>6001</v>
      </c>
      <c r="G1451" s="45"/>
      <c r="H1451" s="45"/>
      <c r="I1451" s="45"/>
      <c r="J1451" s="45"/>
    </row>
    <row r="1452" spans="1:10" ht="14.1" customHeight="1" thickBot="1" x14ac:dyDescent="0.25">
      <c r="A1452" s="45"/>
      <c r="B1452" s="45"/>
      <c r="C1452" s="45"/>
      <c r="D1452" s="45"/>
      <c r="E1452" s="45"/>
      <c r="F1452" s="45"/>
      <c r="G1452" s="45"/>
      <c r="H1452" s="45"/>
      <c r="I1452" s="45"/>
      <c r="J1452" s="45"/>
    </row>
    <row r="1453" spans="1:10" ht="14.1" customHeight="1" thickBot="1" x14ac:dyDescent="0.25">
      <c r="A1453" s="72" t="s">
        <v>15735</v>
      </c>
      <c r="B1453" s="72" t="s">
        <v>16146</v>
      </c>
      <c r="C1453" s="72" t="s">
        <v>15641</v>
      </c>
      <c r="D1453" s="72" t="s">
        <v>15251</v>
      </c>
      <c r="E1453" s="72" t="s">
        <v>6934</v>
      </c>
      <c r="F1453" s="72" t="s">
        <v>15280</v>
      </c>
      <c r="G1453" s="45"/>
      <c r="H1453" s="45"/>
      <c r="I1453" s="45"/>
      <c r="J1453" s="45"/>
    </row>
    <row r="1454" spans="1:10" ht="13.5" customHeight="1" x14ac:dyDescent="0.2">
      <c r="A1454" s="78">
        <v>15101702</v>
      </c>
      <c r="B1454" s="69" t="str">
        <f ca="1">IFERROR(INDEX(UNSPSCDes,MATCH(INDIRECT(ADDRESS(ROW(),COLUMN()-1,4)),UNSPSCCode,0)),"")</f>
        <v>Fuel oils pesados residuales # 4 ó # 6</v>
      </c>
      <c r="C1454" s="78" t="s">
        <v>9561</v>
      </c>
      <c r="D1454" s="78">
        <v>1180</v>
      </c>
      <c r="E1454" s="71">
        <v>265</v>
      </c>
      <c r="F1454" s="70">
        <f ca="1">INDIRECT(ADDRESS(ROW(),COLUMN()-2,4))*INDIRECT(ADDRESS(ROW(),COLUMN()-1,4))</f>
        <v>312700</v>
      </c>
      <c r="G1454" s="45"/>
      <c r="H1454" s="45"/>
      <c r="I1454" s="45"/>
      <c r="J1454" s="45"/>
    </row>
    <row r="1455" spans="1:10" ht="14.1" customHeight="1" x14ac:dyDescent="0.2">
      <c r="A1455" s="45"/>
      <c r="B1455" s="45"/>
      <c r="C1455" s="45"/>
      <c r="D1455" s="45"/>
      <c r="E1455" s="73" t="s">
        <v>12551</v>
      </c>
      <c r="F1455" s="74">
        <f ca="1">SUM(Table367[MONTO TOTAL ESTIMADO])</f>
        <v>312700</v>
      </c>
      <c r="G1455" s="45"/>
      <c r="H1455" s="45" t="str">
        <f>C1447</f>
        <v>Bienes</v>
      </c>
      <c r="I1455" s="45" t="str">
        <f>E1447</f>
        <v>No</v>
      </c>
      <c r="J1455" s="45" t="str">
        <f>D1447</f>
        <v>Excepción - Resolución 15-08 sobre compra y contratación de pasaje aéreo, combustible y reparación de vehículos de motor</v>
      </c>
    </row>
    <row r="1456" spans="1:10" ht="14.1" customHeight="1" thickBot="1" x14ac:dyDescent="0.3"/>
    <row r="1457" spans="1:10" ht="33.75" customHeight="1" thickBot="1" x14ac:dyDescent="0.25">
      <c r="A1457" s="64" t="s">
        <v>16382</v>
      </c>
      <c r="B1457" s="64" t="s">
        <v>161</v>
      </c>
      <c r="C1457" s="64" t="s">
        <v>11725</v>
      </c>
      <c r="D1457" s="64" t="s">
        <v>14378</v>
      </c>
      <c r="E1457" s="64" t="s">
        <v>10963</v>
      </c>
      <c r="F1457" s="64" t="s">
        <v>11096</v>
      </c>
      <c r="G1457" s="45"/>
      <c r="H1457" s="45"/>
      <c r="I1457" s="45"/>
      <c r="J1457" s="45"/>
    </row>
    <row r="1458" spans="1:10" ht="14.1" customHeight="1" thickBot="1" x14ac:dyDescent="0.25">
      <c r="A1458" s="66" t="s">
        <v>18876</v>
      </c>
      <c r="B1458" s="66" t="s">
        <v>18881</v>
      </c>
      <c r="C1458" s="66" t="s">
        <v>17798</v>
      </c>
      <c r="D1458" s="66" t="s">
        <v>15036</v>
      </c>
      <c r="E1458" s="66" t="s">
        <v>17854</v>
      </c>
      <c r="F1458" s="66" t="s">
        <v>18877</v>
      </c>
      <c r="G1458" s="45"/>
      <c r="H1458" s="45"/>
      <c r="I1458" s="45"/>
      <c r="J1458" s="45"/>
    </row>
    <row r="1459" spans="1:10" ht="14.1" customHeight="1" thickBot="1" x14ac:dyDescent="0.25">
      <c r="A1459" s="95" t="s">
        <v>14828</v>
      </c>
      <c r="B1459" s="67" t="s">
        <v>8530</v>
      </c>
      <c r="C1459" s="76">
        <v>45200</v>
      </c>
      <c r="D1459" s="95" t="s">
        <v>9387</v>
      </c>
      <c r="E1459" s="67" t="s">
        <v>13094</v>
      </c>
      <c r="F1459" s="66" t="s">
        <v>3082</v>
      </c>
      <c r="G1459" s="45"/>
      <c r="H1459" s="45"/>
      <c r="I1459" s="45"/>
      <c r="J1459" s="45"/>
    </row>
    <row r="1460" spans="1:10" ht="14.1" customHeight="1" thickBot="1" x14ac:dyDescent="0.25">
      <c r="A1460" s="96"/>
      <c r="B1460" s="67" t="s">
        <v>1786</v>
      </c>
      <c r="C1460" s="80">
        <f>IF(C1459="","",IF(AND(MONTH(C1459)&gt;=1,MONTH(C1459)&lt;=3),1,IF(AND(MONTH(C1459)&gt;=4,MONTH(C1459)&lt;=6),2,IF(AND(MONTH(C1459)&gt;=7,MONTH(C1459)&lt;=9),3,4))))</f>
        <v>4</v>
      </c>
      <c r="D1460" s="96"/>
      <c r="E1460" s="67" t="s">
        <v>2419</v>
      </c>
      <c r="F1460" s="66" t="s">
        <v>14449</v>
      </c>
      <c r="G1460" s="45"/>
      <c r="H1460" s="45"/>
      <c r="I1460" s="45"/>
      <c r="J1460" s="45"/>
    </row>
    <row r="1461" spans="1:10" ht="14.1" customHeight="1" thickBot="1" x14ac:dyDescent="0.25">
      <c r="A1461" s="96"/>
      <c r="B1461" s="67" t="s">
        <v>12943</v>
      </c>
      <c r="C1461" s="76">
        <v>45200</v>
      </c>
      <c r="D1461" s="96"/>
      <c r="E1461" s="67" t="s">
        <v>3075</v>
      </c>
      <c r="F1461" s="66" t="s">
        <v>6001</v>
      </c>
      <c r="G1461" s="45"/>
      <c r="H1461" s="45"/>
      <c r="I1461" s="45"/>
      <c r="J1461" s="45"/>
    </row>
    <row r="1462" spans="1:10" ht="14.1" customHeight="1" thickBot="1" x14ac:dyDescent="0.25">
      <c r="A1462" s="96"/>
      <c r="B1462" s="67" t="s">
        <v>1786</v>
      </c>
      <c r="C1462" s="80">
        <f>IF(C1461="","",IF(AND(MONTH(C1461)&gt;=1,MONTH(C1461)&lt;=3),1,IF(AND(MONTH(C1461)&gt;=4,MONTH(C1461)&lt;=6),2,IF(AND(MONTH(C1461)&gt;=7,MONTH(C1461)&lt;=9),3,4))))</f>
        <v>4</v>
      </c>
      <c r="D1462" s="96"/>
      <c r="E1462" s="67" t="s">
        <v>13193</v>
      </c>
      <c r="F1462" s="66" t="s">
        <v>6001</v>
      </c>
      <c r="G1462" s="45"/>
      <c r="H1462" s="45"/>
      <c r="I1462" s="45"/>
      <c r="J1462" s="45"/>
    </row>
    <row r="1463" spans="1:10" ht="14.1" customHeight="1" thickBot="1" x14ac:dyDescent="0.25">
      <c r="A1463" s="45"/>
      <c r="B1463" s="45"/>
      <c r="C1463" s="45"/>
      <c r="D1463" s="45"/>
      <c r="E1463" s="45"/>
      <c r="F1463" s="45"/>
      <c r="G1463" s="45"/>
      <c r="H1463" s="45"/>
      <c r="I1463" s="45"/>
      <c r="J1463" s="45"/>
    </row>
    <row r="1464" spans="1:10" ht="14.1" customHeight="1" thickBot="1" x14ac:dyDescent="0.25">
      <c r="A1464" s="72" t="s">
        <v>15735</v>
      </c>
      <c r="B1464" s="72" t="s">
        <v>16146</v>
      </c>
      <c r="C1464" s="72" t="s">
        <v>15641</v>
      </c>
      <c r="D1464" s="72" t="s">
        <v>15251</v>
      </c>
      <c r="E1464" s="72" t="s">
        <v>6934</v>
      </c>
      <c r="F1464" s="72" t="s">
        <v>15280</v>
      </c>
      <c r="G1464" s="45"/>
      <c r="H1464" s="45"/>
      <c r="I1464" s="45"/>
      <c r="J1464" s="45"/>
    </row>
    <row r="1465" spans="1:10" ht="13.5" customHeight="1" x14ac:dyDescent="0.2">
      <c r="A1465" s="78">
        <v>15101702</v>
      </c>
      <c r="B1465" s="69" t="str">
        <f ca="1">IFERROR(INDEX(UNSPSCDes,MATCH(INDIRECT(ADDRESS(ROW(),COLUMN()-1,4)),UNSPSCCode,0)),"")</f>
        <v>Fuel oils pesados residuales # 4 ó # 6</v>
      </c>
      <c r="C1465" s="78" t="s">
        <v>9561</v>
      </c>
      <c r="D1465" s="78">
        <v>1179</v>
      </c>
      <c r="E1465" s="71">
        <v>265</v>
      </c>
      <c r="F1465" s="70">
        <f ca="1">INDIRECT(ADDRESS(ROW(),COLUMN()-2,4))*INDIRECT(ADDRESS(ROW(),COLUMN()-1,4))</f>
        <v>312435</v>
      </c>
      <c r="G1465" s="45"/>
      <c r="H1465" s="45"/>
      <c r="I1465" s="45"/>
      <c r="J1465" s="45"/>
    </row>
    <row r="1466" spans="1:10" ht="14.1" customHeight="1" x14ac:dyDescent="0.2">
      <c r="A1466" s="45"/>
      <c r="B1466" s="45"/>
      <c r="C1466" s="45"/>
      <c r="D1466" s="45"/>
      <c r="E1466" s="73" t="s">
        <v>12551</v>
      </c>
      <c r="F1466" s="74">
        <f ca="1">SUM(Table368[MONTO TOTAL ESTIMADO])</f>
        <v>312435</v>
      </c>
      <c r="G1466" s="45"/>
      <c r="H1466" s="45" t="str">
        <f>C1458</f>
        <v>Bienes</v>
      </c>
      <c r="I1466" s="45" t="str">
        <f>E1458</f>
        <v>No</v>
      </c>
      <c r="J1466" s="45" t="str">
        <f>D1458</f>
        <v>Excepción - Resolución 15-08 sobre compra y contratación de pasaje aéreo, combustible y reparación de vehículos de motor</v>
      </c>
    </row>
    <row r="1467" spans="1:10" ht="14.1" customHeight="1" thickBot="1" x14ac:dyDescent="0.3"/>
    <row r="1468" spans="1:10" ht="33.75" customHeight="1" thickBot="1" x14ac:dyDescent="0.25">
      <c r="A1468" s="64" t="s">
        <v>16382</v>
      </c>
      <c r="B1468" s="64" t="s">
        <v>161</v>
      </c>
      <c r="C1468" s="64" t="s">
        <v>11725</v>
      </c>
      <c r="D1468" s="64" t="s">
        <v>14378</v>
      </c>
      <c r="E1468" s="64" t="s">
        <v>10963</v>
      </c>
      <c r="F1468" s="64" t="s">
        <v>11096</v>
      </c>
      <c r="G1468" s="45"/>
      <c r="H1468" s="45"/>
      <c r="I1468" s="45"/>
      <c r="J1468" s="45"/>
    </row>
    <row r="1469" spans="1:10" ht="14.1" customHeight="1" thickBot="1" x14ac:dyDescent="0.25">
      <c r="A1469" s="66" t="s">
        <v>18878</v>
      </c>
      <c r="B1469" s="66" t="s">
        <v>18879</v>
      </c>
      <c r="C1469" s="66" t="s">
        <v>17798</v>
      </c>
      <c r="D1469" s="66" t="s">
        <v>15036</v>
      </c>
      <c r="E1469" s="66" t="s">
        <v>17854</v>
      </c>
      <c r="F1469" s="66" t="s">
        <v>18880</v>
      </c>
      <c r="G1469" s="45"/>
      <c r="H1469" s="45"/>
      <c r="I1469" s="45"/>
      <c r="J1469" s="45"/>
    </row>
    <row r="1470" spans="1:10" ht="14.1" customHeight="1" thickBot="1" x14ac:dyDescent="0.25">
      <c r="A1470" s="95" t="s">
        <v>14828</v>
      </c>
      <c r="B1470" s="67" t="s">
        <v>8530</v>
      </c>
      <c r="C1470" s="76">
        <v>44928</v>
      </c>
      <c r="D1470" s="95" t="s">
        <v>9387</v>
      </c>
      <c r="E1470" s="67" t="s">
        <v>13094</v>
      </c>
      <c r="F1470" s="66" t="s">
        <v>3082</v>
      </c>
      <c r="G1470" s="45"/>
      <c r="H1470" s="45"/>
      <c r="I1470" s="45"/>
      <c r="J1470" s="45"/>
    </row>
    <row r="1471" spans="1:10" ht="14.1" customHeight="1" thickBot="1" x14ac:dyDescent="0.25">
      <c r="A1471" s="96"/>
      <c r="B1471" s="67" t="s">
        <v>1786</v>
      </c>
      <c r="C1471" s="80">
        <f>IF(C1470="","",IF(AND(MONTH(C1470)&gt;=1,MONTH(C1470)&lt;=3),1,IF(AND(MONTH(C1470)&gt;=4,MONTH(C1470)&lt;=6),2,IF(AND(MONTH(C1470)&gt;=7,MONTH(C1470)&lt;=9),3,4))))</f>
        <v>1</v>
      </c>
      <c r="D1471" s="96"/>
      <c r="E1471" s="67" t="s">
        <v>2419</v>
      </c>
      <c r="F1471" s="66" t="s">
        <v>14449</v>
      </c>
      <c r="G1471" s="45"/>
      <c r="H1471" s="45"/>
      <c r="I1471" s="45"/>
      <c r="J1471" s="45"/>
    </row>
    <row r="1472" spans="1:10" ht="14.1" customHeight="1" thickBot="1" x14ac:dyDescent="0.25">
      <c r="A1472" s="96"/>
      <c r="B1472" s="67" t="s">
        <v>12943</v>
      </c>
      <c r="C1472" s="76">
        <v>45016</v>
      </c>
      <c r="D1472" s="96"/>
      <c r="E1472" s="67" t="s">
        <v>3075</v>
      </c>
      <c r="F1472" s="66" t="s">
        <v>6001</v>
      </c>
      <c r="G1472" s="45"/>
      <c r="H1472" s="45"/>
      <c r="I1472" s="45"/>
      <c r="J1472" s="45"/>
    </row>
    <row r="1473" spans="1:10" ht="14.1" customHeight="1" thickBot="1" x14ac:dyDescent="0.25">
      <c r="A1473" s="96"/>
      <c r="B1473" s="67" t="s">
        <v>1786</v>
      </c>
      <c r="C1473" s="80">
        <f>IF(C1472="","",IF(AND(MONTH(C1472)&gt;=1,MONTH(C1472)&lt;=3),1,IF(AND(MONTH(C1472)&gt;=4,MONTH(C1472)&lt;=6),2,IF(AND(MONTH(C1472)&gt;=7,MONTH(C1472)&lt;=9),3,4))))</f>
        <v>1</v>
      </c>
      <c r="D1473" s="96"/>
      <c r="E1473" s="67" t="s">
        <v>13193</v>
      </c>
      <c r="F1473" s="66" t="s">
        <v>6001</v>
      </c>
      <c r="G1473" s="45"/>
      <c r="H1473" s="45"/>
      <c r="I1473" s="45"/>
      <c r="J1473" s="45"/>
    </row>
    <row r="1474" spans="1:10" ht="14.1" customHeight="1" thickBot="1" x14ac:dyDescent="0.25">
      <c r="A1474" s="45"/>
      <c r="B1474" s="45"/>
      <c r="C1474" s="45"/>
      <c r="D1474" s="45"/>
      <c r="E1474" s="45"/>
      <c r="F1474" s="45"/>
      <c r="G1474" s="45"/>
      <c r="H1474" s="45"/>
      <c r="I1474" s="45"/>
      <c r="J1474" s="45"/>
    </row>
    <row r="1475" spans="1:10" ht="14.1" customHeight="1" thickBot="1" x14ac:dyDescent="0.25">
      <c r="A1475" s="72" t="s">
        <v>15735</v>
      </c>
      <c r="B1475" s="72" t="s">
        <v>16146</v>
      </c>
      <c r="C1475" s="72" t="s">
        <v>15641</v>
      </c>
      <c r="D1475" s="72" t="s">
        <v>15251</v>
      </c>
      <c r="E1475" s="72" t="s">
        <v>6934</v>
      </c>
      <c r="F1475" s="72" t="s">
        <v>15280</v>
      </c>
      <c r="G1475" s="45"/>
      <c r="H1475" s="45"/>
      <c r="I1475" s="45"/>
      <c r="J1475" s="45"/>
    </row>
    <row r="1476" spans="1:10" ht="13.5" customHeight="1" x14ac:dyDescent="0.2">
      <c r="A1476" s="78">
        <v>15111510</v>
      </c>
      <c r="B1476" s="69" t="str">
        <f ca="1">IFERROR(INDEX(UNSPSCDes,MATCH(INDIRECT(ADDRESS(ROW(),COLUMN()-1,4)),UNSPSCCode,0)),"")</f>
        <v>Gas licuado de petróleo</v>
      </c>
      <c r="C1476" s="78" t="s">
        <v>9561</v>
      </c>
      <c r="D1476" s="78">
        <v>3916</v>
      </c>
      <c r="E1476" s="71">
        <v>150</v>
      </c>
      <c r="F1476" s="70">
        <f ca="1">INDIRECT(ADDRESS(ROW(),COLUMN()-2,4))*INDIRECT(ADDRESS(ROW(),COLUMN()-1,4))</f>
        <v>587400</v>
      </c>
      <c r="G1476" s="45"/>
      <c r="H1476" s="45"/>
      <c r="I1476" s="45"/>
      <c r="J1476" s="45"/>
    </row>
    <row r="1477" spans="1:10" ht="14.1" customHeight="1" x14ac:dyDescent="0.2">
      <c r="A1477" s="45"/>
      <c r="B1477" s="45"/>
      <c r="C1477" s="45"/>
      <c r="D1477" s="45"/>
      <c r="E1477" s="73" t="s">
        <v>12551</v>
      </c>
      <c r="F1477" s="74">
        <f ca="1">SUM(Table369[MONTO TOTAL ESTIMADO])</f>
        <v>587400</v>
      </c>
      <c r="G1477" s="45"/>
      <c r="H1477" s="45" t="str">
        <f>C1469</f>
        <v>Bienes</v>
      </c>
      <c r="I1477" s="45" t="str">
        <f>E1469</f>
        <v>No</v>
      </c>
      <c r="J1477" s="45" t="str">
        <f>D1469</f>
        <v>Excepción - Resolución 15-08 sobre compra y contratación de pasaje aéreo, combustible y reparación de vehículos de motor</v>
      </c>
    </row>
    <row r="1478" spans="1:10" ht="14.1" customHeight="1" thickBot="1" x14ac:dyDescent="0.3"/>
    <row r="1479" spans="1:10" ht="33.75" customHeight="1" thickBot="1" x14ac:dyDescent="0.25">
      <c r="A1479" s="64" t="s">
        <v>16382</v>
      </c>
      <c r="B1479" s="64" t="s">
        <v>161</v>
      </c>
      <c r="C1479" s="64" t="s">
        <v>11725</v>
      </c>
      <c r="D1479" s="64" t="s">
        <v>14378</v>
      </c>
      <c r="E1479" s="64" t="s">
        <v>10963</v>
      </c>
      <c r="F1479" s="64" t="s">
        <v>11096</v>
      </c>
      <c r="G1479" s="45"/>
      <c r="H1479" s="45"/>
      <c r="I1479" s="45"/>
      <c r="J1479" s="45"/>
    </row>
    <row r="1480" spans="1:10" ht="14.1" customHeight="1" thickBot="1" x14ac:dyDescent="0.25">
      <c r="A1480" s="66" t="s">
        <v>18878</v>
      </c>
      <c r="B1480" s="66" t="s">
        <v>18879</v>
      </c>
      <c r="C1480" s="66" t="s">
        <v>17798</v>
      </c>
      <c r="D1480" s="66" t="s">
        <v>15036</v>
      </c>
      <c r="E1480" s="66" t="s">
        <v>17854</v>
      </c>
      <c r="F1480" s="66" t="s">
        <v>18880</v>
      </c>
      <c r="G1480" s="45"/>
      <c r="H1480" s="45"/>
      <c r="I1480" s="45"/>
      <c r="J1480" s="45"/>
    </row>
    <row r="1481" spans="1:10" ht="14.1" customHeight="1" thickBot="1" x14ac:dyDescent="0.25">
      <c r="A1481" s="95" t="s">
        <v>14828</v>
      </c>
      <c r="B1481" s="67" t="s">
        <v>8530</v>
      </c>
      <c r="C1481" s="76">
        <v>45017</v>
      </c>
      <c r="D1481" s="95" t="s">
        <v>9387</v>
      </c>
      <c r="E1481" s="67" t="s">
        <v>13094</v>
      </c>
      <c r="F1481" s="66" t="s">
        <v>3082</v>
      </c>
      <c r="G1481" s="45"/>
      <c r="H1481" s="45"/>
      <c r="I1481" s="45"/>
      <c r="J1481" s="45"/>
    </row>
    <row r="1482" spans="1:10" ht="14.1" customHeight="1" thickBot="1" x14ac:dyDescent="0.25">
      <c r="A1482" s="96"/>
      <c r="B1482" s="67" t="s">
        <v>1786</v>
      </c>
      <c r="C1482" s="80">
        <f>IF(C1481="","",IF(AND(MONTH(C1481)&gt;=1,MONTH(C1481)&lt;=3),1,IF(AND(MONTH(C1481)&gt;=4,MONTH(C1481)&lt;=6),2,IF(AND(MONTH(C1481)&gt;=7,MONTH(C1481)&lt;=9),3,4))))</f>
        <v>2</v>
      </c>
      <c r="D1482" s="96"/>
      <c r="E1482" s="67" t="s">
        <v>2419</v>
      </c>
      <c r="F1482" s="66" t="s">
        <v>14449</v>
      </c>
      <c r="G1482" s="45"/>
      <c r="H1482" s="45"/>
      <c r="I1482" s="45"/>
      <c r="J1482" s="45"/>
    </row>
    <row r="1483" spans="1:10" ht="14.1" customHeight="1" thickBot="1" x14ac:dyDescent="0.25">
      <c r="A1483" s="96"/>
      <c r="B1483" s="67" t="s">
        <v>12943</v>
      </c>
      <c r="C1483" s="76">
        <v>45107</v>
      </c>
      <c r="D1483" s="96"/>
      <c r="E1483" s="67" t="s">
        <v>3075</v>
      </c>
      <c r="F1483" s="66" t="s">
        <v>6001</v>
      </c>
      <c r="G1483" s="45"/>
      <c r="H1483" s="45"/>
      <c r="I1483" s="45"/>
      <c r="J1483" s="45"/>
    </row>
    <row r="1484" spans="1:10" ht="14.1" customHeight="1" thickBot="1" x14ac:dyDescent="0.25">
      <c r="A1484" s="96"/>
      <c r="B1484" s="67" t="s">
        <v>1786</v>
      </c>
      <c r="C1484" s="80">
        <f>IF(C1483="","",IF(AND(MONTH(C1483)&gt;=1,MONTH(C1483)&lt;=3),1,IF(AND(MONTH(C1483)&gt;=4,MONTH(C1483)&lt;=6),2,IF(AND(MONTH(C1483)&gt;=7,MONTH(C1483)&lt;=9),3,4))))</f>
        <v>2</v>
      </c>
      <c r="D1484" s="96"/>
      <c r="E1484" s="67" t="s">
        <v>13193</v>
      </c>
      <c r="F1484" s="66" t="s">
        <v>6001</v>
      </c>
      <c r="G1484" s="45"/>
      <c r="H1484" s="45"/>
      <c r="I1484" s="45"/>
      <c r="J1484" s="45"/>
    </row>
    <row r="1485" spans="1:10" ht="14.1" customHeight="1" thickBot="1" x14ac:dyDescent="0.25">
      <c r="A1485" s="45"/>
      <c r="B1485" s="45"/>
      <c r="C1485" s="45"/>
      <c r="D1485" s="45"/>
      <c r="E1485" s="45"/>
      <c r="F1485" s="45"/>
      <c r="G1485" s="45"/>
      <c r="H1485" s="45"/>
      <c r="I1485" s="45"/>
      <c r="J1485" s="45"/>
    </row>
    <row r="1486" spans="1:10" ht="14.1" customHeight="1" thickBot="1" x14ac:dyDescent="0.25">
      <c r="A1486" s="72" t="s">
        <v>15735</v>
      </c>
      <c r="B1486" s="72" t="s">
        <v>16146</v>
      </c>
      <c r="C1486" s="72" t="s">
        <v>15641</v>
      </c>
      <c r="D1486" s="72" t="s">
        <v>15251</v>
      </c>
      <c r="E1486" s="72" t="s">
        <v>6934</v>
      </c>
      <c r="F1486" s="72" t="s">
        <v>15280</v>
      </c>
      <c r="G1486" s="45"/>
      <c r="H1486" s="45"/>
      <c r="I1486" s="45"/>
      <c r="J1486" s="45"/>
    </row>
    <row r="1487" spans="1:10" ht="13.5" customHeight="1" x14ac:dyDescent="0.2">
      <c r="A1487" s="78">
        <v>15111510</v>
      </c>
      <c r="B1487" s="69" t="str">
        <f ca="1">IFERROR(INDEX(UNSPSCDes,MATCH(INDIRECT(ADDRESS(ROW(),COLUMN()-1,4)),UNSPSCCode,0)),"")</f>
        <v>Gas licuado de petróleo</v>
      </c>
      <c r="C1487" s="78" t="s">
        <v>9561</v>
      </c>
      <c r="D1487" s="78">
        <v>3917</v>
      </c>
      <c r="E1487" s="71">
        <v>150</v>
      </c>
      <c r="F1487" s="70">
        <f ca="1">INDIRECT(ADDRESS(ROW(),COLUMN()-2,4))*INDIRECT(ADDRESS(ROW(),COLUMN()-1,4))</f>
        <v>587550</v>
      </c>
      <c r="G1487" s="45"/>
      <c r="H1487" s="45"/>
      <c r="I1487" s="45"/>
      <c r="J1487" s="45"/>
    </row>
    <row r="1488" spans="1:10" ht="14.1" customHeight="1" x14ac:dyDescent="0.2">
      <c r="A1488" s="45"/>
      <c r="B1488" s="45"/>
      <c r="C1488" s="45"/>
      <c r="D1488" s="45"/>
      <c r="E1488" s="73" t="s">
        <v>12551</v>
      </c>
      <c r="F1488" s="74">
        <f ca="1">SUM(Table370[MONTO TOTAL ESTIMADO])</f>
        <v>587550</v>
      </c>
      <c r="G1488" s="45"/>
      <c r="H1488" s="45" t="str">
        <f>C1480</f>
        <v>Bienes</v>
      </c>
      <c r="I1488" s="45" t="str">
        <f>E1480</f>
        <v>No</v>
      </c>
      <c r="J1488" s="45" t="str">
        <f>D1480</f>
        <v>Excepción - Resolución 15-08 sobre compra y contratación de pasaje aéreo, combustible y reparación de vehículos de motor</v>
      </c>
    </row>
    <row r="1489" spans="1:10" ht="14.1" customHeight="1" thickBot="1" x14ac:dyDescent="0.3"/>
    <row r="1490" spans="1:10" ht="33.75" customHeight="1" thickBot="1" x14ac:dyDescent="0.25">
      <c r="A1490" s="64" t="s">
        <v>16382</v>
      </c>
      <c r="B1490" s="64" t="s">
        <v>161</v>
      </c>
      <c r="C1490" s="64" t="s">
        <v>11725</v>
      </c>
      <c r="D1490" s="64" t="s">
        <v>14378</v>
      </c>
      <c r="E1490" s="64" t="s">
        <v>10963</v>
      </c>
      <c r="F1490" s="64" t="s">
        <v>11096</v>
      </c>
      <c r="G1490" s="45"/>
      <c r="H1490" s="45"/>
      <c r="I1490" s="45"/>
      <c r="J1490" s="45"/>
    </row>
    <row r="1491" spans="1:10" ht="14.1" customHeight="1" thickBot="1" x14ac:dyDescent="0.25">
      <c r="A1491" s="66" t="s">
        <v>18878</v>
      </c>
      <c r="B1491" s="66" t="s">
        <v>18879</v>
      </c>
      <c r="C1491" s="66" t="s">
        <v>17798</v>
      </c>
      <c r="D1491" s="66" t="s">
        <v>15036</v>
      </c>
      <c r="E1491" s="66" t="s">
        <v>17854</v>
      </c>
      <c r="F1491" s="66" t="s">
        <v>18880</v>
      </c>
      <c r="G1491" s="45"/>
      <c r="H1491" s="45"/>
      <c r="I1491" s="45"/>
      <c r="J1491" s="45"/>
    </row>
    <row r="1492" spans="1:10" ht="14.1" customHeight="1" thickBot="1" x14ac:dyDescent="0.25">
      <c r="A1492" s="95" t="s">
        <v>14828</v>
      </c>
      <c r="B1492" s="67" t="s">
        <v>8530</v>
      </c>
      <c r="C1492" s="76">
        <v>45108</v>
      </c>
      <c r="D1492" s="95" t="s">
        <v>9387</v>
      </c>
      <c r="E1492" s="67" t="s">
        <v>13094</v>
      </c>
      <c r="F1492" s="66" t="s">
        <v>3082</v>
      </c>
      <c r="G1492" s="45"/>
      <c r="H1492" s="45"/>
      <c r="I1492" s="45"/>
      <c r="J1492" s="45"/>
    </row>
    <row r="1493" spans="1:10" ht="14.1" customHeight="1" thickBot="1" x14ac:dyDescent="0.25">
      <c r="A1493" s="96"/>
      <c r="B1493" s="67" t="s">
        <v>1786</v>
      </c>
      <c r="C1493" s="80">
        <f>IF(C1492="","",IF(AND(MONTH(C1492)&gt;=1,MONTH(C1492)&lt;=3),1,IF(AND(MONTH(C1492)&gt;=4,MONTH(C1492)&lt;=6),2,IF(AND(MONTH(C1492)&gt;=7,MONTH(C1492)&lt;=9),3,4))))</f>
        <v>3</v>
      </c>
      <c r="D1493" s="96"/>
      <c r="E1493" s="67" t="s">
        <v>2419</v>
      </c>
      <c r="F1493" s="66" t="s">
        <v>14449</v>
      </c>
      <c r="G1493" s="45"/>
      <c r="H1493" s="45"/>
      <c r="I1493" s="45"/>
      <c r="J1493" s="45"/>
    </row>
    <row r="1494" spans="1:10" ht="14.1" customHeight="1" thickBot="1" x14ac:dyDescent="0.25">
      <c r="A1494" s="96"/>
      <c r="B1494" s="67" t="s">
        <v>12943</v>
      </c>
      <c r="C1494" s="76">
        <v>45199</v>
      </c>
      <c r="D1494" s="96"/>
      <c r="E1494" s="67" t="s">
        <v>3075</v>
      </c>
      <c r="F1494" s="66" t="s">
        <v>6001</v>
      </c>
      <c r="G1494" s="45"/>
      <c r="H1494" s="45"/>
      <c r="I1494" s="45"/>
      <c r="J1494" s="45"/>
    </row>
    <row r="1495" spans="1:10" ht="14.1" customHeight="1" thickBot="1" x14ac:dyDescent="0.25">
      <c r="A1495" s="96"/>
      <c r="B1495" s="67" t="s">
        <v>1786</v>
      </c>
      <c r="C1495" s="80">
        <f>IF(C1494="","",IF(AND(MONTH(C1494)&gt;=1,MONTH(C1494)&lt;=3),1,IF(AND(MONTH(C1494)&gt;=4,MONTH(C1494)&lt;=6),2,IF(AND(MONTH(C1494)&gt;=7,MONTH(C1494)&lt;=9),3,4))))</f>
        <v>3</v>
      </c>
      <c r="D1495" s="96"/>
      <c r="E1495" s="67" t="s">
        <v>13193</v>
      </c>
      <c r="F1495" s="66" t="s">
        <v>6001</v>
      </c>
      <c r="G1495" s="45"/>
      <c r="H1495" s="45"/>
      <c r="I1495" s="45"/>
      <c r="J1495" s="45"/>
    </row>
    <row r="1496" spans="1:10" ht="14.1" customHeight="1" thickBot="1" x14ac:dyDescent="0.25">
      <c r="A1496" s="45"/>
      <c r="B1496" s="45"/>
      <c r="C1496" s="45"/>
      <c r="D1496" s="45"/>
      <c r="E1496" s="45"/>
      <c r="F1496" s="45"/>
      <c r="G1496" s="45"/>
      <c r="H1496" s="45"/>
      <c r="I1496" s="45"/>
      <c r="J1496" s="45"/>
    </row>
    <row r="1497" spans="1:10" ht="14.1" customHeight="1" thickBot="1" x14ac:dyDescent="0.25">
      <c r="A1497" s="72" t="s">
        <v>15735</v>
      </c>
      <c r="B1497" s="72" t="s">
        <v>16146</v>
      </c>
      <c r="C1497" s="72" t="s">
        <v>15641</v>
      </c>
      <c r="D1497" s="72" t="s">
        <v>15251</v>
      </c>
      <c r="E1497" s="72" t="s">
        <v>6934</v>
      </c>
      <c r="F1497" s="72" t="s">
        <v>15280</v>
      </c>
      <c r="G1497" s="45"/>
      <c r="H1497" s="45"/>
      <c r="I1497" s="45"/>
      <c r="J1497" s="45"/>
    </row>
    <row r="1498" spans="1:10" ht="13.5" customHeight="1" x14ac:dyDescent="0.2">
      <c r="A1498" s="78">
        <v>15111510</v>
      </c>
      <c r="B1498" s="69" t="str">
        <f ca="1">IFERROR(INDEX(UNSPSCDes,MATCH(INDIRECT(ADDRESS(ROW(),COLUMN()-1,4)),UNSPSCCode,0)),"")</f>
        <v>Gas licuado de petróleo</v>
      </c>
      <c r="C1498" s="78" t="s">
        <v>9561</v>
      </c>
      <c r="D1498" s="78">
        <v>3917</v>
      </c>
      <c r="E1498" s="71">
        <v>150</v>
      </c>
      <c r="F1498" s="70">
        <f ca="1">INDIRECT(ADDRESS(ROW(),COLUMN()-2,4))*INDIRECT(ADDRESS(ROW(),COLUMN()-1,4))</f>
        <v>587550</v>
      </c>
      <c r="G1498" s="45"/>
      <c r="H1498" s="45"/>
      <c r="I1498" s="45"/>
      <c r="J1498" s="45"/>
    </row>
    <row r="1499" spans="1:10" ht="14.1" customHeight="1" x14ac:dyDescent="0.2">
      <c r="A1499" s="45"/>
      <c r="B1499" s="45"/>
      <c r="C1499" s="45"/>
      <c r="D1499" s="45"/>
      <c r="E1499" s="73" t="s">
        <v>12551</v>
      </c>
      <c r="F1499" s="74">
        <f ca="1">SUM(Table371[MONTO TOTAL ESTIMADO])</f>
        <v>587550</v>
      </c>
      <c r="G1499" s="45"/>
      <c r="H1499" s="45" t="str">
        <f>C1491</f>
        <v>Bienes</v>
      </c>
      <c r="I1499" s="45" t="str">
        <f>E1491</f>
        <v>No</v>
      </c>
      <c r="J1499" s="45" t="str">
        <f>D1491</f>
        <v>Excepción - Resolución 15-08 sobre compra y contratación de pasaje aéreo, combustible y reparación de vehículos de motor</v>
      </c>
    </row>
    <row r="1500" spans="1:10" ht="14.1" customHeight="1" thickBot="1" x14ac:dyDescent="0.3"/>
    <row r="1501" spans="1:10" ht="33.75" customHeight="1" thickBot="1" x14ac:dyDescent="0.25">
      <c r="A1501" s="64" t="s">
        <v>16382</v>
      </c>
      <c r="B1501" s="64" t="s">
        <v>161</v>
      </c>
      <c r="C1501" s="64" t="s">
        <v>11725</v>
      </c>
      <c r="D1501" s="64" t="s">
        <v>14378</v>
      </c>
      <c r="E1501" s="64" t="s">
        <v>10963</v>
      </c>
      <c r="F1501" s="64" t="s">
        <v>11096</v>
      </c>
      <c r="G1501" s="45"/>
      <c r="H1501" s="45"/>
      <c r="I1501" s="45"/>
      <c r="J1501" s="45"/>
    </row>
    <row r="1502" spans="1:10" ht="14.1" customHeight="1" thickBot="1" x14ac:dyDescent="0.25">
      <c r="A1502" s="66" t="s">
        <v>18878</v>
      </c>
      <c r="B1502" s="66" t="s">
        <v>18879</v>
      </c>
      <c r="C1502" s="66" t="s">
        <v>17798</v>
      </c>
      <c r="D1502" s="66" t="s">
        <v>15036</v>
      </c>
      <c r="E1502" s="66" t="s">
        <v>17854</v>
      </c>
      <c r="F1502" s="66" t="s">
        <v>18880</v>
      </c>
      <c r="G1502" s="45"/>
      <c r="H1502" s="45"/>
      <c r="I1502" s="45"/>
      <c r="J1502" s="45"/>
    </row>
    <row r="1503" spans="1:10" ht="14.1" customHeight="1" thickBot="1" x14ac:dyDescent="0.25">
      <c r="A1503" s="95" t="s">
        <v>14828</v>
      </c>
      <c r="B1503" s="67" t="s">
        <v>8530</v>
      </c>
      <c r="C1503" s="76">
        <v>45200</v>
      </c>
      <c r="D1503" s="95" t="s">
        <v>9387</v>
      </c>
      <c r="E1503" s="67" t="s">
        <v>13094</v>
      </c>
      <c r="F1503" s="66" t="s">
        <v>3082</v>
      </c>
      <c r="G1503" s="45"/>
      <c r="H1503" s="45"/>
      <c r="I1503" s="45"/>
      <c r="J1503" s="45"/>
    </row>
    <row r="1504" spans="1:10" ht="14.1" customHeight="1" thickBot="1" x14ac:dyDescent="0.25">
      <c r="A1504" s="96"/>
      <c r="B1504" s="67" t="s">
        <v>1786</v>
      </c>
      <c r="C1504" s="80">
        <f>IF(C1503="","",IF(AND(MONTH(C1503)&gt;=1,MONTH(C1503)&lt;=3),1,IF(AND(MONTH(C1503)&gt;=4,MONTH(C1503)&lt;=6),2,IF(AND(MONTH(C1503)&gt;=7,MONTH(C1503)&lt;=9),3,4))))</f>
        <v>4</v>
      </c>
      <c r="D1504" s="96"/>
      <c r="E1504" s="67" t="s">
        <v>2419</v>
      </c>
      <c r="F1504" s="66" t="s">
        <v>14449</v>
      </c>
      <c r="G1504" s="45"/>
      <c r="H1504" s="45"/>
      <c r="I1504" s="45"/>
      <c r="J1504" s="45"/>
    </row>
    <row r="1505" spans="1:10" ht="14.1" customHeight="1" thickBot="1" x14ac:dyDescent="0.25">
      <c r="A1505" s="96"/>
      <c r="B1505" s="67" t="s">
        <v>12943</v>
      </c>
      <c r="C1505" s="76">
        <v>45291</v>
      </c>
      <c r="D1505" s="96"/>
      <c r="E1505" s="67" t="s">
        <v>3075</v>
      </c>
      <c r="F1505" s="66" t="s">
        <v>6001</v>
      </c>
      <c r="G1505" s="45"/>
      <c r="H1505" s="45"/>
      <c r="I1505" s="45"/>
      <c r="J1505" s="45"/>
    </row>
    <row r="1506" spans="1:10" ht="14.1" customHeight="1" thickBot="1" x14ac:dyDescent="0.25">
      <c r="A1506" s="96"/>
      <c r="B1506" s="67" t="s">
        <v>1786</v>
      </c>
      <c r="C1506" s="80">
        <f>IF(C1505="","",IF(AND(MONTH(C1505)&gt;=1,MONTH(C1505)&lt;=3),1,IF(AND(MONTH(C1505)&gt;=4,MONTH(C1505)&lt;=6),2,IF(AND(MONTH(C1505)&gt;=7,MONTH(C1505)&lt;=9),3,4))))</f>
        <v>4</v>
      </c>
      <c r="D1506" s="96"/>
      <c r="E1506" s="67" t="s">
        <v>13193</v>
      </c>
      <c r="F1506" s="66" t="s">
        <v>6001</v>
      </c>
      <c r="G1506" s="45"/>
      <c r="H1506" s="45"/>
      <c r="I1506" s="45"/>
      <c r="J1506" s="45"/>
    </row>
    <row r="1507" spans="1:10" ht="14.1" customHeight="1" thickBot="1" x14ac:dyDescent="0.25">
      <c r="A1507" s="45"/>
      <c r="B1507" s="45"/>
      <c r="C1507" s="45"/>
      <c r="D1507" s="45"/>
      <c r="E1507" s="45"/>
      <c r="F1507" s="45"/>
      <c r="G1507" s="45"/>
      <c r="H1507" s="45"/>
      <c r="I1507" s="45"/>
      <c r="J1507" s="45"/>
    </row>
    <row r="1508" spans="1:10" ht="14.1" customHeight="1" thickBot="1" x14ac:dyDescent="0.25">
      <c r="A1508" s="72" t="s">
        <v>15735</v>
      </c>
      <c r="B1508" s="72" t="s">
        <v>16146</v>
      </c>
      <c r="C1508" s="72" t="s">
        <v>15641</v>
      </c>
      <c r="D1508" s="72" t="s">
        <v>15251</v>
      </c>
      <c r="E1508" s="72" t="s">
        <v>6934</v>
      </c>
      <c r="F1508" s="72" t="s">
        <v>15280</v>
      </c>
      <c r="G1508" s="45"/>
      <c r="H1508" s="45"/>
      <c r="I1508" s="45"/>
      <c r="J1508" s="45"/>
    </row>
    <row r="1509" spans="1:10" ht="13.5" customHeight="1" x14ac:dyDescent="0.2">
      <c r="A1509" s="78">
        <v>15111510</v>
      </c>
      <c r="B1509" s="69" t="str">
        <f ca="1">IFERROR(INDEX(UNSPSCDes,MATCH(INDIRECT(ADDRESS(ROW(),COLUMN()-1,4)),UNSPSCCode,0)),"")</f>
        <v>Gas licuado de petróleo</v>
      </c>
      <c r="C1509" s="78" t="s">
        <v>9561</v>
      </c>
      <c r="D1509" s="78">
        <v>3917</v>
      </c>
      <c r="E1509" s="71">
        <v>150</v>
      </c>
      <c r="F1509" s="70">
        <f ca="1">INDIRECT(ADDRESS(ROW(),COLUMN()-2,4))*INDIRECT(ADDRESS(ROW(),COLUMN()-1,4))</f>
        <v>587550</v>
      </c>
      <c r="G1509" s="45"/>
      <c r="H1509" s="45"/>
      <c r="I1509" s="45"/>
      <c r="J1509" s="45"/>
    </row>
    <row r="1510" spans="1:10" ht="14.1" customHeight="1" x14ac:dyDescent="0.2">
      <c r="A1510" s="45"/>
      <c r="B1510" s="45"/>
      <c r="C1510" s="45"/>
      <c r="D1510" s="45"/>
      <c r="E1510" s="73" t="s">
        <v>12551</v>
      </c>
      <c r="F1510" s="74">
        <f ca="1">SUM(Table372[MONTO TOTAL ESTIMADO])</f>
        <v>587550</v>
      </c>
      <c r="G1510" s="45"/>
      <c r="H1510" s="45" t="str">
        <f>C1502</f>
        <v>Bienes</v>
      </c>
      <c r="I1510" s="45" t="str">
        <f>E1502</f>
        <v>No</v>
      </c>
      <c r="J1510" s="45" t="str">
        <f>D1502</f>
        <v>Excepción - Resolución 15-08 sobre compra y contratación de pasaje aéreo, combustible y reparación de vehículos de motor</v>
      </c>
    </row>
    <row r="1511" spans="1:10" ht="14.1" customHeight="1" thickBot="1" x14ac:dyDescent="0.3"/>
    <row r="1512" spans="1:10" ht="33.75" customHeight="1" thickBot="1" x14ac:dyDescent="0.25">
      <c r="A1512" s="64" t="s">
        <v>16382</v>
      </c>
      <c r="B1512" s="64" t="s">
        <v>161</v>
      </c>
      <c r="C1512" s="64" t="s">
        <v>11725</v>
      </c>
      <c r="D1512" s="64" t="s">
        <v>14378</v>
      </c>
      <c r="E1512" s="64" t="s">
        <v>10963</v>
      </c>
      <c r="F1512" s="64" t="s">
        <v>11096</v>
      </c>
      <c r="G1512" s="45"/>
      <c r="H1512" s="45"/>
      <c r="I1512" s="45"/>
      <c r="J1512" s="45"/>
    </row>
    <row r="1513" spans="1:10" ht="13.5" customHeight="1" thickBot="1" x14ac:dyDescent="0.25">
      <c r="A1513" s="66" t="s">
        <v>18882</v>
      </c>
      <c r="B1513" s="66" t="s">
        <v>18883</v>
      </c>
      <c r="C1513" s="66" t="s">
        <v>17798</v>
      </c>
      <c r="D1513" s="66" t="s">
        <v>17483</v>
      </c>
      <c r="E1513" s="66" t="s">
        <v>17854</v>
      </c>
      <c r="F1513" s="66" t="s">
        <v>18884</v>
      </c>
      <c r="G1513" s="45"/>
      <c r="H1513" s="45"/>
      <c r="I1513" s="45"/>
      <c r="J1513" s="45"/>
    </row>
    <row r="1514" spans="1:10" ht="14.1" customHeight="1" thickBot="1" x14ac:dyDescent="0.25">
      <c r="A1514" s="95" t="s">
        <v>14828</v>
      </c>
      <c r="B1514" s="67" t="s">
        <v>8530</v>
      </c>
      <c r="C1514" s="76">
        <v>44927</v>
      </c>
      <c r="D1514" s="95" t="s">
        <v>9387</v>
      </c>
      <c r="E1514" s="67" t="s">
        <v>13094</v>
      </c>
      <c r="F1514" s="66" t="s">
        <v>3082</v>
      </c>
      <c r="G1514" s="45"/>
      <c r="H1514" s="45"/>
      <c r="I1514" s="45"/>
      <c r="J1514" s="45"/>
    </row>
    <row r="1515" spans="1:10" ht="14.1" customHeight="1" thickBot="1" x14ac:dyDescent="0.25">
      <c r="A1515" s="96"/>
      <c r="B1515" s="67" t="s">
        <v>1786</v>
      </c>
      <c r="C1515" s="80">
        <f>IF(C1514="","",IF(AND(MONTH(C1514)&gt;=1,MONTH(C1514)&lt;=3),1,IF(AND(MONTH(C1514)&gt;=4,MONTH(C1514)&lt;=6),2,IF(AND(MONTH(C1514)&gt;=7,MONTH(C1514)&lt;=9),3,4))))</f>
        <v>1</v>
      </c>
      <c r="D1515" s="96"/>
      <c r="E1515" s="67" t="s">
        <v>2419</v>
      </c>
      <c r="F1515" s="66" t="s">
        <v>14449</v>
      </c>
      <c r="G1515" s="45"/>
      <c r="H1515" s="45"/>
      <c r="I1515" s="45"/>
      <c r="J1515" s="45"/>
    </row>
    <row r="1516" spans="1:10" ht="14.1" customHeight="1" thickBot="1" x14ac:dyDescent="0.25">
      <c r="A1516" s="96"/>
      <c r="B1516" s="67" t="s">
        <v>12943</v>
      </c>
      <c r="C1516" s="76">
        <v>45016</v>
      </c>
      <c r="D1516" s="96"/>
      <c r="E1516" s="67" t="s">
        <v>3075</v>
      </c>
      <c r="F1516" s="66" t="s">
        <v>6001</v>
      </c>
      <c r="G1516" s="45"/>
      <c r="H1516" s="45"/>
      <c r="I1516" s="45"/>
      <c r="J1516" s="45"/>
    </row>
    <row r="1517" spans="1:10" ht="14.1" customHeight="1" thickBot="1" x14ac:dyDescent="0.25">
      <c r="A1517" s="96"/>
      <c r="B1517" s="67" t="s">
        <v>1786</v>
      </c>
      <c r="C1517" s="80">
        <f>IF(C1516="","",IF(AND(MONTH(C1516)&gt;=1,MONTH(C1516)&lt;=3),1,IF(AND(MONTH(C1516)&gt;=4,MONTH(C1516)&lt;=6),2,IF(AND(MONTH(C1516)&gt;=7,MONTH(C1516)&lt;=9),3,4))))</f>
        <v>1</v>
      </c>
      <c r="D1517" s="96"/>
      <c r="E1517" s="67" t="s">
        <v>13193</v>
      </c>
      <c r="F1517" s="66" t="s">
        <v>6001</v>
      </c>
      <c r="G1517" s="45"/>
      <c r="H1517" s="45"/>
      <c r="I1517" s="45"/>
      <c r="J1517" s="45"/>
    </row>
    <row r="1518" spans="1:10" ht="14.1" customHeight="1" thickBot="1" x14ac:dyDescent="0.25">
      <c r="A1518" s="45"/>
      <c r="B1518" s="45"/>
      <c r="C1518" s="45"/>
      <c r="D1518" s="45"/>
      <c r="E1518" s="45"/>
      <c r="F1518" s="45"/>
      <c r="G1518" s="45"/>
      <c r="H1518" s="45"/>
      <c r="I1518" s="45"/>
      <c r="J1518" s="45"/>
    </row>
    <row r="1519" spans="1:10" ht="14.1" customHeight="1" thickBot="1" x14ac:dyDescent="0.25">
      <c r="A1519" s="72" t="s">
        <v>15735</v>
      </c>
      <c r="B1519" s="72" t="s">
        <v>16146</v>
      </c>
      <c r="C1519" s="72" t="s">
        <v>15641</v>
      </c>
      <c r="D1519" s="72" t="s">
        <v>15251</v>
      </c>
      <c r="E1519" s="72" t="s">
        <v>6934</v>
      </c>
      <c r="F1519" s="72" t="s">
        <v>15280</v>
      </c>
      <c r="G1519" s="45"/>
      <c r="H1519" s="45"/>
      <c r="I1519" s="45"/>
      <c r="J1519" s="45"/>
    </row>
    <row r="1520" spans="1:10" ht="13.5" customHeight="1" x14ac:dyDescent="0.2">
      <c r="A1520" s="78">
        <v>12141904</v>
      </c>
      <c r="B1520" s="69" t="str">
        <f ca="1">IFERROR(INDEX(UNSPSCDes,MATCH(INDIRECT(ADDRESS(ROW(),COLUMN()-1,4)),UNSPSCCode,0)),"")</f>
        <v>Oxígeno o</v>
      </c>
      <c r="C1520" s="78" t="s">
        <v>1449</v>
      </c>
      <c r="D1520" s="78">
        <v>546</v>
      </c>
      <c r="E1520" s="71">
        <v>4975.75</v>
      </c>
      <c r="F1520" s="70">
        <f ca="1">INDIRECT(ADDRESS(ROW(),COLUMN()-2,4))*INDIRECT(ADDRESS(ROW(),COLUMN()-1,4))</f>
        <v>2716759.5</v>
      </c>
      <c r="G1520" s="45"/>
      <c r="H1520" s="45"/>
      <c r="I1520" s="45"/>
      <c r="J1520" s="45"/>
    </row>
    <row r="1521" spans="1:10" ht="13.5" customHeight="1" x14ac:dyDescent="0.2">
      <c r="A1521" s="78">
        <v>12141904</v>
      </c>
      <c r="B1521" s="69" t="str">
        <f ca="1">IFERROR(INDEX(UNSPSCDes,MATCH(INDIRECT(ADDRESS(ROW(),COLUMN()-1,4)),UNSPSCCode,0)),"")</f>
        <v>Oxígeno o</v>
      </c>
      <c r="C1521" s="78" t="s">
        <v>1449</v>
      </c>
      <c r="D1521" s="78">
        <v>925</v>
      </c>
      <c r="E1521" s="71">
        <v>4995.84</v>
      </c>
      <c r="F1521" s="70">
        <f ca="1">INDIRECT(ADDRESS(ROW(),COLUMN()-2,4))*INDIRECT(ADDRESS(ROW(),COLUMN()-1,4))</f>
        <v>4621152</v>
      </c>
      <c r="G1521" s="45"/>
      <c r="H1521" s="45"/>
      <c r="I1521" s="45"/>
      <c r="J1521" s="45"/>
    </row>
    <row r="1522" spans="1:10" ht="14.1" customHeight="1" x14ac:dyDescent="0.2">
      <c r="A1522" s="45"/>
      <c r="B1522" s="45"/>
      <c r="C1522" s="45"/>
      <c r="D1522" s="45"/>
      <c r="E1522" s="73" t="s">
        <v>12551</v>
      </c>
      <c r="F1522" s="74">
        <f ca="1">SUM(Table377[MONTO TOTAL ESTIMADO])</f>
        <v>7337911.5</v>
      </c>
      <c r="G1522" s="45"/>
      <c r="H1522" s="45" t="str">
        <f>C1513</f>
        <v>Bienes</v>
      </c>
      <c r="I1522" s="45" t="str">
        <f>E1513</f>
        <v>No</v>
      </c>
      <c r="J1522" s="45" t="str">
        <f>D1513</f>
        <v>Compras Menores</v>
      </c>
    </row>
    <row r="1523" spans="1:10" ht="14.1" customHeight="1" thickBot="1" x14ac:dyDescent="0.3"/>
    <row r="1524" spans="1:10" ht="33.75" customHeight="1" thickBot="1" x14ac:dyDescent="0.25">
      <c r="A1524" s="64" t="s">
        <v>16382</v>
      </c>
      <c r="B1524" s="64" t="s">
        <v>161</v>
      </c>
      <c r="C1524" s="64" t="s">
        <v>11725</v>
      </c>
      <c r="D1524" s="64" t="s">
        <v>14378</v>
      </c>
      <c r="E1524" s="64" t="s">
        <v>10963</v>
      </c>
      <c r="F1524" s="64" t="s">
        <v>11096</v>
      </c>
      <c r="G1524" s="45"/>
      <c r="H1524" s="45"/>
      <c r="I1524" s="45"/>
      <c r="J1524" s="45"/>
    </row>
    <row r="1525" spans="1:10" ht="14.1" customHeight="1" thickBot="1" x14ac:dyDescent="0.25">
      <c r="A1525" s="66" t="s">
        <v>18882</v>
      </c>
      <c r="B1525" s="66" t="s">
        <v>18883</v>
      </c>
      <c r="C1525" s="66" t="s">
        <v>17798</v>
      </c>
      <c r="D1525" s="66" t="s">
        <v>1875</v>
      </c>
      <c r="E1525" s="66" t="s">
        <v>17854</v>
      </c>
      <c r="F1525" s="66" t="s">
        <v>18884</v>
      </c>
      <c r="G1525" s="45"/>
      <c r="H1525" s="45"/>
      <c r="I1525" s="45"/>
      <c r="J1525" s="45"/>
    </row>
    <row r="1526" spans="1:10" ht="14.1" customHeight="1" thickBot="1" x14ac:dyDescent="0.25">
      <c r="A1526" s="95" t="s">
        <v>14828</v>
      </c>
      <c r="B1526" s="67" t="s">
        <v>8530</v>
      </c>
      <c r="C1526" s="76">
        <v>45017</v>
      </c>
      <c r="D1526" s="95" t="s">
        <v>9387</v>
      </c>
      <c r="E1526" s="67" t="s">
        <v>13094</v>
      </c>
      <c r="F1526" s="66" t="s">
        <v>3082</v>
      </c>
      <c r="G1526" s="45"/>
      <c r="H1526" s="45"/>
      <c r="I1526" s="45"/>
      <c r="J1526" s="45"/>
    </row>
    <row r="1527" spans="1:10" ht="14.1" customHeight="1" thickBot="1" x14ac:dyDescent="0.25">
      <c r="A1527" s="96"/>
      <c r="B1527" s="67" t="s">
        <v>1786</v>
      </c>
      <c r="C1527" s="80">
        <f>IF(C1526="","",IF(AND(MONTH(C1526)&gt;=1,MONTH(C1526)&lt;=3),1,IF(AND(MONTH(C1526)&gt;=4,MONTH(C1526)&lt;=6),2,IF(AND(MONTH(C1526)&gt;=7,MONTH(C1526)&lt;=9),3,4))))</f>
        <v>2</v>
      </c>
      <c r="D1527" s="96"/>
      <c r="E1527" s="67" t="s">
        <v>2419</v>
      </c>
      <c r="F1527" s="66" t="s">
        <v>14449</v>
      </c>
      <c r="G1527" s="45"/>
      <c r="H1527" s="45"/>
      <c r="I1527" s="45"/>
      <c r="J1527" s="45"/>
    </row>
    <row r="1528" spans="1:10" ht="14.1" customHeight="1" thickBot="1" x14ac:dyDescent="0.25">
      <c r="A1528" s="96"/>
      <c r="B1528" s="67" t="s">
        <v>12943</v>
      </c>
      <c r="C1528" s="76">
        <v>45107</v>
      </c>
      <c r="D1528" s="96"/>
      <c r="E1528" s="67" t="s">
        <v>3075</v>
      </c>
      <c r="F1528" s="66" t="s">
        <v>6001</v>
      </c>
      <c r="G1528" s="45"/>
      <c r="H1528" s="45"/>
      <c r="I1528" s="45"/>
      <c r="J1528" s="45"/>
    </row>
    <row r="1529" spans="1:10" ht="14.1" customHeight="1" thickBot="1" x14ac:dyDescent="0.25">
      <c r="A1529" s="96"/>
      <c r="B1529" s="67" t="s">
        <v>1786</v>
      </c>
      <c r="C1529" s="80">
        <f>IF(C1528="","",IF(AND(MONTH(C1528)&gt;=1,MONTH(C1528)&lt;=3),1,IF(AND(MONTH(C1528)&gt;=4,MONTH(C1528)&lt;=6),2,IF(AND(MONTH(C1528)&gt;=7,MONTH(C1528)&lt;=9),3,4))))</f>
        <v>2</v>
      </c>
      <c r="D1529" s="96"/>
      <c r="E1529" s="67" t="s">
        <v>13193</v>
      </c>
      <c r="F1529" s="66" t="s">
        <v>6001</v>
      </c>
      <c r="G1529" s="45"/>
      <c r="H1529" s="45"/>
      <c r="I1529" s="45"/>
      <c r="J1529" s="45"/>
    </row>
    <row r="1530" spans="1:10" ht="14.1" customHeight="1" thickBot="1" x14ac:dyDescent="0.25">
      <c r="A1530" s="45"/>
      <c r="B1530" s="45"/>
      <c r="C1530" s="45"/>
      <c r="D1530" s="45"/>
      <c r="E1530" s="45"/>
      <c r="F1530" s="45"/>
      <c r="G1530" s="45"/>
      <c r="H1530" s="45"/>
      <c r="I1530" s="45"/>
      <c r="J1530" s="45"/>
    </row>
    <row r="1531" spans="1:10" ht="14.1" customHeight="1" thickBot="1" x14ac:dyDescent="0.25">
      <c r="A1531" s="72" t="s">
        <v>15735</v>
      </c>
      <c r="B1531" s="72" t="s">
        <v>16146</v>
      </c>
      <c r="C1531" s="72" t="s">
        <v>15641</v>
      </c>
      <c r="D1531" s="72" t="s">
        <v>15251</v>
      </c>
      <c r="E1531" s="72" t="s">
        <v>6934</v>
      </c>
      <c r="F1531" s="72" t="s">
        <v>15280</v>
      </c>
      <c r="G1531" s="45"/>
      <c r="H1531" s="45"/>
      <c r="I1531" s="45"/>
      <c r="J1531" s="45"/>
    </row>
    <row r="1532" spans="1:10" ht="14.1" customHeight="1" x14ac:dyDescent="0.2">
      <c r="A1532" s="78">
        <v>12141904</v>
      </c>
      <c r="B1532" s="69" t="str">
        <f ca="1">IFERROR(INDEX(UNSPSCDes,MATCH(INDIRECT(ADDRESS(ROW(),COLUMN()-1,4)),UNSPSCCode,0)),"")</f>
        <v>Oxígeno o</v>
      </c>
      <c r="C1532" s="78" t="s">
        <v>1449</v>
      </c>
      <c r="D1532" s="78">
        <v>546</v>
      </c>
      <c r="E1532" s="71">
        <v>4975.75</v>
      </c>
      <c r="F1532" s="70">
        <f ca="1">INDIRECT(ADDRESS(ROW(),COLUMN()-2,4))*INDIRECT(ADDRESS(ROW(),COLUMN()-1,4))</f>
        <v>2716759.5</v>
      </c>
      <c r="G1532" s="45"/>
      <c r="H1532" s="45"/>
      <c r="I1532" s="45"/>
      <c r="J1532" s="45"/>
    </row>
    <row r="1533" spans="1:10" ht="13.5" customHeight="1" x14ac:dyDescent="0.2">
      <c r="A1533" s="78">
        <v>12141904</v>
      </c>
      <c r="B1533" s="69" t="str">
        <f ca="1">IFERROR(INDEX(UNSPSCDes,MATCH(INDIRECT(ADDRESS(ROW(),COLUMN()-1,4)),UNSPSCCode,0)),"")</f>
        <v>Oxígeno o</v>
      </c>
      <c r="C1533" s="78" t="s">
        <v>1449</v>
      </c>
      <c r="D1533" s="78">
        <v>925</v>
      </c>
      <c r="E1533" s="71">
        <v>4995.84</v>
      </c>
      <c r="F1533" s="70">
        <f ca="1">INDIRECT(ADDRESS(ROW(),COLUMN()-2,4))*INDIRECT(ADDRESS(ROW(),COLUMN()-1,4))</f>
        <v>4621152</v>
      </c>
      <c r="G1533" s="45"/>
      <c r="H1533" s="45"/>
      <c r="I1533" s="45"/>
      <c r="J1533" s="45"/>
    </row>
    <row r="1534" spans="1:10" ht="14.1" customHeight="1" x14ac:dyDescent="0.2">
      <c r="A1534" s="45"/>
      <c r="B1534" s="45"/>
      <c r="C1534" s="45"/>
      <c r="D1534" s="45"/>
      <c r="E1534" s="73" t="s">
        <v>12551</v>
      </c>
      <c r="F1534" s="74">
        <f ca="1">SUM(Table378[MONTO TOTAL ESTIMADO])</f>
        <v>7337911.5</v>
      </c>
      <c r="G1534" s="45"/>
      <c r="H1534" s="45" t="str">
        <f>C1525</f>
        <v>Bienes</v>
      </c>
      <c r="I1534" s="45" t="str">
        <f>E1525</f>
        <v>No</v>
      </c>
      <c r="J1534" s="45" t="str">
        <f>D1525</f>
        <v>Comparacion de Precios</v>
      </c>
    </row>
    <row r="1535" spans="1:10" ht="14.1" customHeight="1" thickBot="1" x14ac:dyDescent="0.3"/>
    <row r="1536" spans="1:10" ht="33.75" customHeight="1" thickBot="1" x14ac:dyDescent="0.25">
      <c r="A1536" s="64" t="s">
        <v>16382</v>
      </c>
      <c r="B1536" s="64" t="s">
        <v>161</v>
      </c>
      <c r="C1536" s="64" t="s">
        <v>11725</v>
      </c>
      <c r="D1536" s="64" t="s">
        <v>14378</v>
      </c>
      <c r="E1536" s="64" t="s">
        <v>10963</v>
      </c>
      <c r="F1536" s="64" t="s">
        <v>11096</v>
      </c>
      <c r="G1536" s="45"/>
      <c r="H1536" s="45"/>
      <c r="I1536" s="45"/>
      <c r="J1536" s="45"/>
    </row>
    <row r="1537" spans="1:10" ht="14.1" customHeight="1" thickBot="1" x14ac:dyDescent="0.25">
      <c r="A1537" s="66" t="s">
        <v>18882</v>
      </c>
      <c r="B1537" s="66" t="s">
        <v>18883</v>
      </c>
      <c r="C1537" s="66" t="s">
        <v>17798</v>
      </c>
      <c r="D1537" s="66" t="s">
        <v>1875</v>
      </c>
      <c r="E1537" s="66" t="s">
        <v>17854</v>
      </c>
      <c r="F1537" s="66" t="s">
        <v>18884</v>
      </c>
      <c r="G1537" s="45"/>
      <c r="H1537" s="45"/>
      <c r="I1537" s="45"/>
      <c r="J1537" s="45"/>
    </row>
    <row r="1538" spans="1:10" ht="14.1" customHeight="1" thickBot="1" x14ac:dyDescent="0.25">
      <c r="A1538" s="95" t="s">
        <v>14828</v>
      </c>
      <c r="B1538" s="67" t="s">
        <v>8530</v>
      </c>
      <c r="C1538" s="76">
        <v>45108</v>
      </c>
      <c r="D1538" s="95" t="s">
        <v>9387</v>
      </c>
      <c r="E1538" s="67" t="s">
        <v>13094</v>
      </c>
      <c r="F1538" s="66" t="s">
        <v>3082</v>
      </c>
      <c r="G1538" s="45"/>
      <c r="H1538" s="45"/>
      <c r="I1538" s="45"/>
      <c r="J1538" s="45"/>
    </row>
    <row r="1539" spans="1:10" ht="14.1" customHeight="1" thickBot="1" x14ac:dyDescent="0.25">
      <c r="A1539" s="96"/>
      <c r="B1539" s="67" t="s">
        <v>1786</v>
      </c>
      <c r="C1539" s="80">
        <f>IF(C1538="","",IF(AND(MONTH(C1538)&gt;=1,MONTH(C1538)&lt;=3),1,IF(AND(MONTH(C1538)&gt;=4,MONTH(C1538)&lt;=6),2,IF(AND(MONTH(C1538)&gt;=7,MONTH(C1538)&lt;=9),3,4))))</f>
        <v>3</v>
      </c>
      <c r="D1539" s="96"/>
      <c r="E1539" s="67" t="s">
        <v>2419</v>
      </c>
      <c r="F1539" s="66" t="s">
        <v>14449</v>
      </c>
      <c r="G1539" s="45"/>
      <c r="H1539" s="45"/>
      <c r="I1539" s="45"/>
      <c r="J1539" s="45"/>
    </row>
    <row r="1540" spans="1:10" ht="14.1" customHeight="1" thickBot="1" x14ac:dyDescent="0.25">
      <c r="A1540" s="96"/>
      <c r="B1540" s="67" t="s">
        <v>12943</v>
      </c>
      <c r="C1540" s="76">
        <v>45199</v>
      </c>
      <c r="D1540" s="96"/>
      <c r="E1540" s="67" t="s">
        <v>3075</v>
      </c>
      <c r="F1540" s="66" t="s">
        <v>6001</v>
      </c>
      <c r="G1540" s="45"/>
      <c r="H1540" s="45"/>
      <c r="I1540" s="45"/>
      <c r="J1540" s="45"/>
    </row>
    <row r="1541" spans="1:10" ht="14.1" customHeight="1" thickBot="1" x14ac:dyDescent="0.25">
      <c r="A1541" s="96"/>
      <c r="B1541" s="67" t="s">
        <v>1786</v>
      </c>
      <c r="C1541" s="80">
        <f>IF(C1540="","",IF(AND(MONTH(C1540)&gt;=1,MONTH(C1540)&lt;=3),1,IF(AND(MONTH(C1540)&gt;=4,MONTH(C1540)&lt;=6),2,IF(AND(MONTH(C1540)&gt;=7,MONTH(C1540)&lt;=9),3,4))))</f>
        <v>3</v>
      </c>
      <c r="D1541" s="96"/>
      <c r="E1541" s="67" t="s">
        <v>13193</v>
      </c>
      <c r="F1541" s="66" t="s">
        <v>6001</v>
      </c>
      <c r="G1541" s="45"/>
      <c r="H1541" s="45"/>
      <c r="I1541" s="45"/>
      <c r="J1541" s="45"/>
    </row>
    <row r="1542" spans="1:10" ht="14.1" customHeight="1" thickBot="1" x14ac:dyDescent="0.25">
      <c r="A1542" s="45"/>
      <c r="B1542" s="45"/>
      <c r="C1542" s="45"/>
      <c r="D1542" s="45"/>
      <c r="E1542" s="45"/>
      <c r="F1542" s="45"/>
      <c r="G1542" s="45"/>
      <c r="H1542" s="45"/>
      <c r="I1542" s="45"/>
      <c r="J1542" s="45"/>
    </row>
    <row r="1543" spans="1:10" ht="14.1" customHeight="1" thickBot="1" x14ac:dyDescent="0.25">
      <c r="A1543" s="72" t="s">
        <v>15735</v>
      </c>
      <c r="B1543" s="72" t="s">
        <v>16146</v>
      </c>
      <c r="C1543" s="72" t="s">
        <v>15641</v>
      </c>
      <c r="D1543" s="72" t="s">
        <v>15251</v>
      </c>
      <c r="E1543" s="72" t="s">
        <v>6934</v>
      </c>
      <c r="F1543" s="72" t="s">
        <v>15280</v>
      </c>
      <c r="G1543" s="45"/>
      <c r="H1543" s="45"/>
      <c r="I1543" s="45"/>
      <c r="J1543" s="45"/>
    </row>
    <row r="1544" spans="1:10" ht="13.5" customHeight="1" x14ac:dyDescent="0.2">
      <c r="A1544" s="78">
        <v>12141904</v>
      </c>
      <c r="B1544" s="69" t="str">
        <f ca="1">IFERROR(INDEX(UNSPSCDes,MATCH(INDIRECT(ADDRESS(ROW(),COLUMN()-1,4)),UNSPSCCode,0)),"")</f>
        <v>Oxígeno o</v>
      </c>
      <c r="C1544" s="78" t="s">
        <v>1449</v>
      </c>
      <c r="D1544" s="78">
        <v>546</v>
      </c>
      <c r="E1544" s="71">
        <v>4975.75</v>
      </c>
      <c r="F1544" s="70">
        <f ca="1">INDIRECT(ADDRESS(ROW(),COLUMN()-2,4))*INDIRECT(ADDRESS(ROW(),COLUMN()-1,4))</f>
        <v>2716759.5</v>
      </c>
      <c r="G1544" s="45"/>
      <c r="H1544" s="45"/>
      <c r="I1544" s="45"/>
      <c r="J1544" s="45"/>
    </row>
    <row r="1545" spans="1:10" ht="13.5" customHeight="1" x14ac:dyDescent="0.2">
      <c r="A1545" s="78">
        <v>12141904</v>
      </c>
      <c r="B1545" s="69" t="str">
        <f ca="1">IFERROR(INDEX(UNSPSCDes,MATCH(INDIRECT(ADDRESS(ROW(),COLUMN()-1,4)),UNSPSCCode,0)),"")</f>
        <v>Oxígeno o</v>
      </c>
      <c r="C1545" s="78" t="s">
        <v>1449</v>
      </c>
      <c r="D1545" s="78">
        <v>925</v>
      </c>
      <c r="E1545" s="71">
        <v>4995.84</v>
      </c>
      <c r="F1545" s="70">
        <f ca="1">INDIRECT(ADDRESS(ROW(),COLUMN()-2,4))*INDIRECT(ADDRESS(ROW(),COLUMN()-1,4))</f>
        <v>4621152</v>
      </c>
      <c r="G1545" s="45"/>
      <c r="H1545" s="45"/>
      <c r="I1545" s="45"/>
      <c r="J1545" s="45"/>
    </row>
    <row r="1546" spans="1:10" ht="14.1" customHeight="1" x14ac:dyDescent="0.2">
      <c r="A1546" s="45"/>
      <c r="B1546" s="45"/>
      <c r="C1546" s="45"/>
      <c r="D1546" s="45"/>
      <c r="E1546" s="73" t="s">
        <v>12551</v>
      </c>
      <c r="F1546" s="74">
        <f ca="1">SUM(Table379[MONTO TOTAL ESTIMADO])</f>
        <v>7337911.5</v>
      </c>
      <c r="G1546" s="45"/>
      <c r="H1546" s="45" t="str">
        <f>C1537</f>
        <v>Bienes</v>
      </c>
      <c r="I1546" s="45" t="str">
        <f>E1537</f>
        <v>No</v>
      </c>
      <c r="J1546" s="45" t="str">
        <f>D1537</f>
        <v>Comparacion de Precios</v>
      </c>
    </row>
    <row r="1547" spans="1:10" ht="14.1" customHeight="1" thickBot="1" x14ac:dyDescent="0.3"/>
    <row r="1548" spans="1:10" ht="33.75" customHeight="1" thickBot="1" x14ac:dyDescent="0.25">
      <c r="A1548" s="64" t="s">
        <v>16382</v>
      </c>
      <c r="B1548" s="64" t="s">
        <v>161</v>
      </c>
      <c r="C1548" s="64" t="s">
        <v>11725</v>
      </c>
      <c r="D1548" s="64" t="s">
        <v>14378</v>
      </c>
      <c r="E1548" s="64" t="s">
        <v>10963</v>
      </c>
      <c r="F1548" s="64" t="s">
        <v>11096</v>
      </c>
      <c r="G1548" s="45"/>
      <c r="H1548" s="45"/>
      <c r="I1548" s="45"/>
      <c r="J1548" s="45"/>
    </row>
    <row r="1549" spans="1:10" ht="14.1" customHeight="1" thickBot="1" x14ac:dyDescent="0.25">
      <c r="A1549" s="66" t="s">
        <v>18882</v>
      </c>
      <c r="B1549" s="66" t="s">
        <v>18883</v>
      </c>
      <c r="C1549" s="66" t="s">
        <v>17798</v>
      </c>
      <c r="D1549" s="66" t="s">
        <v>1875</v>
      </c>
      <c r="E1549" s="66" t="s">
        <v>17854</v>
      </c>
      <c r="F1549" s="66" t="s">
        <v>18884</v>
      </c>
      <c r="G1549" s="45"/>
      <c r="H1549" s="45"/>
      <c r="I1549" s="45"/>
      <c r="J1549" s="45"/>
    </row>
    <row r="1550" spans="1:10" ht="14.1" customHeight="1" thickBot="1" x14ac:dyDescent="0.25">
      <c r="A1550" s="95" t="s">
        <v>14828</v>
      </c>
      <c r="B1550" s="67" t="s">
        <v>8530</v>
      </c>
      <c r="C1550" s="76">
        <v>45200</v>
      </c>
      <c r="D1550" s="95" t="s">
        <v>9387</v>
      </c>
      <c r="E1550" s="67" t="s">
        <v>13094</v>
      </c>
      <c r="F1550" s="66" t="s">
        <v>3082</v>
      </c>
      <c r="G1550" s="45"/>
      <c r="H1550" s="45"/>
      <c r="I1550" s="45"/>
      <c r="J1550" s="45"/>
    </row>
    <row r="1551" spans="1:10" ht="14.1" customHeight="1" thickBot="1" x14ac:dyDescent="0.25">
      <c r="A1551" s="96"/>
      <c r="B1551" s="67" t="s">
        <v>1786</v>
      </c>
      <c r="C1551" s="80">
        <f>IF(C1550="","",IF(AND(MONTH(C1550)&gt;=1,MONTH(C1550)&lt;=3),1,IF(AND(MONTH(C1550)&gt;=4,MONTH(C1550)&lt;=6),2,IF(AND(MONTH(C1550)&gt;=7,MONTH(C1550)&lt;=9),3,4))))</f>
        <v>4</v>
      </c>
      <c r="D1551" s="96"/>
      <c r="E1551" s="67" t="s">
        <v>2419</v>
      </c>
      <c r="F1551" s="66" t="s">
        <v>14449</v>
      </c>
      <c r="G1551" s="45"/>
      <c r="H1551" s="45"/>
      <c r="I1551" s="45"/>
      <c r="J1551" s="45"/>
    </row>
    <row r="1552" spans="1:10" ht="14.1" customHeight="1" thickBot="1" x14ac:dyDescent="0.25">
      <c r="A1552" s="96"/>
      <c r="B1552" s="67" t="s">
        <v>12943</v>
      </c>
      <c r="C1552" s="76">
        <v>45291</v>
      </c>
      <c r="D1552" s="96"/>
      <c r="E1552" s="67" t="s">
        <v>3075</v>
      </c>
      <c r="F1552" s="66" t="s">
        <v>6001</v>
      </c>
      <c r="G1552" s="45"/>
      <c r="H1552" s="45"/>
      <c r="I1552" s="45"/>
      <c r="J1552" s="45"/>
    </row>
    <row r="1553" spans="1:10" ht="14.1" customHeight="1" thickBot="1" x14ac:dyDescent="0.25">
      <c r="A1553" s="96"/>
      <c r="B1553" s="67" t="s">
        <v>1786</v>
      </c>
      <c r="C1553" s="80">
        <f>IF(C1552="","",IF(AND(MONTH(C1552)&gt;=1,MONTH(C1552)&lt;=3),1,IF(AND(MONTH(C1552)&gt;=4,MONTH(C1552)&lt;=6),2,IF(AND(MONTH(C1552)&gt;=7,MONTH(C1552)&lt;=9),3,4))))</f>
        <v>4</v>
      </c>
      <c r="D1553" s="96"/>
      <c r="E1553" s="67" t="s">
        <v>13193</v>
      </c>
      <c r="F1553" s="66" t="s">
        <v>6001</v>
      </c>
      <c r="G1553" s="45"/>
      <c r="H1553" s="45"/>
      <c r="I1553" s="45"/>
      <c r="J1553" s="45"/>
    </row>
    <row r="1554" spans="1:10" ht="14.1" customHeight="1" thickBot="1" x14ac:dyDescent="0.25">
      <c r="A1554" s="45"/>
      <c r="B1554" s="45"/>
      <c r="C1554" s="45"/>
      <c r="D1554" s="45"/>
      <c r="E1554" s="45"/>
      <c r="F1554" s="45"/>
      <c r="G1554" s="45"/>
      <c r="H1554" s="45"/>
      <c r="I1554" s="45"/>
      <c r="J1554" s="45"/>
    </row>
    <row r="1555" spans="1:10" ht="14.1" customHeight="1" thickBot="1" x14ac:dyDescent="0.25">
      <c r="A1555" s="72" t="s">
        <v>15735</v>
      </c>
      <c r="B1555" s="72" t="s">
        <v>16146</v>
      </c>
      <c r="C1555" s="72" t="s">
        <v>15641</v>
      </c>
      <c r="D1555" s="72" t="s">
        <v>15251</v>
      </c>
      <c r="E1555" s="72" t="s">
        <v>6934</v>
      </c>
      <c r="F1555" s="72" t="s">
        <v>15280</v>
      </c>
      <c r="G1555" s="45"/>
      <c r="H1555" s="45"/>
      <c r="I1555" s="45"/>
      <c r="J1555" s="45"/>
    </row>
    <row r="1556" spans="1:10" ht="13.5" customHeight="1" x14ac:dyDescent="0.2">
      <c r="A1556" s="78">
        <v>12141904</v>
      </c>
      <c r="B1556" s="69" t="str">
        <f ca="1">IFERROR(INDEX(UNSPSCDes,MATCH(INDIRECT(ADDRESS(ROW(),COLUMN()-1,4)),UNSPSCCode,0)),"")</f>
        <v>Oxígeno o</v>
      </c>
      <c r="C1556" s="78" t="s">
        <v>1449</v>
      </c>
      <c r="D1556" s="78">
        <v>546</v>
      </c>
      <c r="E1556" s="71">
        <v>4975.75</v>
      </c>
      <c r="F1556" s="70">
        <f ca="1">INDIRECT(ADDRESS(ROW(),COLUMN()-2,4))*INDIRECT(ADDRESS(ROW(),COLUMN()-1,4))</f>
        <v>2716759.5</v>
      </c>
      <c r="G1556" s="45"/>
      <c r="H1556" s="45"/>
      <c r="I1556" s="45"/>
      <c r="J1556" s="45"/>
    </row>
    <row r="1557" spans="1:10" ht="13.5" customHeight="1" x14ac:dyDescent="0.2">
      <c r="A1557" s="78">
        <v>12141904</v>
      </c>
      <c r="B1557" s="69" t="str">
        <f ca="1">IFERROR(INDEX(UNSPSCDes,MATCH(INDIRECT(ADDRESS(ROW(),COLUMN()-1,4)),UNSPSCCode,0)),"")</f>
        <v>Oxígeno o</v>
      </c>
      <c r="C1557" s="78" t="s">
        <v>1449</v>
      </c>
      <c r="D1557" s="78">
        <v>925</v>
      </c>
      <c r="E1557" s="71">
        <v>4995.84</v>
      </c>
      <c r="F1557" s="70">
        <f ca="1">INDIRECT(ADDRESS(ROW(),COLUMN()-2,4))*INDIRECT(ADDRESS(ROW(),COLUMN()-1,4))</f>
        <v>4621152</v>
      </c>
      <c r="G1557" s="45"/>
      <c r="H1557" s="45"/>
      <c r="I1557" s="45"/>
      <c r="J1557" s="45"/>
    </row>
    <row r="1558" spans="1:10" ht="14.1" customHeight="1" x14ac:dyDescent="0.2">
      <c r="A1558" s="45"/>
      <c r="B1558" s="45"/>
      <c r="C1558" s="45"/>
      <c r="D1558" s="45"/>
      <c r="E1558" s="73" t="s">
        <v>12551</v>
      </c>
      <c r="F1558" s="74">
        <f ca="1">SUM(Table380[MONTO TOTAL ESTIMADO])</f>
        <v>7337911.5</v>
      </c>
      <c r="G1558" s="45"/>
      <c r="H1558" s="45" t="str">
        <f>C1549</f>
        <v>Bienes</v>
      </c>
      <c r="I1558" s="45" t="str">
        <f>E1549</f>
        <v>No</v>
      </c>
      <c r="J1558" s="45" t="str">
        <f>D1549</f>
        <v>Comparacion de Precios</v>
      </c>
    </row>
    <row r="1559" spans="1:10" ht="14.1" customHeight="1" thickBot="1" x14ac:dyDescent="0.3"/>
    <row r="1560" spans="1:10" ht="33.75" customHeight="1" thickBot="1" x14ac:dyDescent="0.25">
      <c r="A1560" s="64" t="s">
        <v>16382</v>
      </c>
      <c r="B1560" s="64" t="s">
        <v>161</v>
      </c>
      <c r="C1560" s="64" t="s">
        <v>11725</v>
      </c>
      <c r="D1560" s="64" t="s">
        <v>14378</v>
      </c>
      <c r="E1560" s="64" t="s">
        <v>10963</v>
      </c>
      <c r="F1560" s="64" t="s">
        <v>11096</v>
      </c>
      <c r="G1560" s="45"/>
      <c r="H1560" s="45"/>
      <c r="I1560" s="45"/>
      <c r="J1560" s="45"/>
    </row>
    <row r="1561" spans="1:10" ht="13.5" customHeight="1" thickBot="1" x14ac:dyDescent="0.25">
      <c r="A1561" s="66" t="s">
        <v>18885</v>
      </c>
      <c r="B1561" s="66" t="s">
        <v>18886</v>
      </c>
      <c r="C1561" s="66" t="s">
        <v>17798</v>
      </c>
      <c r="D1561" s="66" t="s">
        <v>17483</v>
      </c>
      <c r="E1561" s="66" t="s">
        <v>17854</v>
      </c>
      <c r="F1561" s="66" t="s">
        <v>18887</v>
      </c>
      <c r="G1561" s="45"/>
      <c r="H1561" s="45"/>
      <c r="I1561" s="45"/>
      <c r="J1561" s="45"/>
    </row>
    <row r="1562" spans="1:10" ht="14.1" customHeight="1" thickBot="1" x14ac:dyDescent="0.25">
      <c r="A1562" s="95" t="s">
        <v>14828</v>
      </c>
      <c r="B1562" s="67" t="s">
        <v>8530</v>
      </c>
      <c r="C1562" s="76">
        <v>44927</v>
      </c>
      <c r="D1562" s="95" t="s">
        <v>9387</v>
      </c>
      <c r="E1562" s="67" t="s">
        <v>13094</v>
      </c>
      <c r="F1562" s="66" t="s">
        <v>3082</v>
      </c>
      <c r="G1562" s="45"/>
      <c r="H1562" s="45"/>
      <c r="I1562" s="45"/>
      <c r="J1562" s="45"/>
    </row>
    <row r="1563" spans="1:10" ht="14.1" customHeight="1" thickBot="1" x14ac:dyDescent="0.25">
      <c r="A1563" s="96"/>
      <c r="B1563" s="67" t="s">
        <v>1786</v>
      </c>
      <c r="C1563" s="80">
        <f>IF(C1562="","",IF(AND(MONTH(C1562)&gt;=1,MONTH(C1562)&lt;=3),1,IF(AND(MONTH(C1562)&gt;=4,MONTH(C1562)&lt;=6),2,IF(AND(MONTH(C1562)&gt;=7,MONTH(C1562)&lt;=9),3,4))))</f>
        <v>1</v>
      </c>
      <c r="D1563" s="96"/>
      <c r="E1563" s="67" t="s">
        <v>2419</v>
      </c>
      <c r="F1563" s="66" t="s">
        <v>14449</v>
      </c>
      <c r="G1563" s="45"/>
      <c r="H1563" s="45"/>
      <c r="I1563" s="45"/>
      <c r="J1563" s="45"/>
    </row>
    <row r="1564" spans="1:10" ht="14.1" customHeight="1" thickBot="1" x14ac:dyDescent="0.25">
      <c r="A1564" s="96"/>
      <c r="B1564" s="67" t="s">
        <v>12943</v>
      </c>
      <c r="C1564" s="76">
        <v>45016</v>
      </c>
      <c r="D1564" s="96"/>
      <c r="E1564" s="67" t="s">
        <v>3075</v>
      </c>
      <c r="F1564" s="66" t="s">
        <v>6001</v>
      </c>
      <c r="G1564" s="45"/>
      <c r="H1564" s="45"/>
      <c r="I1564" s="45"/>
      <c r="J1564" s="45"/>
    </row>
    <row r="1565" spans="1:10" ht="14.1" customHeight="1" thickBot="1" x14ac:dyDescent="0.25">
      <c r="A1565" s="96"/>
      <c r="B1565" s="67" t="s">
        <v>1786</v>
      </c>
      <c r="C1565" s="80">
        <f>IF(C1564="","",IF(AND(MONTH(C1564)&gt;=1,MONTH(C1564)&lt;=3),1,IF(AND(MONTH(C1564)&gt;=4,MONTH(C1564)&lt;=6),2,IF(AND(MONTH(C1564)&gt;=7,MONTH(C1564)&lt;=9),3,4))))</f>
        <v>1</v>
      </c>
      <c r="D1565" s="96"/>
      <c r="E1565" s="67" t="s">
        <v>13193</v>
      </c>
      <c r="F1565" s="66" t="s">
        <v>6001</v>
      </c>
      <c r="G1565" s="45"/>
      <c r="H1565" s="45"/>
      <c r="I1565" s="45"/>
      <c r="J1565" s="45"/>
    </row>
    <row r="1566" spans="1:10" ht="14.1" customHeight="1" thickBot="1" x14ac:dyDescent="0.25">
      <c r="A1566" s="45"/>
      <c r="B1566" s="45"/>
      <c r="C1566" s="45"/>
      <c r="D1566" s="45"/>
      <c r="E1566" s="45"/>
      <c r="F1566" s="45"/>
      <c r="G1566" s="45"/>
      <c r="H1566" s="45"/>
      <c r="I1566" s="45"/>
      <c r="J1566" s="45"/>
    </row>
    <row r="1567" spans="1:10" ht="14.1" customHeight="1" thickBot="1" x14ac:dyDescent="0.25">
      <c r="A1567" s="72" t="s">
        <v>15735</v>
      </c>
      <c r="B1567" s="72" t="s">
        <v>16146</v>
      </c>
      <c r="C1567" s="72" t="s">
        <v>15641</v>
      </c>
      <c r="D1567" s="72" t="s">
        <v>15251</v>
      </c>
      <c r="E1567" s="72" t="s">
        <v>6934</v>
      </c>
      <c r="F1567" s="72" t="s">
        <v>15280</v>
      </c>
      <c r="G1567" s="45"/>
      <c r="H1567" s="45"/>
      <c r="I1567" s="45"/>
      <c r="J1567" s="45"/>
    </row>
    <row r="1568" spans="1:10" ht="13.5" customHeight="1" x14ac:dyDescent="0.2">
      <c r="A1568" s="78">
        <v>12161503</v>
      </c>
      <c r="B1568" s="69" t="str">
        <f t="shared" ref="B1568:B1574" ca="1" si="60">IFERROR(INDEX(UNSPSCDes,MATCH(INDIRECT(ADDRESS(ROW(),COLUMN()-1,4)),UNSPSCCode,0)),"")</f>
        <v>Kits de reactivos</v>
      </c>
      <c r="C1568" s="78" t="s">
        <v>1449</v>
      </c>
      <c r="D1568" s="78">
        <v>318</v>
      </c>
      <c r="E1568" s="71">
        <v>664.75</v>
      </c>
      <c r="F1568" s="70">
        <f t="shared" ref="F1568:F1574" ca="1" si="61">INDIRECT(ADDRESS(ROW(),COLUMN()-2,4))*INDIRECT(ADDRESS(ROW(),COLUMN()-1,4))</f>
        <v>211390.5</v>
      </c>
      <c r="G1568" s="45"/>
      <c r="H1568" s="45"/>
      <c r="I1568" s="45"/>
      <c r="J1568" s="45"/>
    </row>
    <row r="1569" spans="1:10" ht="13.5" customHeight="1" x14ac:dyDescent="0.2">
      <c r="A1569" s="78">
        <v>12161801</v>
      </c>
      <c r="B1569" s="69" t="str">
        <f t="shared" ca="1" si="60"/>
        <v>Geles</v>
      </c>
      <c r="C1569" s="78" t="s">
        <v>1449</v>
      </c>
      <c r="D1569" s="78">
        <v>777</v>
      </c>
      <c r="E1569" s="71">
        <v>217.74</v>
      </c>
      <c r="F1569" s="70">
        <f t="shared" ca="1" si="61"/>
        <v>169183.98</v>
      </c>
      <c r="G1569" s="45"/>
      <c r="H1569" s="45"/>
      <c r="I1569" s="45"/>
      <c r="J1569" s="45"/>
    </row>
    <row r="1570" spans="1:10" ht="13.5" customHeight="1" x14ac:dyDescent="0.2">
      <c r="A1570" s="78">
        <v>12161902</v>
      </c>
      <c r="B1570" s="69" t="str">
        <f t="shared" ca="1" si="60"/>
        <v>Surfactantes detergentes</v>
      </c>
      <c r="C1570" s="78" t="s">
        <v>1449</v>
      </c>
      <c r="D1570" s="78">
        <v>15</v>
      </c>
      <c r="E1570" s="71">
        <v>13300</v>
      </c>
      <c r="F1570" s="70">
        <f t="shared" ca="1" si="61"/>
        <v>199500</v>
      </c>
      <c r="G1570" s="45"/>
      <c r="H1570" s="45"/>
      <c r="I1570" s="45"/>
      <c r="J1570" s="45"/>
    </row>
    <row r="1571" spans="1:10" ht="13.5" customHeight="1" x14ac:dyDescent="0.2">
      <c r="A1571" s="78">
        <v>12352202</v>
      </c>
      <c r="B1571" s="69" t="str">
        <f t="shared" ca="1" si="60"/>
        <v>Proteínas</v>
      </c>
      <c r="C1571" s="78" t="s">
        <v>1449</v>
      </c>
      <c r="D1571" s="78">
        <v>18</v>
      </c>
      <c r="E1571" s="71">
        <v>5191.1400000000003</v>
      </c>
      <c r="F1571" s="70">
        <f t="shared" ca="1" si="61"/>
        <v>93440.52</v>
      </c>
      <c r="G1571" s="45"/>
      <c r="H1571" s="45"/>
      <c r="I1571" s="45"/>
      <c r="J1571" s="45"/>
    </row>
    <row r="1572" spans="1:10" ht="13.5" customHeight="1" x14ac:dyDescent="0.2">
      <c r="A1572" s="78">
        <v>12352209</v>
      </c>
      <c r="B1572" s="69" t="str">
        <f t="shared" ca="1" si="60"/>
        <v>Aminoácidos o sus derivados</v>
      </c>
      <c r="C1572" s="78" t="s">
        <v>1449</v>
      </c>
      <c r="D1572" s="78">
        <v>270</v>
      </c>
      <c r="E1572" s="71">
        <v>282.83999999999997</v>
      </c>
      <c r="F1572" s="70">
        <f t="shared" ca="1" si="61"/>
        <v>76366.799999999988</v>
      </c>
      <c r="G1572" s="45"/>
      <c r="H1572" s="45"/>
      <c r="I1572" s="45"/>
      <c r="J1572" s="45"/>
    </row>
    <row r="1573" spans="1:10" ht="13.5" customHeight="1" x14ac:dyDescent="0.2">
      <c r="A1573" s="78">
        <v>41105317</v>
      </c>
      <c r="B1573" s="69" t="str">
        <f t="shared" ca="1" si="60"/>
        <v>Reactivos para preparar geles de agarosa</v>
      </c>
      <c r="C1573" s="78" t="s">
        <v>1449</v>
      </c>
      <c r="D1573" s="78">
        <v>1</v>
      </c>
      <c r="E1573" s="71">
        <v>2980</v>
      </c>
      <c r="F1573" s="70">
        <f t="shared" ca="1" si="61"/>
        <v>2980</v>
      </c>
      <c r="G1573" s="45"/>
      <c r="H1573" s="45"/>
      <c r="I1573" s="45"/>
      <c r="J1573" s="45"/>
    </row>
    <row r="1574" spans="1:10" ht="13.5" customHeight="1" x14ac:dyDescent="0.2">
      <c r="A1574" s="78">
        <v>51101538</v>
      </c>
      <c r="B1574" s="69" t="str">
        <f t="shared" ca="1" si="60"/>
        <v>Levofloxacina</v>
      </c>
      <c r="C1574" s="78" t="s">
        <v>1449</v>
      </c>
      <c r="D1574" s="78">
        <v>14</v>
      </c>
      <c r="E1574" s="71">
        <v>443</v>
      </c>
      <c r="F1574" s="70">
        <f t="shared" ca="1" si="61"/>
        <v>6202</v>
      </c>
      <c r="G1574" s="45"/>
      <c r="H1574" s="45"/>
      <c r="I1574" s="45"/>
      <c r="J1574" s="45"/>
    </row>
    <row r="1575" spans="1:10" ht="14.1" customHeight="1" x14ac:dyDescent="0.2">
      <c r="A1575" s="45"/>
      <c r="B1575" s="45"/>
      <c r="C1575" s="45"/>
      <c r="D1575" s="45"/>
      <c r="E1575" s="73" t="s">
        <v>12551</v>
      </c>
      <c r="F1575" s="74">
        <f ca="1">SUM(Table381[MONTO TOTAL ESTIMADO])</f>
        <v>759063.8</v>
      </c>
      <c r="G1575" s="45"/>
      <c r="H1575" s="45" t="str">
        <f>C1561</f>
        <v>Bienes</v>
      </c>
      <c r="I1575" s="45" t="str">
        <f>E1561</f>
        <v>No</v>
      </c>
      <c r="J1575" s="45" t="str">
        <f>D1561</f>
        <v>Compras Menores</v>
      </c>
    </row>
    <row r="1576" spans="1:10" ht="14.1" customHeight="1" thickBot="1" x14ac:dyDescent="0.3"/>
    <row r="1577" spans="1:10" ht="33.75" customHeight="1" thickBot="1" x14ac:dyDescent="0.25">
      <c r="A1577" s="64" t="s">
        <v>16382</v>
      </c>
      <c r="B1577" s="64" t="s">
        <v>161</v>
      </c>
      <c r="C1577" s="64" t="s">
        <v>11725</v>
      </c>
      <c r="D1577" s="64" t="s">
        <v>14378</v>
      </c>
      <c r="E1577" s="64" t="s">
        <v>10963</v>
      </c>
      <c r="F1577" s="64" t="s">
        <v>11096</v>
      </c>
      <c r="G1577" s="45"/>
      <c r="H1577" s="45"/>
      <c r="I1577" s="45"/>
      <c r="J1577" s="45"/>
    </row>
    <row r="1578" spans="1:10" ht="14.1" customHeight="1" thickBot="1" x14ac:dyDescent="0.25">
      <c r="A1578" s="66" t="s">
        <v>18885</v>
      </c>
      <c r="B1578" s="66" t="s">
        <v>18886</v>
      </c>
      <c r="C1578" s="66" t="s">
        <v>17798</v>
      </c>
      <c r="D1578" s="66" t="s">
        <v>17483</v>
      </c>
      <c r="E1578" s="66" t="s">
        <v>17854</v>
      </c>
      <c r="F1578" s="66" t="s">
        <v>18887</v>
      </c>
      <c r="G1578" s="45"/>
      <c r="H1578" s="45"/>
      <c r="I1578" s="45"/>
      <c r="J1578" s="45"/>
    </row>
    <row r="1579" spans="1:10" ht="14.1" customHeight="1" thickBot="1" x14ac:dyDescent="0.25">
      <c r="A1579" s="95" t="s">
        <v>14828</v>
      </c>
      <c r="B1579" s="67" t="s">
        <v>8530</v>
      </c>
      <c r="C1579" s="76">
        <v>45017</v>
      </c>
      <c r="D1579" s="95" t="s">
        <v>9387</v>
      </c>
      <c r="E1579" s="67" t="s">
        <v>13094</v>
      </c>
      <c r="F1579" s="66" t="s">
        <v>3082</v>
      </c>
      <c r="G1579" s="45"/>
      <c r="H1579" s="45"/>
      <c r="I1579" s="45"/>
      <c r="J1579" s="45"/>
    </row>
    <row r="1580" spans="1:10" ht="14.1" customHeight="1" thickBot="1" x14ac:dyDescent="0.25">
      <c r="A1580" s="96"/>
      <c r="B1580" s="67" t="s">
        <v>1786</v>
      </c>
      <c r="C1580" s="80">
        <f>IF(C1579="","",IF(AND(MONTH(C1579)&gt;=1,MONTH(C1579)&lt;=3),1,IF(AND(MONTH(C1579)&gt;=4,MONTH(C1579)&lt;=6),2,IF(AND(MONTH(C1579)&gt;=7,MONTH(C1579)&lt;=9),3,4))))</f>
        <v>2</v>
      </c>
      <c r="D1580" s="96"/>
      <c r="E1580" s="67" t="s">
        <v>2419</v>
      </c>
      <c r="F1580" s="66" t="s">
        <v>14449</v>
      </c>
      <c r="G1580" s="45"/>
      <c r="H1580" s="45"/>
      <c r="I1580" s="45"/>
      <c r="J1580" s="45"/>
    </row>
    <row r="1581" spans="1:10" ht="14.1" customHeight="1" thickBot="1" x14ac:dyDescent="0.25">
      <c r="A1581" s="96"/>
      <c r="B1581" s="67" t="s">
        <v>12943</v>
      </c>
      <c r="C1581" s="76">
        <v>45107</v>
      </c>
      <c r="D1581" s="96"/>
      <c r="E1581" s="67" t="s">
        <v>3075</v>
      </c>
      <c r="F1581" s="66" t="s">
        <v>6001</v>
      </c>
      <c r="G1581" s="45"/>
      <c r="H1581" s="45"/>
      <c r="I1581" s="45"/>
      <c r="J1581" s="45"/>
    </row>
    <row r="1582" spans="1:10" ht="14.1" customHeight="1" thickBot="1" x14ac:dyDescent="0.25">
      <c r="A1582" s="96"/>
      <c r="B1582" s="67" t="s">
        <v>1786</v>
      </c>
      <c r="C1582" s="80">
        <f>IF(C1581="","",IF(AND(MONTH(C1581)&gt;=1,MONTH(C1581)&lt;=3),1,IF(AND(MONTH(C1581)&gt;=4,MONTH(C1581)&lt;=6),2,IF(AND(MONTH(C1581)&gt;=7,MONTH(C1581)&lt;=9),3,4))))</f>
        <v>2</v>
      </c>
      <c r="D1582" s="96"/>
      <c r="E1582" s="67" t="s">
        <v>13193</v>
      </c>
      <c r="F1582" s="66" t="s">
        <v>6001</v>
      </c>
      <c r="G1582" s="45"/>
      <c r="H1582" s="45"/>
      <c r="I1582" s="45"/>
      <c r="J1582" s="45"/>
    </row>
    <row r="1583" spans="1:10" ht="14.1" customHeight="1" thickBot="1" x14ac:dyDescent="0.25">
      <c r="A1583" s="45"/>
      <c r="B1583" s="45"/>
      <c r="C1583" s="45"/>
      <c r="D1583" s="45"/>
      <c r="E1583" s="45"/>
      <c r="F1583" s="45"/>
      <c r="G1583" s="45"/>
      <c r="H1583" s="45"/>
      <c r="I1583" s="45"/>
      <c r="J1583" s="45"/>
    </row>
    <row r="1584" spans="1:10" ht="14.1" customHeight="1" thickBot="1" x14ac:dyDescent="0.25">
      <c r="A1584" s="72" t="s">
        <v>15735</v>
      </c>
      <c r="B1584" s="72" t="s">
        <v>16146</v>
      </c>
      <c r="C1584" s="72" t="s">
        <v>15641</v>
      </c>
      <c r="D1584" s="72" t="s">
        <v>15251</v>
      </c>
      <c r="E1584" s="72" t="s">
        <v>6934</v>
      </c>
      <c r="F1584" s="72" t="s">
        <v>15280</v>
      </c>
      <c r="G1584" s="45"/>
      <c r="H1584" s="45"/>
      <c r="I1584" s="45"/>
      <c r="J1584" s="45"/>
    </row>
    <row r="1585" spans="1:10" ht="13.5" customHeight="1" x14ac:dyDescent="0.2">
      <c r="A1585" s="78">
        <v>12161503</v>
      </c>
      <c r="B1585" s="69" t="str">
        <f t="shared" ref="B1585:B1591" ca="1" si="62">IFERROR(INDEX(UNSPSCDes,MATCH(INDIRECT(ADDRESS(ROW(),COLUMN()-1,4)),UNSPSCCode,0)),"")</f>
        <v>Kits de reactivos</v>
      </c>
      <c r="C1585" s="78" t="s">
        <v>1449</v>
      </c>
      <c r="D1585" s="78">
        <v>319</v>
      </c>
      <c r="E1585" s="71">
        <v>664.75</v>
      </c>
      <c r="F1585" s="70">
        <f t="shared" ref="F1585:F1591" ca="1" si="63">INDIRECT(ADDRESS(ROW(),COLUMN()-2,4))*INDIRECT(ADDRESS(ROW(),COLUMN()-1,4))</f>
        <v>212055.25</v>
      </c>
      <c r="G1585" s="45"/>
      <c r="H1585" s="45"/>
      <c r="I1585" s="45"/>
      <c r="J1585" s="45"/>
    </row>
    <row r="1586" spans="1:10" ht="13.5" customHeight="1" x14ac:dyDescent="0.2">
      <c r="A1586" s="78">
        <v>12161801</v>
      </c>
      <c r="B1586" s="69" t="str">
        <f t="shared" ca="1" si="62"/>
        <v>Geles</v>
      </c>
      <c r="C1586" s="78" t="s">
        <v>1449</v>
      </c>
      <c r="D1586" s="78">
        <v>775</v>
      </c>
      <c r="E1586" s="71">
        <v>217.74</v>
      </c>
      <c r="F1586" s="70">
        <f t="shared" ca="1" si="63"/>
        <v>168748.5</v>
      </c>
      <c r="G1586" s="45"/>
      <c r="H1586" s="45"/>
      <c r="I1586" s="45"/>
      <c r="J1586" s="45"/>
    </row>
    <row r="1587" spans="1:10" ht="13.5" customHeight="1" x14ac:dyDescent="0.2">
      <c r="A1587" s="78">
        <v>12161902</v>
      </c>
      <c r="B1587" s="69" t="str">
        <f t="shared" ca="1" si="62"/>
        <v>Surfactantes detergentes</v>
      </c>
      <c r="C1587" s="78" t="s">
        <v>1449</v>
      </c>
      <c r="D1587" s="78">
        <v>15</v>
      </c>
      <c r="E1587" s="71">
        <v>13300</v>
      </c>
      <c r="F1587" s="70">
        <f t="shared" ca="1" si="63"/>
        <v>199500</v>
      </c>
      <c r="G1587" s="45"/>
      <c r="H1587" s="45"/>
      <c r="I1587" s="45"/>
      <c r="J1587" s="45"/>
    </row>
    <row r="1588" spans="1:10" ht="13.5" customHeight="1" x14ac:dyDescent="0.2">
      <c r="A1588" s="78">
        <v>12352202</v>
      </c>
      <c r="B1588" s="69" t="str">
        <f t="shared" ca="1" si="62"/>
        <v>Proteínas</v>
      </c>
      <c r="C1588" s="78" t="s">
        <v>1449</v>
      </c>
      <c r="D1588" s="78">
        <v>18</v>
      </c>
      <c r="E1588" s="71">
        <v>5191.1400000000003</v>
      </c>
      <c r="F1588" s="70">
        <f t="shared" ca="1" si="63"/>
        <v>93440.52</v>
      </c>
      <c r="G1588" s="45"/>
      <c r="H1588" s="45"/>
      <c r="I1588" s="45"/>
      <c r="J1588" s="45"/>
    </row>
    <row r="1589" spans="1:10" ht="13.5" customHeight="1" x14ac:dyDescent="0.2">
      <c r="A1589" s="78">
        <v>12352209</v>
      </c>
      <c r="B1589" s="69" t="str">
        <f t="shared" ca="1" si="62"/>
        <v>Aminoácidos o sus derivados</v>
      </c>
      <c r="C1589" s="78" t="s">
        <v>1449</v>
      </c>
      <c r="D1589" s="78">
        <v>270</v>
      </c>
      <c r="E1589" s="71">
        <v>282.83999999999997</v>
      </c>
      <c r="F1589" s="70">
        <f t="shared" ca="1" si="63"/>
        <v>76366.799999999988</v>
      </c>
      <c r="G1589" s="45"/>
      <c r="H1589" s="45"/>
      <c r="I1589" s="45"/>
      <c r="J1589" s="45"/>
    </row>
    <row r="1590" spans="1:10" ht="13.5" customHeight="1" x14ac:dyDescent="0.2">
      <c r="A1590" s="78">
        <v>41105317</v>
      </c>
      <c r="B1590" s="69" t="str">
        <f t="shared" ca="1" si="62"/>
        <v>Reactivos para preparar geles de agarosa</v>
      </c>
      <c r="C1590" s="78" t="s">
        <v>1449</v>
      </c>
      <c r="D1590" s="78">
        <v>1</v>
      </c>
      <c r="E1590" s="71">
        <v>2980</v>
      </c>
      <c r="F1590" s="70">
        <f t="shared" ca="1" si="63"/>
        <v>2980</v>
      </c>
      <c r="G1590" s="45"/>
      <c r="H1590" s="45"/>
      <c r="I1590" s="45"/>
      <c r="J1590" s="45"/>
    </row>
    <row r="1591" spans="1:10" ht="13.5" customHeight="1" x14ac:dyDescent="0.2">
      <c r="A1591" s="78">
        <v>51101538</v>
      </c>
      <c r="B1591" s="69" t="str">
        <f t="shared" ca="1" si="62"/>
        <v>Levofloxacina</v>
      </c>
      <c r="C1591" s="78" t="s">
        <v>1449</v>
      </c>
      <c r="D1591" s="78">
        <v>15</v>
      </c>
      <c r="E1591" s="71">
        <v>443</v>
      </c>
      <c r="F1591" s="70">
        <f t="shared" ca="1" si="63"/>
        <v>6645</v>
      </c>
      <c r="G1591" s="45"/>
      <c r="H1591" s="45"/>
      <c r="I1591" s="45"/>
      <c r="J1591" s="45"/>
    </row>
    <row r="1592" spans="1:10" ht="14.1" customHeight="1" x14ac:dyDescent="0.2">
      <c r="A1592" s="45"/>
      <c r="B1592" s="45"/>
      <c r="C1592" s="45"/>
      <c r="D1592" s="45"/>
      <c r="E1592" s="73" t="s">
        <v>12551</v>
      </c>
      <c r="F1592" s="74">
        <f ca="1">SUM(Table382[MONTO TOTAL ESTIMADO])</f>
        <v>759736.07000000007</v>
      </c>
      <c r="G1592" s="45"/>
      <c r="H1592" s="45" t="str">
        <f>C1578</f>
        <v>Bienes</v>
      </c>
      <c r="I1592" s="45" t="str">
        <f>E1578</f>
        <v>No</v>
      </c>
      <c r="J1592" s="45" t="str">
        <f>D1578</f>
        <v>Compras Menores</v>
      </c>
    </row>
    <row r="1593" spans="1:10" ht="14.1" customHeight="1" thickBot="1" x14ac:dyDescent="0.3"/>
    <row r="1594" spans="1:10" ht="33.75" customHeight="1" thickBot="1" x14ac:dyDescent="0.25">
      <c r="A1594" s="64" t="s">
        <v>16382</v>
      </c>
      <c r="B1594" s="64" t="s">
        <v>161</v>
      </c>
      <c r="C1594" s="64" t="s">
        <v>11725</v>
      </c>
      <c r="D1594" s="64" t="s">
        <v>14378</v>
      </c>
      <c r="E1594" s="64" t="s">
        <v>10963</v>
      </c>
      <c r="F1594" s="64" t="s">
        <v>11096</v>
      </c>
      <c r="G1594" s="45"/>
      <c r="H1594" s="45"/>
      <c r="I1594" s="45"/>
      <c r="J1594" s="45"/>
    </row>
    <row r="1595" spans="1:10" ht="14.1" customHeight="1" thickBot="1" x14ac:dyDescent="0.25">
      <c r="A1595" s="66" t="s">
        <v>18885</v>
      </c>
      <c r="B1595" s="66" t="s">
        <v>18886</v>
      </c>
      <c r="C1595" s="66" t="s">
        <v>17798</v>
      </c>
      <c r="D1595" s="66" t="s">
        <v>17483</v>
      </c>
      <c r="E1595" s="66" t="s">
        <v>17854</v>
      </c>
      <c r="F1595" s="66" t="s">
        <v>18887</v>
      </c>
      <c r="G1595" s="45"/>
      <c r="H1595" s="45"/>
      <c r="I1595" s="45"/>
      <c r="J1595" s="45"/>
    </row>
    <row r="1596" spans="1:10" ht="14.1" customHeight="1" thickBot="1" x14ac:dyDescent="0.25">
      <c r="A1596" s="95" t="s">
        <v>14828</v>
      </c>
      <c r="B1596" s="67" t="s">
        <v>8530</v>
      </c>
      <c r="C1596" s="76">
        <v>45108</v>
      </c>
      <c r="D1596" s="95" t="s">
        <v>9387</v>
      </c>
      <c r="E1596" s="67" t="s">
        <v>13094</v>
      </c>
      <c r="F1596" s="66" t="s">
        <v>3082</v>
      </c>
      <c r="G1596" s="45"/>
      <c r="H1596" s="45"/>
      <c r="I1596" s="45"/>
      <c r="J1596" s="45"/>
    </row>
    <row r="1597" spans="1:10" ht="14.1" customHeight="1" thickBot="1" x14ac:dyDescent="0.25">
      <c r="A1597" s="96"/>
      <c r="B1597" s="67" t="s">
        <v>1786</v>
      </c>
      <c r="C1597" s="80">
        <f>IF(C1596="","",IF(AND(MONTH(C1596)&gt;=1,MONTH(C1596)&lt;=3),1,IF(AND(MONTH(C1596)&gt;=4,MONTH(C1596)&lt;=6),2,IF(AND(MONTH(C1596)&gt;=7,MONTH(C1596)&lt;=9),3,4))))</f>
        <v>3</v>
      </c>
      <c r="D1597" s="96"/>
      <c r="E1597" s="67" t="s">
        <v>2419</v>
      </c>
      <c r="F1597" s="66" t="s">
        <v>14449</v>
      </c>
      <c r="G1597" s="45"/>
      <c r="H1597" s="45"/>
      <c r="I1597" s="45"/>
      <c r="J1597" s="45"/>
    </row>
    <row r="1598" spans="1:10" ht="14.1" customHeight="1" thickBot="1" x14ac:dyDescent="0.25">
      <c r="A1598" s="96"/>
      <c r="B1598" s="67" t="s">
        <v>12943</v>
      </c>
      <c r="C1598" s="76">
        <v>45199</v>
      </c>
      <c r="D1598" s="96"/>
      <c r="E1598" s="67" t="s">
        <v>3075</v>
      </c>
      <c r="F1598" s="66" t="s">
        <v>6001</v>
      </c>
      <c r="G1598" s="45"/>
      <c r="H1598" s="45"/>
      <c r="I1598" s="45"/>
      <c r="J1598" s="45"/>
    </row>
    <row r="1599" spans="1:10" ht="14.1" customHeight="1" thickBot="1" x14ac:dyDescent="0.25">
      <c r="A1599" s="96"/>
      <c r="B1599" s="67" t="s">
        <v>1786</v>
      </c>
      <c r="C1599" s="80">
        <f>IF(C1598="","",IF(AND(MONTH(C1598)&gt;=1,MONTH(C1598)&lt;=3),1,IF(AND(MONTH(C1598)&gt;=4,MONTH(C1598)&lt;=6),2,IF(AND(MONTH(C1598)&gt;=7,MONTH(C1598)&lt;=9),3,4))))</f>
        <v>3</v>
      </c>
      <c r="D1599" s="96"/>
      <c r="E1599" s="67" t="s">
        <v>13193</v>
      </c>
      <c r="F1599" s="66" t="s">
        <v>6001</v>
      </c>
      <c r="G1599" s="45"/>
      <c r="H1599" s="45"/>
      <c r="I1599" s="45"/>
      <c r="J1599" s="45"/>
    </row>
    <row r="1600" spans="1:10" ht="14.1" customHeight="1" thickBot="1" x14ac:dyDescent="0.25">
      <c r="A1600" s="45"/>
      <c r="B1600" s="45"/>
      <c r="C1600" s="45"/>
      <c r="D1600" s="45"/>
      <c r="E1600" s="45"/>
      <c r="F1600" s="45"/>
      <c r="G1600" s="45"/>
      <c r="H1600" s="45"/>
      <c r="I1600" s="45"/>
      <c r="J1600" s="45"/>
    </row>
    <row r="1601" spans="1:10" ht="14.1" customHeight="1" thickBot="1" x14ac:dyDescent="0.25">
      <c r="A1601" s="72" t="s">
        <v>15735</v>
      </c>
      <c r="B1601" s="72" t="s">
        <v>16146</v>
      </c>
      <c r="C1601" s="72" t="s">
        <v>15641</v>
      </c>
      <c r="D1601" s="72" t="s">
        <v>15251</v>
      </c>
      <c r="E1601" s="72" t="s">
        <v>6934</v>
      </c>
      <c r="F1601" s="72" t="s">
        <v>15280</v>
      </c>
      <c r="G1601" s="45"/>
      <c r="H1601" s="45"/>
      <c r="I1601" s="45"/>
      <c r="J1601" s="45"/>
    </row>
    <row r="1602" spans="1:10" ht="14.1" customHeight="1" x14ac:dyDescent="0.2">
      <c r="A1602" s="78">
        <v>12161503</v>
      </c>
      <c r="B1602" s="69" t="str">
        <f t="shared" ref="B1602:B1608" ca="1" si="64">IFERROR(INDEX(UNSPSCDes,MATCH(INDIRECT(ADDRESS(ROW(),COLUMN()-1,4)),UNSPSCCode,0)),"")</f>
        <v>Kits de reactivos</v>
      </c>
      <c r="C1602" s="78" t="s">
        <v>1449</v>
      </c>
      <c r="D1602" s="78">
        <v>318</v>
      </c>
      <c r="E1602" s="71">
        <v>664.75</v>
      </c>
      <c r="F1602" s="70">
        <f t="shared" ref="F1602:F1608" ca="1" si="65">INDIRECT(ADDRESS(ROW(),COLUMN()-2,4))*INDIRECT(ADDRESS(ROW(),COLUMN()-1,4))</f>
        <v>211390.5</v>
      </c>
      <c r="G1602" s="45"/>
      <c r="H1602" s="45"/>
      <c r="I1602" s="45"/>
      <c r="J1602" s="45"/>
    </row>
    <row r="1603" spans="1:10" ht="13.5" customHeight="1" x14ac:dyDescent="0.2">
      <c r="A1603" s="78">
        <v>12161801</v>
      </c>
      <c r="B1603" s="69" t="str">
        <f t="shared" ca="1" si="64"/>
        <v>Geles</v>
      </c>
      <c r="C1603" s="78" t="s">
        <v>1449</v>
      </c>
      <c r="D1603" s="78">
        <v>776</v>
      </c>
      <c r="E1603" s="71">
        <v>217.74</v>
      </c>
      <c r="F1603" s="70">
        <f t="shared" ca="1" si="65"/>
        <v>168966.24000000002</v>
      </c>
      <c r="G1603" s="45"/>
      <c r="H1603" s="45"/>
      <c r="I1603" s="45"/>
      <c r="J1603" s="45"/>
    </row>
    <row r="1604" spans="1:10" ht="13.5" customHeight="1" x14ac:dyDescent="0.2">
      <c r="A1604" s="78">
        <v>12161902</v>
      </c>
      <c r="B1604" s="69" t="str">
        <f t="shared" ca="1" si="64"/>
        <v>Surfactantes detergentes</v>
      </c>
      <c r="C1604" s="78" t="s">
        <v>1449</v>
      </c>
      <c r="D1604" s="78">
        <v>15</v>
      </c>
      <c r="E1604" s="71">
        <v>13300</v>
      </c>
      <c r="F1604" s="70">
        <f t="shared" ca="1" si="65"/>
        <v>199500</v>
      </c>
      <c r="G1604" s="45"/>
      <c r="H1604" s="45"/>
      <c r="I1604" s="45"/>
      <c r="J1604" s="45"/>
    </row>
    <row r="1605" spans="1:10" ht="13.5" customHeight="1" x14ac:dyDescent="0.2">
      <c r="A1605" s="78">
        <v>12352202</v>
      </c>
      <c r="B1605" s="69" t="str">
        <f t="shared" ca="1" si="64"/>
        <v>Proteínas</v>
      </c>
      <c r="C1605" s="78" t="s">
        <v>1449</v>
      </c>
      <c r="D1605" s="78">
        <v>17</v>
      </c>
      <c r="E1605" s="71">
        <v>5191.1400000000003</v>
      </c>
      <c r="F1605" s="70">
        <f t="shared" ca="1" si="65"/>
        <v>88249.38</v>
      </c>
      <c r="G1605" s="45"/>
      <c r="H1605" s="45"/>
      <c r="I1605" s="45"/>
      <c r="J1605" s="45"/>
    </row>
    <row r="1606" spans="1:10" ht="13.5" customHeight="1" x14ac:dyDescent="0.2">
      <c r="A1606" s="78">
        <v>12352209</v>
      </c>
      <c r="B1606" s="69" t="str">
        <f t="shared" ca="1" si="64"/>
        <v>Aminoácidos o sus derivados</v>
      </c>
      <c r="C1606" s="78" t="s">
        <v>1449</v>
      </c>
      <c r="D1606" s="78">
        <v>270</v>
      </c>
      <c r="E1606" s="71">
        <v>282.83999999999997</v>
      </c>
      <c r="F1606" s="70">
        <f t="shared" ca="1" si="65"/>
        <v>76366.799999999988</v>
      </c>
      <c r="G1606" s="45"/>
      <c r="H1606" s="45"/>
      <c r="I1606" s="45"/>
      <c r="J1606" s="45"/>
    </row>
    <row r="1607" spans="1:10" ht="13.5" customHeight="1" x14ac:dyDescent="0.2">
      <c r="A1607" s="78">
        <v>41105317</v>
      </c>
      <c r="B1607" s="69" t="str">
        <f t="shared" ca="1" si="64"/>
        <v>Reactivos para preparar geles de agarosa</v>
      </c>
      <c r="C1607" s="78" t="s">
        <v>1449</v>
      </c>
      <c r="D1607" s="78">
        <v>1</v>
      </c>
      <c r="E1607" s="71">
        <v>2980</v>
      </c>
      <c r="F1607" s="70">
        <f t="shared" ca="1" si="65"/>
        <v>2980</v>
      </c>
      <c r="G1607" s="45"/>
      <c r="H1607" s="45"/>
      <c r="I1607" s="45"/>
      <c r="J1607" s="45"/>
    </row>
    <row r="1608" spans="1:10" ht="13.5" customHeight="1" x14ac:dyDescent="0.2">
      <c r="A1608" s="78">
        <v>51101538</v>
      </c>
      <c r="B1608" s="69" t="str">
        <f t="shared" ca="1" si="64"/>
        <v>Levofloxacina</v>
      </c>
      <c r="C1608" s="78" t="s">
        <v>1449</v>
      </c>
      <c r="D1608" s="78">
        <v>14</v>
      </c>
      <c r="E1608" s="71">
        <v>443</v>
      </c>
      <c r="F1608" s="70">
        <f t="shared" ca="1" si="65"/>
        <v>6202</v>
      </c>
      <c r="G1608" s="45"/>
      <c r="H1608" s="45"/>
      <c r="I1608" s="45"/>
      <c r="J1608" s="45"/>
    </row>
    <row r="1609" spans="1:10" ht="14.1" customHeight="1" x14ac:dyDescent="0.2">
      <c r="A1609" s="45"/>
      <c r="B1609" s="45"/>
      <c r="C1609" s="45"/>
      <c r="D1609" s="45"/>
      <c r="E1609" s="73" t="s">
        <v>12551</v>
      </c>
      <c r="F1609" s="74">
        <f ca="1">SUM(Table383[MONTO TOTAL ESTIMADO])</f>
        <v>753654.91999999993</v>
      </c>
      <c r="G1609" s="45"/>
      <c r="H1609" s="45" t="str">
        <f>C1595</f>
        <v>Bienes</v>
      </c>
      <c r="I1609" s="45" t="str">
        <f>E1595</f>
        <v>No</v>
      </c>
      <c r="J1609" s="45" t="str">
        <f>D1595</f>
        <v>Compras Menores</v>
      </c>
    </row>
    <row r="1610" spans="1:10" ht="14.1" customHeight="1" thickBot="1" x14ac:dyDescent="0.3"/>
    <row r="1611" spans="1:10" ht="33.75" customHeight="1" thickBot="1" x14ac:dyDescent="0.25">
      <c r="A1611" s="64" t="s">
        <v>16382</v>
      </c>
      <c r="B1611" s="64" t="s">
        <v>161</v>
      </c>
      <c r="C1611" s="64" t="s">
        <v>11725</v>
      </c>
      <c r="D1611" s="64" t="s">
        <v>14378</v>
      </c>
      <c r="E1611" s="64" t="s">
        <v>10963</v>
      </c>
      <c r="F1611" s="64" t="s">
        <v>11096</v>
      </c>
      <c r="G1611" s="45"/>
      <c r="H1611" s="45"/>
      <c r="I1611" s="45"/>
      <c r="J1611" s="45"/>
    </row>
    <row r="1612" spans="1:10" ht="14.1" customHeight="1" thickBot="1" x14ac:dyDescent="0.25">
      <c r="A1612" s="66" t="s">
        <v>18885</v>
      </c>
      <c r="B1612" s="66" t="s">
        <v>18886</v>
      </c>
      <c r="C1612" s="66" t="s">
        <v>17798</v>
      </c>
      <c r="D1612" s="66" t="s">
        <v>17483</v>
      </c>
      <c r="E1612" s="66" t="s">
        <v>17854</v>
      </c>
      <c r="F1612" s="66" t="s">
        <v>18887</v>
      </c>
      <c r="G1612" s="45"/>
      <c r="H1612" s="45"/>
      <c r="I1612" s="45"/>
      <c r="J1612" s="45"/>
    </row>
    <row r="1613" spans="1:10" ht="14.1" customHeight="1" thickBot="1" x14ac:dyDescent="0.25">
      <c r="A1613" s="95" t="s">
        <v>14828</v>
      </c>
      <c r="B1613" s="67" t="s">
        <v>8530</v>
      </c>
      <c r="C1613" s="76">
        <v>45200</v>
      </c>
      <c r="D1613" s="95" t="s">
        <v>9387</v>
      </c>
      <c r="E1613" s="67" t="s">
        <v>13094</v>
      </c>
      <c r="F1613" s="66" t="s">
        <v>3082</v>
      </c>
      <c r="G1613" s="45"/>
      <c r="H1613" s="45"/>
      <c r="I1613" s="45"/>
      <c r="J1613" s="45"/>
    </row>
    <row r="1614" spans="1:10" ht="14.1" customHeight="1" thickBot="1" x14ac:dyDescent="0.25">
      <c r="A1614" s="96"/>
      <c r="B1614" s="67" t="s">
        <v>1786</v>
      </c>
      <c r="C1614" s="80">
        <f>IF(C1613="","",IF(AND(MONTH(C1613)&gt;=1,MONTH(C1613)&lt;=3),1,IF(AND(MONTH(C1613)&gt;=4,MONTH(C1613)&lt;=6),2,IF(AND(MONTH(C1613)&gt;=7,MONTH(C1613)&lt;=9),3,4))))</f>
        <v>4</v>
      </c>
      <c r="D1614" s="96"/>
      <c r="E1614" s="67" t="s">
        <v>2419</v>
      </c>
      <c r="F1614" s="66" t="s">
        <v>14449</v>
      </c>
      <c r="G1614" s="45"/>
      <c r="H1614" s="45"/>
      <c r="I1614" s="45"/>
      <c r="J1614" s="45"/>
    </row>
    <row r="1615" spans="1:10" ht="14.1" customHeight="1" thickBot="1" x14ac:dyDescent="0.25">
      <c r="A1615" s="96"/>
      <c r="B1615" s="67" t="s">
        <v>12943</v>
      </c>
      <c r="C1615" s="76">
        <v>45291</v>
      </c>
      <c r="D1615" s="96"/>
      <c r="E1615" s="67" t="s">
        <v>3075</v>
      </c>
      <c r="F1615" s="66" t="s">
        <v>6001</v>
      </c>
      <c r="G1615" s="45"/>
      <c r="H1615" s="45"/>
      <c r="I1615" s="45"/>
      <c r="J1615" s="45"/>
    </row>
    <row r="1616" spans="1:10" ht="14.1" customHeight="1" thickBot="1" x14ac:dyDescent="0.25">
      <c r="A1616" s="96"/>
      <c r="B1616" s="67" t="s">
        <v>1786</v>
      </c>
      <c r="C1616" s="80">
        <f>IF(C1615="","",IF(AND(MONTH(C1615)&gt;=1,MONTH(C1615)&lt;=3),1,IF(AND(MONTH(C1615)&gt;=4,MONTH(C1615)&lt;=6),2,IF(AND(MONTH(C1615)&gt;=7,MONTH(C1615)&lt;=9),3,4))))</f>
        <v>4</v>
      </c>
      <c r="D1616" s="96"/>
      <c r="E1616" s="67" t="s">
        <v>13193</v>
      </c>
      <c r="F1616" s="66" t="s">
        <v>6001</v>
      </c>
      <c r="G1616" s="45"/>
      <c r="H1616" s="45"/>
      <c r="I1616" s="45"/>
      <c r="J1616" s="45"/>
    </row>
    <row r="1617" spans="1:10" ht="14.1" customHeight="1" thickBot="1" x14ac:dyDescent="0.25">
      <c r="A1617" s="45"/>
      <c r="B1617" s="45"/>
      <c r="C1617" s="45"/>
      <c r="D1617" s="45"/>
      <c r="E1617" s="45"/>
      <c r="F1617" s="45"/>
      <c r="G1617" s="45"/>
      <c r="H1617" s="45"/>
      <c r="I1617" s="45"/>
      <c r="J1617" s="45"/>
    </row>
    <row r="1618" spans="1:10" ht="14.1" customHeight="1" thickBot="1" x14ac:dyDescent="0.25">
      <c r="A1618" s="72" t="s">
        <v>15735</v>
      </c>
      <c r="B1618" s="72" t="s">
        <v>16146</v>
      </c>
      <c r="C1618" s="72" t="s">
        <v>15641</v>
      </c>
      <c r="D1618" s="72" t="s">
        <v>15251</v>
      </c>
      <c r="E1618" s="72" t="s">
        <v>6934</v>
      </c>
      <c r="F1618" s="72" t="s">
        <v>15280</v>
      </c>
      <c r="G1618" s="45"/>
      <c r="H1618" s="45"/>
      <c r="I1618" s="45"/>
      <c r="J1618" s="45"/>
    </row>
    <row r="1619" spans="1:10" ht="14.1" customHeight="1" x14ac:dyDescent="0.2">
      <c r="A1619" s="78">
        <v>12161503</v>
      </c>
      <c r="B1619" s="69" t="str">
        <f t="shared" ref="B1619:B1624" ca="1" si="66">IFERROR(INDEX(UNSPSCDes,MATCH(INDIRECT(ADDRESS(ROW(),COLUMN()-1,4)),UNSPSCCode,0)),"")</f>
        <v>Kits de reactivos</v>
      </c>
      <c r="C1619" s="78" t="s">
        <v>1449</v>
      </c>
      <c r="D1619" s="78">
        <v>318</v>
      </c>
      <c r="E1619" s="71">
        <v>664.75</v>
      </c>
      <c r="F1619" s="70">
        <f t="shared" ref="F1619:F1624" ca="1" si="67">INDIRECT(ADDRESS(ROW(),COLUMN()-2,4))*INDIRECT(ADDRESS(ROW(),COLUMN()-1,4))</f>
        <v>211390.5</v>
      </c>
      <c r="G1619" s="45"/>
      <c r="H1619" s="45"/>
      <c r="I1619" s="45"/>
      <c r="J1619" s="45"/>
    </row>
    <row r="1620" spans="1:10" ht="13.5" customHeight="1" x14ac:dyDescent="0.2">
      <c r="A1620" s="78">
        <v>12161801</v>
      </c>
      <c r="B1620" s="69" t="str">
        <f t="shared" ca="1" si="66"/>
        <v>Geles</v>
      </c>
      <c r="C1620" s="78" t="s">
        <v>1449</v>
      </c>
      <c r="D1620" s="78">
        <v>777</v>
      </c>
      <c r="E1620" s="71">
        <v>217.74</v>
      </c>
      <c r="F1620" s="70">
        <f t="shared" ca="1" si="67"/>
        <v>169183.98</v>
      </c>
      <c r="G1620" s="45"/>
      <c r="H1620" s="45"/>
      <c r="I1620" s="45"/>
      <c r="J1620" s="45"/>
    </row>
    <row r="1621" spans="1:10" ht="13.5" customHeight="1" x14ac:dyDescent="0.2">
      <c r="A1621" s="78">
        <v>12161902</v>
      </c>
      <c r="B1621" s="69" t="str">
        <f t="shared" ca="1" si="66"/>
        <v>Surfactantes detergentes</v>
      </c>
      <c r="C1621" s="78" t="s">
        <v>1449</v>
      </c>
      <c r="D1621" s="78">
        <v>15</v>
      </c>
      <c r="E1621" s="71">
        <v>13300</v>
      </c>
      <c r="F1621" s="70">
        <f t="shared" ca="1" si="67"/>
        <v>199500</v>
      </c>
      <c r="G1621" s="45"/>
      <c r="H1621" s="45"/>
      <c r="I1621" s="45"/>
      <c r="J1621" s="45"/>
    </row>
    <row r="1622" spans="1:10" ht="13.5" customHeight="1" x14ac:dyDescent="0.2">
      <c r="A1622" s="78">
        <v>12352202</v>
      </c>
      <c r="B1622" s="69" t="str">
        <f t="shared" ca="1" si="66"/>
        <v>Proteínas</v>
      </c>
      <c r="C1622" s="78" t="s">
        <v>1449</v>
      </c>
      <c r="D1622" s="78">
        <v>17</v>
      </c>
      <c r="E1622" s="71">
        <v>5191.1400000000003</v>
      </c>
      <c r="F1622" s="70">
        <f t="shared" ca="1" si="67"/>
        <v>88249.38</v>
      </c>
      <c r="G1622" s="45"/>
      <c r="H1622" s="45"/>
      <c r="I1622" s="45"/>
      <c r="J1622" s="45"/>
    </row>
    <row r="1623" spans="1:10" ht="13.5" customHeight="1" x14ac:dyDescent="0.2">
      <c r="A1623" s="78">
        <v>12352209</v>
      </c>
      <c r="B1623" s="69" t="str">
        <f t="shared" ca="1" si="66"/>
        <v>Aminoácidos o sus derivados</v>
      </c>
      <c r="C1623" s="78" t="s">
        <v>1449</v>
      </c>
      <c r="D1623" s="78">
        <v>270</v>
      </c>
      <c r="E1623" s="71">
        <v>282.83999999999997</v>
      </c>
      <c r="F1623" s="70">
        <f t="shared" ca="1" si="67"/>
        <v>76366.799999999988</v>
      </c>
      <c r="G1623" s="45"/>
      <c r="H1623" s="45"/>
      <c r="I1623" s="45"/>
      <c r="J1623" s="45"/>
    </row>
    <row r="1624" spans="1:10" ht="13.5" customHeight="1" x14ac:dyDescent="0.2">
      <c r="A1624" s="78">
        <v>51101538</v>
      </c>
      <c r="B1624" s="69" t="str">
        <f t="shared" ca="1" si="66"/>
        <v>Levofloxacina</v>
      </c>
      <c r="C1624" s="78" t="s">
        <v>1449</v>
      </c>
      <c r="D1624" s="78">
        <v>15</v>
      </c>
      <c r="E1624" s="71">
        <v>443</v>
      </c>
      <c r="F1624" s="70">
        <f t="shared" ca="1" si="67"/>
        <v>6645</v>
      </c>
      <c r="G1624" s="45"/>
      <c r="H1624" s="45"/>
      <c r="I1624" s="45"/>
      <c r="J1624" s="45"/>
    </row>
    <row r="1625" spans="1:10" ht="14.1" customHeight="1" x14ac:dyDescent="0.2">
      <c r="A1625" s="45"/>
      <c r="B1625" s="45"/>
      <c r="C1625" s="45"/>
      <c r="D1625" s="45"/>
      <c r="E1625" s="73" t="s">
        <v>12551</v>
      </c>
      <c r="F1625" s="74">
        <f ca="1">SUM(Table384[MONTO TOTAL ESTIMADO])</f>
        <v>751335.65999999992</v>
      </c>
      <c r="G1625" s="45"/>
      <c r="H1625" s="45" t="str">
        <f>C1612</f>
        <v>Bienes</v>
      </c>
      <c r="I1625" s="45" t="str">
        <f>E1612</f>
        <v>No</v>
      </c>
      <c r="J1625" s="45" t="str">
        <f>D1612</f>
        <v>Compras Menores</v>
      </c>
    </row>
    <row r="1626" spans="1:10" ht="14.1" customHeight="1" thickBot="1" x14ac:dyDescent="0.3"/>
    <row r="1627" spans="1:10" ht="33.75" customHeight="1" thickBot="1" x14ac:dyDescent="0.25">
      <c r="A1627" s="64" t="s">
        <v>16382</v>
      </c>
      <c r="B1627" s="64" t="s">
        <v>161</v>
      </c>
      <c r="C1627" s="64" t="s">
        <v>11725</v>
      </c>
      <c r="D1627" s="64" t="s">
        <v>14378</v>
      </c>
      <c r="E1627" s="64" t="s">
        <v>10963</v>
      </c>
      <c r="F1627" s="64" t="s">
        <v>11096</v>
      </c>
      <c r="G1627" s="45"/>
      <c r="H1627" s="45"/>
      <c r="I1627" s="45"/>
      <c r="J1627" s="45"/>
    </row>
    <row r="1628" spans="1:10" ht="14.1" customHeight="1" thickBot="1" x14ac:dyDescent="0.25">
      <c r="A1628" s="66" t="s">
        <v>18888</v>
      </c>
      <c r="B1628" s="66" t="s">
        <v>18889</v>
      </c>
      <c r="C1628" s="66" t="s">
        <v>17798</v>
      </c>
      <c r="D1628" s="66" t="s">
        <v>10172</v>
      </c>
      <c r="E1628" s="66" t="s">
        <v>8856</v>
      </c>
      <c r="F1628" s="66" t="s">
        <v>18890</v>
      </c>
      <c r="G1628" s="45"/>
      <c r="H1628" s="45"/>
      <c r="I1628" s="45"/>
      <c r="J1628" s="45"/>
    </row>
    <row r="1629" spans="1:10" ht="14.1" customHeight="1" thickBot="1" x14ac:dyDescent="0.25">
      <c r="A1629" s="95" t="s">
        <v>14828</v>
      </c>
      <c r="B1629" s="67" t="s">
        <v>8530</v>
      </c>
      <c r="C1629" s="76">
        <v>44927</v>
      </c>
      <c r="D1629" s="95" t="s">
        <v>9387</v>
      </c>
      <c r="E1629" s="67" t="s">
        <v>13094</v>
      </c>
      <c r="F1629" s="66" t="s">
        <v>3082</v>
      </c>
      <c r="G1629" s="45"/>
      <c r="H1629" s="45"/>
      <c r="I1629" s="45"/>
      <c r="J1629" s="45"/>
    </row>
    <row r="1630" spans="1:10" ht="14.1" customHeight="1" thickBot="1" x14ac:dyDescent="0.25">
      <c r="A1630" s="96"/>
      <c r="B1630" s="67" t="s">
        <v>1786</v>
      </c>
      <c r="C1630" s="80">
        <f>IF(C1629="","",IF(AND(MONTH(C1629)&gt;=1,MONTH(C1629)&lt;=3),1,IF(AND(MONTH(C1629)&gt;=4,MONTH(C1629)&lt;=6),2,IF(AND(MONTH(C1629)&gt;=7,MONTH(C1629)&lt;=9),3,4))))</f>
        <v>1</v>
      </c>
      <c r="D1630" s="96"/>
      <c r="E1630" s="67" t="s">
        <v>2419</v>
      </c>
      <c r="F1630" s="66" t="s">
        <v>14449</v>
      </c>
      <c r="G1630" s="45"/>
      <c r="H1630" s="45"/>
      <c r="I1630" s="45"/>
      <c r="J1630" s="45"/>
    </row>
    <row r="1631" spans="1:10" ht="14.1" customHeight="1" thickBot="1" x14ac:dyDescent="0.25">
      <c r="A1631" s="96"/>
      <c r="B1631" s="67" t="s">
        <v>12943</v>
      </c>
      <c r="C1631" s="76">
        <v>45016</v>
      </c>
      <c r="D1631" s="96"/>
      <c r="E1631" s="67" t="s">
        <v>3075</v>
      </c>
      <c r="F1631" s="66" t="s">
        <v>6001</v>
      </c>
      <c r="G1631" s="45"/>
      <c r="H1631" s="45"/>
      <c r="I1631" s="45"/>
      <c r="J1631" s="45"/>
    </row>
    <row r="1632" spans="1:10" ht="14.1" customHeight="1" thickBot="1" x14ac:dyDescent="0.25">
      <c r="A1632" s="96"/>
      <c r="B1632" s="67" t="s">
        <v>1786</v>
      </c>
      <c r="C1632" s="80">
        <f>IF(C1631="","",IF(AND(MONTH(C1631)&gt;=1,MONTH(C1631)&lt;=3),1,IF(AND(MONTH(C1631)&gt;=4,MONTH(C1631)&lt;=6),2,IF(AND(MONTH(C1631)&gt;=7,MONTH(C1631)&lt;=9),3,4))))</f>
        <v>1</v>
      </c>
      <c r="D1632" s="96"/>
      <c r="E1632" s="67" t="s">
        <v>13193</v>
      </c>
      <c r="F1632" s="66" t="s">
        <v>6001</v>
      </c>
      <c r="G1632" s="45"/>
      <c r="H1632" s="45"/>
      <c r="I1632" s="45"/>
      <c r="J1632" s="45"/>
    </row>
    <row r="1633" spans="1:10" ht="14.1" customHeight="1" thickBot="1" x14ac:dyDescent="0.25">
      <c r="A1633" s="45"/>
      <c r="B1633" s="45"/>
      <c r="C1633" s="45"/>
      <c r="D1633" s="45"/>
      <c r="E1633" s="45"/>
      <c r="F1633" s="45"/>
      <c r="G1633" s="45"/>
      <c r="H1633" s="45"/>
      <c r="I1633" s="45"/>
      <c r="J1633" s="45"/>
    </row>
    <row r="1634" spans="1:10" ht="14.1" customHeight="1" thickBot="1" x14ac:dyDescent="0.25">
      <c r="A1634" s="72" t="s">
        <v>15735</v>
      </c>
      <c r="B1634" s="72" t="s">
        <v>16146</v>
      </c>
      <c r="C1634" s="72" t="s">
        <v>15641</v>
      </c>
      <c r="D1634" s="72" t="s">
        <v>15251</v>
      </c>
      <c r="E1634" s="72" t="s">
        <v>6934</v>
      </c>
      <c r="F1634" s="72" t="s">
        <v>15280</v>
      </c>
      <c r="G1634" s="45"/>
      <c r="H1634" s="45"/>
      <c r="I1634" s="45"/>
      <c r="J1634" s="45"/>
    </row>
    <row r="1635" spans="1:10" ht="13.5" customHeight="1" x14ac:dyDescent="0.2">
      <c r="A1635" s="78">
        <v>10191509</v>
      </c>
      <c r="B1635" s="69" t="str">
        <f ca="1">IFERROR(INDEX(UNSPSCDes,MATCH(INDIRECT(ADDRESS(ROW(),COLUMN()-1,4)),UNSPSCCode,0)),"")</f>
        <v>Insecticidas</v>
      </c>
      <c r="C1635" s="78" t="s">
        <v>1449</v>
      </c>
      <c r="D1635" s="78">
        <v>150</v>
      </c>
      <c r="E1635" s="71">
        <v>250</v>
      </c>
      <c r="F1635" s="70">
        <f ca="1">INDIRECT(ADDRESS(ROW(),COLUMN()-2,4))*INDIRECT(ADDRESS(ROW(),COLUMN()-1,4))</f>
        <v>37500</v>
      </c>
      <c r="G1635" s="45"/>
      <c r="H1635" s="45"/>
      <c r="I1635" s="45"/>
      <c r="J1635" s="45"/>
    </row>
    <row r="1636" spans="1:10" ht="14.1" customHeight="1" x14ac:dyDescent="0.2">
      <c r="A1636" s="45"/>
      <c r="B1636" s="45"/>
      <c r="C1636" s="45"/>
      <c r="D1636" s="45"/>
      <c r="E1636" s="73" t="s">
        <v>12551</v>
      </c>
      <c r="F1636" s="74">
        <f ca="1">SUM(Table385[MONTO TOTAL ESTIMADO])</f>
        <v>37500</v>
      </c>
      <c r="G1636" s="45"/>
      <c r="H1636" s="45" t="str">
        <f>C1628</f>
        <v>Bienes</v>
      </c>
      <c r="I1636" s="45" t="str">
        <f>E1628</f>
        <v>Sí</v>
      </c>
      <c r="J1636" s="45" t="str">
        <f>D1628</f>
        <v>Compras por debajo del Umbral</v>
      </c>
    </row>
    <row r="1637" spans="1:10" ht="14.1" customHeight="1" thickBot="1" x14ac:dyDescent="0.3"/>
    <row r="1638" spans="1:10" ht="33.75" customHeight="1" thickBot="1" x14ac:dyDescent="0.25">
      <c r="A1638" s="64" t="s">
        <v>16382</v>
      </c>
      <c r="B1638" s="64" t="s">
        <v>161</v>
      </c>
      <c r="C1638" s="64" t="s">
        <v>11725</v>
      </c>
      <c r="D1638" s="64" t="s">
        <v>14378</v>
      </c>
      <c r="E1638" s="64" t="s">
        <v>10963</v>
      </c>
      <c r="F1638" s="64" t="s">
        <v>11096</v>
      </c>
      <c r="G1638" s="45"/>
      <c r="H1638" s="45"/>
      <c r="I1638" s="45"/>
      <c r="J1638" s="45"/>
    </row>
    <row r="1639" spans="1:10" ht="14.1" customHeight="1" thickBot="1" x14ac:dyDescent="0.25">
      <c r="A1639" s="66" t="s">
        <v>18888</v>
      </c>
      <c r="B1639" s="66" t="s">
        <v>18889</v>
      </c>
      <c r="C1639" s="66" t="s">
        <v>17798</v>
      </c>
      <c r="D1639" s="66" t="s">
        <v>10172</v>
      </c>
      <c r="E1639" s="66" t="s">
        <v>8856</v>
      </c>
      <c r="F1639" s="66" t="s">
        <v>18890</v>
      </c>
      <c r="G1639" s="45"/>
      <c r="H1639" s="45"/>
      <c r="I1639" s="45"/>
      <c r="J1639" s="45"/>
    </row>
    <row r="1640" spans="1:10" ht="14.1" customHeight="1" thickBot="1" x14ac:dyDescent="0.25">
      <c r="A1640" s="95" t="s">
        <v>14828</v>
      </c>
      <c r="B1640" s="67" t="s">
        <v>8530</v>
      </c>
      <c r="C1640" s="76">
        <v>45017</v>
      </c>
      <c r="D1640" s="95" t="s">
        <v>9387</v>
      </c>
      <c r="E1640" s="67" t="s">
        <v>13094</v>
      </c>
      <c r="F1640" s="66" t="s">
        <v>3082</v>
      </c>
      <c r="G1640" s="45"/>
      <c r="H1640" s="45"/>
      <c r="I1640" s="45"/>
      <c r="J1640" s="45"/>
    </row>
    <row r="1641" spans="1:10" ht="14.1" customHeight="1" thickBot="1" x14ac:dyDescent="0.25">
      <c r="A1641" s="96"/>
      <c r="B1641" s="67" t="s">
        <v>1786</v>
      </c>
      <c r="C1641" s="80">
        <f>IF(C1640="","",IF(AND(MONTH(C1640)&gt;=1,MONTH(C1640)&lt;=3),1,IF(AND(MONTH(C1640)&gt;=4,MONTH(C1640)&lt;=6),2,IF(AND(MONTH(C1640)&gt;=7,MONTH(C1640)&lt;=9),3,4))))</f>
        <v>2</v>
      </c>
      <c r="D1641" s="96"/>
      <c r="E1641" s="67" t="s">
        <v>2419</v>
      </c>
      <c r="F1641" s="66" t="s">
        <v>14449</v>
      </c>
      <c r="G1641" s="45"/>
      <c r="H1641" s="45"/>
      <c r="I1641" s="45"/>
      <c r="J1641" s="45"/>
    </row>
    <row r="1642" spans="1:10" ht="14.1" customHeight="1" thickBot="1" x14ac:dyDescent="0.25">
      <c r="A1642" s="96"/>
      <c r="B1642" s="67" t="s">
        <v>12943</v>
      </c>
      <c r="C1642" s="76">
        <v>45107</v>
      </c>
      <c r="D1642" s="96"/>
      <c r="E1642" s="67" t="s">
        <v>3075</v>
      </c>
      <c r="F1642" s="66" t="s">
        <v>6001</v>
      </c>
      <c r="G1642" s="45"/>
      <c r="H1642" s="45"/>
      <c r="I1642" s="45"/>
      <c r="J1642" s="45"/>
    </row>
    <row r="1643" spans="1:10" ht="14.1" customHeight="1" thickBot="1" x14ac:dyDescent="0.25">
      <c r="A1643" s="96"/>
      <c r="B1643" s="67" t="s">
        <v>1786</v>
      </c>
      <c r="C1643" s="80">
        <f>IF(C1642="","",IF(AND(MONTH(C1642)&gt;=1,MONTH(C1642)&lt;=3),1,IF(AND(MONTH(C1642)&gt;=4,MONTH(C1642)&lt;=6),2,IF(AND(MONTH(C1642)&gt;=7,MONTH(C1642)&lt;=9),3,4))))</f>
        <v>2</v>
      </c>
      <c r="D1643" s="96"/>
      <c r="E1643" s="67" t="s">
        <v>13193</v>
      </c>
      <c r="F1643" s="66" t="s">
        <v>6001</v>
      </c>
      <c r="G1643" s="45"/>
      <c r="H1643" s="45"/>
      <c r="I1643" s="45"/>
      <c r="J1643" s="45"/>
    </row>
    <row r="1644" spans="1:10" ht="14.1" customHeight="1" thickBot="1" x14ac:dyDescent="0.25">
      <c r="A1644" s="45"/>
      <c r="B1644" s="45"/>
      <c r="C1644" s="45"/>
      <c r="D1644" s="45"/>
      <c r="E1644" s="45"/>
      <c r="F1644" s="45"/>
      <c r="G1644" s="45"/>
      <c r="H1644" s="45"/>
      <c r="I1644" s="45"/>
      <c r="J1644" s="45"/>
    </row>
    <row r="1645" spans="1:10" ht="14.1" customHeight="1" thickBot="1" x14ac:dyDescent="0.25">
      <c r="A1645" s="72" t="s">
        <v>15735</v>
      </c>
      <c r="B1645" s="72" t="s">
        <v>16146</v>
      </c>
      <c r="C1645" s="72" t="s">
        <v>15641</v>
      </c>
      <c r="D1645" s="72" t="s">
        <v>15251</v>
      </c>
      <c r="E1645" s="72" t="s">
        <v>6934</v>
      </c>
      <c r="F1645" s="72" t="s">
        <v>15280</v>
      </c>
      <c r="G1645" s="45"/>
      <c r="H1645" s="45"/>
      <c r="I1645" s="45"/>
      <c r="J1645" s="45"/>
    </row>
    <row r="1646" spans="1:10" ht="13.5" customHeight="1" x14ac:dyDescent="0.2">
      <c r="A1646" s="78">
        <v>10191509</v>
      </c>
      <c r="B1646" s="69" t="str">
        <f ca="1">IFERROR(INDEX(UNSPSCDes,MATCH(INDIRECT(ADDRESS(ROW(),COLUMN()-1,4)),UNSPSCCode,0)),"")</f>
        <v>Insecticidas</v>
      </c>
      <c r="C1646" s="78" t="s">
        <v>1449</v>
      </c>
      <c r="D1646" s="78">
        <v>150</v>
      </c>
      <c r="E1646" s="71">
        <v>250</v>
      </c>
      <c r="F1646" s="70">
        <f ca="1">INDIRECT(ADDRESS(ROW(),COLUMN()-2,4))*INDIRECT(ADDRESS(ROW(),COLUMN()-1,4))</f>
        <v>37500</v>
      </c>
      <c r="G1646" s="45"/>
      <c r="H1646" s="45"/>
      <c r="I1646" s="45"/>
      <c r="J1646" s="45"/>
    </row>
    <row r="1647" spans="1:10" ht="14.1" customHeight="1" x14ac:dyDescent="0.2">
      <c r="A1647" s="45"/>
      <c r="B1647" s="45"/>
      <c r="C1647" s="45"/>
      <c r="D1647" s="45"/>
      <c r="E1647" s="73" t="s">
        <v>12551</v>
      </c>
      <c r="F1647" s="74">
        <f ca="1">SUM(Table386[MONTO TOTAL ESTIMADO])</f>
        <v>37500</v>
      </c>
      <c r="G1647" s="45"/>
      <c r="H1647" s="45" t="str">
        <f>C1639</f>
        <v>Bienes</v>
      </c>
      <c r="I1647" s="45" t="str">
        <f>E1639</f>
        <v>Sí</v>
      </c>
      <c r="J1647" s="45" t="str">
        <f>D1639</f>
        <v>Compras por debajo del Umbral</v>
      </c>
    </row>
    <row r="1648" spans="1:10" ht="14.1" customHeight="1" thickBot="1" x14ac:dyDescent="0.3"/>
    <row r="1649" spans="1:10" ht="33.75" customHeight="1" thickBot="1" x14ac:dyDescent="0.25">
      <c r="A1649" s="64" t="s">
        <v>16382</v>
      </c>
      <c r="B1649" s="64" t="s">
        <v>161</v>
      </c>
      <c r="C1649" s="64" t="s">
        <v>11725</v>
      </c>
      <c r="D1649" s="64" t="s">
        <v>14378</v>
      </c>
      <c r="E1649" s="64" t="s">
        <v>10963</v>
      </c>
      <c r="F1649" s="64" t="s">
        <v>11096</v>
      </c>
      <c r="G1649" s="45"/>
      <c r="H1649" s="45"/>
      <c r="I1649" s="45"/>
      <c r="J1649" s="45"/>
    </row>
    <row r="1650" spans="1:10" ht="14.1" customHeight="1" thickBot="1" x14ac:dyDescent="0.25">
      <c r="A1650" s="66" t="s">
        <v>18888</v>
      </c>
      <c r="B1650" s="66" t="s">
        <v>18889</v>
      </c>
      <c r="C1650" s="66" t="s">
        <v>17798</v>
      </c>
      <c r="D1650" s="66" t="s">
        <v>10172</v>
      </c>
      <c r="E1650" s="66" t="s">
        <v>8856</v>
      </c>
      <c r="F1650" s="66" t="s">
        <v>18890</v>
      </c>
      <c r="G1650" s="45"/>
      <c r="H1650" s="45"/>
      <c r="I1650" s="45"/>
      <c r="J1650" s="45"/>
    </row>
    <row r="1651" spans="1:10" ht="14.1" customHeight="1" thickBot="1" x14ac:dyDescent="0.25">
      <c r="A1651" s="95" t="s">
        <v>14828</v>
      </c>
      <c r="B1651" s="67" t="s">
        <v>8530</v>
      </c>
      <c r="C1651" s="76">
        <v>45108</v>
      </c>
      <c r="D1651" s="95" t="s">
        <v>9387</v>
      </c>
      <c r="E1651" s="67" t="s">
        <v>13094</v>
      </c>
      <c r="F1651" s="66" t="s">
        <v>3082</v>
      </c>
      <c r="G1651" s="45"/>
      <c r="H1651" s="45"/>
      <c r="I1651" s="45"/>
      <c r="J1651" s="45"/>
    </row>
    <row r="1652" spans="1:10" ht="14.1" customHeight="1" thickBot="1" x14ac:dyDescent="0.25">
      <c r="A1652" s="96"/>
      <c r="B1652" s="67" t="s">
        <v>1786</v>
      </c>
      <c r="C1652" s="80">
        <f>IF(C1651="","",IF(AND(MONTH(C1651)&gt;=1,MONTH(C1651)&lt;=3),1,IF(AND(MONTH(C1651)&gt;=4,MONTH(C1651)&lt;=6),2,IF(AND(MONTH(C1651)&gt;=7,MONTH(C1651)&lt;=9),3,4))))</f>
        <v>3</v>
      </c>
      <c r="D1652" s="96"/>
      <c r="E1652" s="67" t="s">
        <v>2419</v>
      </c>
      <c r="F1652" s="66" t="s">
        <v>14449</v>
      </c>
      <c r="G1652" s="45"/>
      <c r="H1652" s="45"/>
      <c r="I1652" s="45"/>
      <c r="J1652" s="45"/>
    </row>
    <row r="1653" spans="1:10" ht="14.1" customHeight="1" thickBot="1" x14ac:dyDescent="0.25">
      <c r="A1653" s="96"/>
      <c r="B1653" s="67" t="s">
        <v>12943</v>
      </c>
      <c r="C1653" s="76">
        <v>45199</v>
      </c>
      <c r="D1653" s="96"/>
      <c r="E1653" s="67" t="s">
        <v>3075</v>
      </c>
      <c r="F1653" s="66" t="s">
        <v>6001</v>
      </c>
      <c r="G1653" s="45"/>
      <c r="H1653" s="45"/>
      <c r="I1653" s="45"/>
      <c r="J1653" s="45"/>
    </row>
    <row r="1654" spans="1:10" ht="14.1" customHeight="1" thickBot="1" x14ac:dyDescent="0.25">
      <c r="A1654" s="96"/>
      <c r="B1654" s="67" t="s">
        <v>1786</v>
      </c>
      <c r="C1654" s="80">
        <f>IF(C1653="","",IF(AND(MONTH(C1653)&gt;=1,MONTH(C1653)&lt;=3),1,IF(AND(MONTH(C1653)&gt;=4,MONTH(C1653)&lt;=6),2,IF(AND(MONTH(C1653)&gt;=7,MONTH(C1653)&lt;=9),3,4))))</f>
        <v>3</v>
      </c>
      <c r="D1654" s="96"/>
      <c r="E1654" s="67" t="s">
        <v>13193</v>
      </c>
      <c r="F1654" s="66" t="s">
        <v>6001</v>
      </c>
      <c r="G1654" s="45"/>
      <c r="H1654" s="45"/>
      <c r="I1654" s="45"/>
      <c r="J1654" s="45"/>
    </row>
    <row r="1655" spans="1:10" ht="14.1" customHeight="1" thickBot="1" x14ac:dyDescent="0.25">
      <c r="A1655" s="45"/>
      <c r="B1655" s="45"/>
      <c r="C1655" s="45"/>
      <c r="D1655" s="45"/>
      <c r="E1655" s="45"/>
      <c r="F1655" s="45"/>
      <c r="G1655" s="45"/>
      <c r="H1655" s="45"/>
      <c r="I1655" s="45"/>
      <c r="J1655" s="45"/>
    </row>
    <row r="1656" spans="1:10" ht="14.1" customHeight="1" thickBot="1" x14ac:dyDescent="0.25">
      <c r="A1656" s="72" t="s">
        <v>15735</v>
      </c>
      <c r="B1656" s="72" t="s">
        <v>16146</v>
      </c>
      <c r="C1656" s="72" t="s">
        <v>15641</v>
      </c>
      <c r="D1656" s="72" t="s">
        <v>15251</v>
      </c>
      <c r="E1656" s="72" t="s">
        <v>6934</v>
      </c>
      <c r="F1656" s="72" t="s">
        <v>15280</v>
      </c>
      <c r="G1656" s="45"/>
      <c r="H1656" s="45"/>
      <c r="I1656" s="45"/>
      <c r="J1656" s="45"/>
    </row>
    <row r="1657" spans="1:10" ht="13.5" customHeight="1" x14ac:dyDescent="0.2">
      <c r="A1657" s="78">
        <v>10191509</v>
      </c>
      <c r="B1657" s="69" t="str">
        <f ca="1">IFERROR(INDEX(UNSPSCDes,MATCH(INDIRECT(ADDRESS(ROW(),COLUMN()-1,4)),UNSPSCCode,0)),"")</f>
        <v>Insecticidas</v>
      </c>
      <c r="C1657" s="78" t="s">
        <v>1449</v>
      </c>
      <c r="D1657" s="78">
        <v>100</v>
      </c>
      <c r="E1657" s="71">
        <v>250</v>
      </c>
      <c r="F1657" s="70">
        <f ca="1">INDIRECT(ADDRESS(ROW(),COLUMN()-2,4))*INDIRECT(ADDRESS(ROW(),COLUMN()-1,4))</f>
        <v>25000</v>
      </c>
      <c r="G1657" s="45"/>
      <c r="H1657" s="45"/>
      <c r="I1657" s="45"/>
      <c r="J1657" s="45"/>
    </row>
    <row r="1658" spans="1:10" ht="14.1" customHeight="1" x14ac:dyDescent="0.2">
      <c r="A1658" s="45"/>
      <c r="B1658" s="45"/>
      <c r="C1658" s="45"/>
      <c r="D1658" s="45"/>
      <c r="E1658" s="73" t="s">
        <v>12551</v>
      </c>
      <c r="F1658" s="74">
        <f ca="1">SUM(Table387[MONTO TOTAL ESTIMADO])</f>
        <v>25000</v>
      </c>
      <c r="G1658" s="45"/>
      <c r="H1658" s="45" t="str">
        <f>C1650</f>
        <v>Bienes</v>
      </c>
      <c r="I1658" s="45" t="str">
        <f>E1650</f>
        <v>Sí</v>
      </c>
      <c r="J1658" s="45" t="str">
        <f>D1650</f>
        <v>Compras por debajo del Umbral</v>
      </c>
    </row>
    <row r="1659" spans="1:10" ht="14.1" customHeight="1" thickBot="1" x14ac:dyDescent="0.3"/>
    <row r="1660" spans="1:10" ht="33.75" customHeight="1" thickBot="1" x14ac:dyDescent="0.25">
      <c r="A1660" s="64" t="s">
        <v>16382</v>
      </c>
      <c r="B1660" s="64" t="s">
        <v>161</v>
      </c>
      <c r="C1660" s="64" t="s">
        <v>11725</v>
      </c>
      <c r="D1660" s="64" t="s">
        <v>14378</v>
      </c>
      <c r="E1660" s="64" t="s">
        <v>10963</v>
      </c>
      <c r="F1660" s="64" t="s">
        <v>11096</v>
      </c>
      <c r="G1660" s="45"/>
      <c r="H1660" s="45"/>
      <c r="I1660" s="45"/>
      <c r="J1660" s="45"/>
    </row>
    <row r="1661" spans="1:10" ht="14.1" customHeight="1" thickBot="1" x14ac:dyDescent="0.25">
      <c r="A1661" s="66" t="s">
        <v>18891</v>
      </c>
      <c r="B1661" s="66" t="s">
        <v>18892</v>
      </c>
      <c r="C1661" s="66" t="s">
        <v>17798</v>
      </c>
      <c r="D1661" s="66" t="s">
        <v>10172</v>
      </c>
      <c r="E1661" s="66" t="s">
        <v>17854</v>
      </c>
      <c r="F1661" s="66" t="s">
        <v>18835</v>
      </c>
      <c r="G1661" s="45"/>
      <c r="H1661" s="45"/>
      <c r="I1661" s="45"/>
      <c r="J1661" s="45"/>
    </row>
    <row r="1662" spans="1:10" ht="14.1" customHeight="1" thickBot="1" x14ac:dyDescent="0.25">
      <c r="A1662" s="95" t="s">
        <v>14828</v>
      </c>
      <c r="B1662" s="67" t="s">
        <v>8530</v>
      </c>
      <c r="C1662" s="76">
        <v>44927</v>
      </c>
      <c r="D1662" s="95" t="s">
        <v>9387</v>
      </c>
      <c r="E1662" s="67" t="s">
        <v>13094</v>
      </c>
      <c r="F1662" s="66" t="s">
        <v>3082</v>
      </c>
      <c r="G1662" s="45"/>
      <c r="H1662" s="45"/>
      <c r="I1662" s="45"/>
      <c r="J1662" s="45"/>
    </row>
    <row r="1663" spans="1:10" ht="14.1" customHeight="1" thickBot="1" x14ac:dyDescent="0.25">
      <c r="A1663" s="96"/>
      <c r="B1663" s="67" t="s">
        <v>1786</v>
      </c>
      <c r="C1663" s="80">
        <f>IF(C1662="","",IF(AND(MONTH(C1662)&gt;=1,MONTH(C1662)&lt;=3),1,IF(AND(MONTH(C1662)&gt;=4,MONTH(C1662)&lt;=6),2,IF(AND(MONTH(C1662)&gt;=7,MONTH(C1662)&lt;=9),3,4))))</f>
        <v>1</v>
      </c>
      <c r="D1663" s="96"/>
      <c r="E1663" s="67" t="s">
        <v>2419</v>
      </c>
      <c r="F1663" s="66" t="s">
        <v>14449</v>
      </c>
      <c r="G1663" s="45"/>
      <c r="H1663" s="45"/>
      <c r="I1663" s="45"/>
      <c r="J1663" s="45"/>
    </row>
    <row r="1664" spans="1:10" ht="14.1" customHeight="1" thickBot="1" x14ac:dyDescent="0.25">
      <c r="A1664" s="96"/>
      <c r="B1664" s="67" t="s">
        <v>12943</v>
      </c>
      <c r="C1664" s="76">
        <v>45016</v>
      </c>
      <c r="D1664" s="96"/>
      <c r="E1664" s="67" t="s">
        <v>3075</v>
      </c>
      <c r="F1664" s="66" t="s">
        <v>6001</v>
      </c>
      <c r="G1664" s="45"/>
      <c r="H1664" s="45"/>
      <c r="I1664" s="45"/>
      <c r="J1664" s="45"/>
    </row>
    <row r="1665" spans="1:10" ht="14.1" customHeight="1" thickBot="1" x14ac:dyDescent="0.25">
      <c r="A1665" s="96"/>
      <c r="B1665" s="67" t="s">
        <v>1786</v>
      </c>
      <c r="C1665" s="80">
        <f>IF(C1664="","",IF(AND(MONTH(C1664)&gt;=1,MONTH(C1664)&lt;=3),1,IF(AND(MONTH(C1664)&gt;=4,MONTH(C1664)&lt;=6),2,IF(AND(MONTH(C1664)&gt;=7,MONTH(C1664)&lt;=9),3,4))))</f>
        <v>1</v>
      </c>
      <c r="D1665" s="96"/>
      <c r="E1665" s="67" t="s">
        <v>13193</v>
      </c>
      <c r="F1665" s="66" t="s">
        <v>6001</v>
      </c>
      <c r="G1665" s="45"/>
      <c r="H1665" s="45"/>
      <c r="I1665" s="45"/>
      <c r="J1665" s="45"/>
    </row>
    <row r="1666" spans="1:10" ht="14.1" customHeight="1" thickBot="1" x14ac:dyDescent="0.25">
      <c r="A1666" s="45"/>
      <c r="B1666" s="45"/>
      <c r="C1666" s="45"/>
      <c r="D1666" s="45"/>
      <c r="E1666" s="45"/>
      <c r="F1666" s="45"/>
      <c r="G1666" s="45"/>
      <c r="H1666" s="45"/>
      <c r="I1666" s="45"/>
      <c r="J1666" s="45"/>
    </row>
    <row r="1667" spans="1:10" ht="14.1" customHeight="1" thickBot="1" x14ac:dyDescent="0.25">
      <c r="A1667" s="72" t="s">
        <v>15735</v>
      </c>
      <c r="B1667" s="72" t="s">
        <v>16146</v>
      </c>
      <c r="C1667" s="72" t="s">
        <v>15641</v>
      </c>
      <c r="D1667" s="72" t="s">
        <v>15251</v>
      </c>
      <c r="E1667" s="72" t="s">
        <v>6934</v>
      </c>
      <c r="F1667" s="72" t="s">
        <v>15280</v>
      </c>
      <c r="G1667" s="45"/>
      <c r="H1667" s="45"/>
      <c r="I1667" s="45"/>
      <c r="J1667" s="45"/>
    </row>
    <row r="1668" spans="1:10" ht="13.5" customHeight="1" x14ac:dyDescent="0.2">
      <c r="A1668" s="78">
        <v>12171703</v>
      </c>
      <c r="B1668" s="69" t="str">
        <f t="shared" ref="B1668:B1673" ca="1" si="68">IFERROR(INDEX(UNSPSCDes,MATCH(INDIRECT(ADDRESS(ROW(),COLUMN()-1,4)),UNSPSCCode,0)),"")</f>
        <v>Tintas</v>
      </c>
      <c r="C1668" s="78" t="s">
        <v>1449</v>
      </c>
      <c r="D1668" s="78">
        <v>60</v>
      </c>
      <c r="E1668" s="71">
        <v>473</v>
      </c>
      <c r="F1668" s="70">
        <f t="shared" ref="F1668:F1673" ca="1" si="69">INDIRECT(ADDRESS(ROW(),COLUMN()-2,4))*INDIRECT(ADDRESS(ROW(),COLUMN()-1,4))</f>
        <v>28380</v>
      </c>
      <c r="G1668" s="45"/>
      <c r="H1668" s="45"/>
      <c r="I1668" s="45"/>
      <c r="J1668" s="45"/>
    </row>
    <row r="1669" spans="1:10" ht="13.5" customHeight="1" x14ac:dyDescent="0.2">
      <c r="A1669" s="78">
        <v>12191602</v>
      </c>
      <c r="B1669" s="69" t="str">
        <f t="shared" ca="1" si="68"/>
        <v>Solventes activos</v>
      </c>
      <c r="C1669" s="78" t="s">
        <v>9561</v>
      </c>
      <c r="D1669" s="78">
        <v>15</v>
      </c>
      <c r="E1669" s="71">
        <v>325</v>
      </c>
      <c r="F1669" s="70">
        <f t="shared" ca="1" si="69"/>
        <v>4875</v>
      </c>
      <c r="G1669" s="45"/>
      <c r="H1669" s="45"/>
      <c r="I1669" s="45"/>
      <c r="J1669" s="45"/>
    </row>
    <row r="1670" spans="1:10" ht="13.5" customHeight="1" x14ac:dyDescent="0.2">
      <c r="A1670" s="78">
        <v>31211505</v>
      </c>
      <c r="B1670" s="69" t="str">
        <f t="shared" ca="1" si="68"/>
        <v>Pinturas de aceite</v>
      </c>
      <c r="C1670" s="78" t="s">
        <v>16989</v>
      </c>
      <c r="D1670" s="78">
        <v>13</v>
      </c>
      <c r="E1670" s="71">
        <v>3347.25</v>
      </c>
      <c r="F1670" s="70">
        <f t="shared" ca="1" si="69"/>
        <v>43514.25</v>
      </c>
      <c r="G1670" s="45"/>
      <c r="H1670" s="45"/>
      <c r="I1670" s="45"/>
      <c r="J1670" s="45"/>
    </row>
    <row r="1671" spans="1:10" ht="13.5" customHeight="1" x14ac:dyDescent="0.2">
      <c r="A1671" s="78">
        <v>31211506</v>
      </c>
      <c r="B1671" s="69" t="str">
        <f t="shared" ca="1" si="68"/>
        <v>Pinturas de látex</v>
      </c>
      <c r="C1671" s="78" t="s">
        <v>16989</v>
      </c>
      <c r="D1671" s="78">
        <v>13</v>
      </c>
      <c r="E1671" s="71">
        <v>6232</v>
      </c>
      <c r="F1671" s="70">
        <f t="shared" ca="1" si="69"/>
        <v>81016</v>
      </c>
      <c r="G1671" s="45"/>
      <c r="H1671" s="45"/>
      <c r="I1671" s="45"/>
      <c r="J1671" s="45"/>
    </row>
    <row r="1672" spans="1:10" ht="13.5" customHeight="1" x14ac:dyDescent="0.2">
      <c r="A1672" s="78">
        <v>31211508</v>
      </c>
      <c r="B1672" s="69" t="str">
        <f t="shared" ca="1" si="68"/>
        <v>Pinturas acrílicas</v>
      </c>
      <c r="C1672" s="78" t="s">
        <v>16989</v>
      </c>
      <c r="D1672" s="78">
        <v>10</v>
      </c>
      <c r="E1672" s="71">
        <v>3960.91</v>
      </c>
      <c r="F1672" s="70">
        <f t="shared" ca="1" si="69"/>
        <v>39609.1</v>
      </c>
      <c r="G1672" s="45"/>
      <c r="H1672" s="45"/>
      <c r="I1672" s="45"/>
      <c r="J1672" s="45"/>
    </row>
    <row r="1673" spans="1:10" ht="13.5" customHeight="1" x14ac:dyDescent="0.2">
      <c r="A1673" s="78">
        <v>60121805</v>
      </c>
      <c r="B1673" s="69" t="str">
        <f t="shared" ca="1" si="68"/>
        <v>Tintas para textiles a base de aceite</v>
      </c>
      <c r="C1673" s="78" t="s">
        <v>1449</v>
      </c>
      <c r="D1673" s="78">
        <v>3</v>
      </c>
      <c r="E1673" s="71">
        <v>950</v>
      </c>
      <c r="F1673" s="70">
        <f t="shared" ca="1" si="69"/>
        <v>2850</v>
      </c>
      <c r="G1673" s="45"/>
      <c r="H1673" s="45"/>
      <c r="I1673" s="45"/>
      <c r="J1673" s="45"/>
    </row>
    <row r="1674" spans="1:10" ht="14.1" customHeight="1" x14ac:dyDescent="0.2">
      <c r="A1674" s="45"/>
      <c r="B1674" s="45"/>
      <c r="C1674" s="45"/>
      <c r="D1674" s="45"/>
      <c r="E1674" s="73" t="s">
        <v>12551</v>
      </c>
      <c r="F1674" s="74">
        <f ca="1">SUM(Table388[MONTO TOTAL ESTIMADO])</f>
        <v>200244.35</v>
      </c>
      <c r="G1674" s="45"/>
      <c r="H1674" s="45" t="str">
        <f>C1661</f>
        <v>Bienes</v>
      </c>
      <c r="I1674" s="45" t="str">
        <f>E1661</f>
        <v>No</v>
      </c>
      <c r="J1674" s="45" t="str">
        <f>D1661</f>
        <v>Compras por debajo del Umbral</v>
      </c>
    </row>
    <row r="1675" spans="1:10" ht="14.1" customHeight="1" thickBot="1" x14ac:dyDescent="0.3"/>
    <row r="1676" spans="1:10" ht="33.75" customHeight="1" thickBot="1" x14ac:dyDescent="0.25">
      <c r="A1676" s="64" t="s">
        <v>16382</v>
      </c>
      <c r="B1676" s="64" t="s">
        <v>161</v>
      </c>
      <c r="C1676" s="64" t="s">
        <v>11725</v>
      </c>
      <c r="D1676" s="64" t="s">
        <v>14378</v>
      </c>
      <c r="E1676" s="64" t="s">
        <v>10963</v>
      </c>
      <c r="F1676" s="64" t="s">
        <v>11096</v>
      </c>
      <c r="G1676" s="45"/>
      <c r="H1676" s="45"/>
      <c r="I1676" s="45"/>
      <c r="J1676" s="45"/>
    </row>
    <row r="1677" spans="1:10" ht="13.5" customHeight="1" thickBot="1" x14ac:dyDescent="0.25">
      <c r="A1677" s="66" t="s">
        <v>18891</v>
      </c>
      <c r="B1677" s="66" t="s">
        <v>18892</v>
      </c>
      <c r="C1677" s="66" t="s">
        <v>17798</v>
      </c>
      <c r="D1677" s="66" t="s">
        <v>10172</v>
      </c>
      <c r="E1677" s="66" t="s">
        <v>17854</v>
      </c>
      <c r="F1677" s="66" t="s">
        <v>18835</v>
      </c>
      <c r="G1677" s="45"/>
      <c r="H1677" s="45"/>
      <c r="I1677" s="45"/>
      <c r="J1677" s="45"/>
    </row>
    <row r="1678" spans="1:10" ht="14.1" customHeight="1" thickBot="1" x14ac:dyDescent="0.25">
      <c r="A1678" s="95" t="s">
        <v>14828</v>
      </c>
      <c r="B1678" s="67" t="s">
        <v>8530</v>
      </c>
      <c r="C1678" s="76">
        <v>45017</v>
      </c>
      <c r="D1678" s="95" t="s">
        <v>9387</v>
      </c>
      <c r="E1678" s="67" t="s">
        <v>13094</v>
      </c>
      <c r="F1678" s="66" t="s">
        <v>3082</v>
      </c>
      <c r="G1678" s="45"/>
      <c r="H1678" s="45"/>
      <c r="I1678" s="45"/>
      <c r="J1678" s="45"/>
    </row>
    <row r="1679" spans="1:10" ht="14.1" customHeight="1" thickBot="1" x14ac:dyDescent="0.25">
      <c r="A1679" s="96"/>
      <c r="B1679" s="67" t="s">
        <v>1786</v>
      </c>
      <c r="C1679" s="80">
        <f>IF(C1678="","",IF(AND(MONTH(C1678)&gt;=1,MONTH(C1678)&lt;=3),1,IF(AND(MONTH(C1678)&gt;=4,MONTH(C1678)&lt;=6),2,IF(AND(MONTH(C1678)&gt;=7,MONTH(C1678)&lt;=9),3,4))))</f>
        <v>2</v>
      </c>
      <c r="D1679" s="96"/>
      <c r="E1679" s="67" t="s">
        <v>2419</v>
      </c>
      <c r="F1679" s="66" t="s">
        <v>14449</v>
      </c>
      <c r="G1679" s="45"/>
      <c r="H1679" s="45"/>
      <c r="I1679" s="45"/>
      <c r="J1679" s="45"/>
    </row>
    <row r="1680" spans="1:10" ht="14.1" customHeight="1" thickBot="1" x14ac:dyDescent="0.25">
      <c r="A1680" s="96"/>
      <c r="B1680" s="67" t="s">
        <v>12943</v>
      </c>
      <c r="C1680" s="76">
        <v>45107</v>
      </c>
      <c r="D1680" s="96"/>
      <c r="E1680" s="67" t="s">
        <v>3075</v>
      </c>
      <c r="F1680" s="66" t="s">
        <v>6001</v>
      </c>
      <c r="G1680" s="45"/>
      <c r="H1680" s="45"/>
      <c r="I1680" s="45"/>
      <c r="J1680" s="45"/>
    </row>
    <row r="1681" spans="1:10" ht="14.1" customHeight="1" thickBot="1" x14ac:dyDescent="0.25">
      <c r="A1681" s="96"/>
      <c r="B1681" s="67" t="s">
        <v>1786</v>
      </c>
      <c r="C1681" s="80">
        <f>IF(C1680="","",IF(AND(MONTH(C1680)&gt;=1,MONTH(C1680)&lt;=3),1,IF(AND(MONTH(C1680)&gt;=4,MONTH(C1680)&lt;=6),2,IF(AND(MONTH(C1680)&gt;=7,MONTH(C1680)&lt;=9),3,4))))</f>
        <v>2</v>
      </c>
      <c r="D1681" s="96"/>
      <c r="E1681" s="67" t="s">
        <v>13193</v>
      </c>
      <c r="F1681" s="66" t="s">
        <v>6001</v>
      </c>
      <c r="G1681" s="45"/>
      <c r="H1681" s="45"/>
      <c r="I1681" s="45"/>
      <c r="J1681" s="45"/>
    </row>
    <row r="1682" spans="1:10" ht="14.1" customHeight="1" thickBot="1" x14ac:dyDescent="0.25">
      <c r="A1682" s="45"/>
      <c r="B1682" s="45"/>
      <c r="C1682" s="45"/>
      <c r="D1682" s="45"/>
      <c r="E1682" s="45"/>
      <c r="F1682" s="45"/>
      <c r="G1682" s="45"/>
      <c r="H1682" s="45"/>
      <c r="I1682" s="45"/>
      <c r="J1682" s="45"/>
    </row>
    <row r="1683" spans="1:10" ht="14.1" customHeight="1" thickBot="1" x14ac:dyDescent="0.25">
      <c r="A1683" s="72" t="s">
        <v>15735</v>
      </c>
      <c r="B1683" s="72" t="s">
        <v>16146</v>
      </c>
      <c r="C1683" s="72" t="s">
        <v>15641</v>
      </c>
      <c r="D1683" s="72" t="s">
        <v>15251</v>
      </c>
      <c r="E1683" s="72" t="s">
        <v>6934</v>
      </c>
      <c r="F1683" s="72" t="s">
        <v>15280</v>
      </c>
      <c r="G1683" s="45"/>
      <c r="H1683" s="45"/>
      <c r="I1683" s="45"/>
      <c r="J1683" s="45"/>
    </row>
    <row r="1684" spans="1:10" ht="14.1" customHeight="1" x14ac:dyDescent="0.2">
      <c r="A1684" s="78">
        <v>12171703</v>
      </c>
      <c r="B1684" s="69" t="str">
        <f t="shared" ref="B1684:B1689" ca="1" si="70">IFERROR(INDEX(UNSPSCDes,MATCH(INDIRECT(ADDRESS(ROW(),COLUMN()-1,4)),UNSPSCCode,0)),"")</f>
        <v>Tintas</v>
      </c>
      <c r="C1684" s="78" t="s">
        <v>1449</v>
      </c>
      <c r="D1684" s="78">
        <v>60</v>
      </c>
      <c r="E1684" s="71">
        <v>473</v>
      </c>
      <c r="F1684" s="70">
        <f t="shared" ref="F1684:F1689" ca="1" si="71">INDIRECT(ADDRESS(ROW(),COLUMN()-2,4))*INDIRECT(ADDRESS(ROW(),COLUMN()-1,4))</f>
        <v>28380</v>
      </c>
      <c r="G1684" s="45"/>
      <c r="H1684" s="45"/>
      <c r="I1684" s="45"/>
      <c r="J1684" s="45"/>
    </row>
    <row r="1685" spans="1:10" ht="13.5" customHeight="1" x14ac:dyDescent="0.2">
      <c r="A1685" s="78">
        <v>12191602</v>
      </c>
      <c r="B1685" s="69" t="str">
        <f t="shared" ca="1" si="70"/>
        <v>Solventes activos</v>
      </c>
      <c r="C1685" s="78" t="s">
        <v>9561</v>
      </c>
      <c r="D1685" s="78">
        <v>14</v>
      </c>
      <c r="E1685" s="71">
        <v>325</v>
      </c>
      <c r="F1685" s="70">
        <f t="shared" ca="1" si="71"/>
        <v>4550</v>
      </c>
      <c r="G1685" s="45"/>
      <c r="H1685" s="45"/>
      <c r="I1685" s="45"/>
      <c r="J1685" s="45"/>
    </row>
    <row r="1686" spans="1:10" ht="13.5" customHeight="1" x14ac:dyDescent="0.2">
      <c r="A1686" s="78">
        <v>31211505</v>
      </c>
      <c r="B1686" s="69" t="str">
        <f t="shared" ca="1" si="70"/>
        <v>Pinturas de aceite</v>
      </c>
      <c r="C1686" s="78" t="s">
        <v>16989</v>
      </c>
      <c r="D1686" s="78">
        <v>13</v>
      </c>
      <c r="E1686" s="71">
        <v>3347.25</v>
      </c>
      <c r="F1686" s="70">
        <f t="shared" ca="1" si="71"/>
        <v>43514.25</v>
      </c>
      <c r="G1686" s="45"/>
      <c r="H1686" s="45"/>
      <c r="I1686" s="45"/>
      <c r="J1686" s="45"/>
    </row>
    <row r="1687" spans="1:10" ht="13.5" customHeight="1" x14ac:dyDescent="0.2">
      <c r="A1687" s="78">
        <v>31211506</v>
      </c>
      <c r="B1687" s="69" t="str">
        <f t="shared" ca="1" si="70"/>
        <v>Pinturas de látex</v>
      </c>
      <c r="C1687" s="78" t="s">
        <v>16989</v>
      </c>
      <c r="D1687" s="78">
        <v>13</v>
      </c>
      <c r="E1687" s="71">
        <v>6232</v>
      </c>
      <c r="F1687" s="70">
        <f t="shared" ca="1" si="71"/>
        <v>81016</v>
      </c>
      <c r="G1687" s="45"/>
      <c r="H1687" s="45"/>
      <c r="I1687" s="45"/>
      <c r="J1687" s="45"/>
    </row>
    <row r="1688" spans="1:10" ht="13.5" customHeight="1" x14ac:dyDescent="0.2">
      <c r="A1688" s="78">
        <v>31211508</v>
      </c>
      <c r="B1688" s="69" t="str">
        <f t="shared" ca="1" si="70"/>
        <v>Pinturas acrílicas</v>
      </c>
      <c r="C1688" s="78" t="s">
        <v>16989</v>
      </c>
      <c r="D1688" s="78">
        <v>10</v>
      </c>
      <c r="E1688" s="71">
        <v>3960.91</v>
      </c>
      <c r="F1688" s="70">
        <f t="shared" ca="1" si="71"/>
        <v>39609.1</v>
      </c>
      <c r="G1688" s="45"/>
      <c r="H1688" s="45"/>
      <c r="I1688" s="45"/>
      <c r="J1688" s="45"/>
    </row>
    <row r="1689" spans="1:10" ht="13.5" customHeight="1" x14ac:dyDescent="0.2">
      <c r="A1689" s="78">
        <v>60121805</v>
      </c>
      <c r="B1689" s="69" t="str">
        <f t="shared" ca="1" si="70"/>
        <v>Tintas para textiles a base de aceite</v>
      </c>
      <c r="C1689" s="78" t="s">
        <v>1449</v>
      </c>
      <c r="D1689" s="78">
        <v>3</v>
      </c>
      <c r="E1689" s="71">
        <v>950</v>
      </c>
      <c r="F1689" s="70">
        <f t="shared" ca="1" si="71"/>
        <v>2850</v>
      </c>
      <c r="G1689" s="45"/>
      <c r="H1689" s="45"/>
      <c r="I1689" s="45"/>
      <c r="J1689" s="45"/>
    </row>
    <row r="1690" spans="1:10" ht="14.1" customHeight="1" x14ac:dyDescent="0.2">
      <c r="A1690" s="45"/>
      <c r="B1690" s="45"/>
      <c r="C1690" s="45"/>
      <c r="D1690" s="45"/>
      <c r="E1690" s="73" t="s">
        <v>12551</v>
      </c>
      <c r="F1690" s="74">
        <f ca="1">SUM(Table394[MONTO TOTAL ESTIMADO])</f>
        <v>199919.35</v>
      </c>
      <c r="G1690" s="45"/>
      <c r="H1690" s="45" t="str">
        <f>C1677</f>
        <v>Bienes</v>
      </c>
      <c r="I1690" s="45" t="str">
        <f>E1677</f>
        <v>No</v>
      </c>
      <c r="J1690" s="45" t="str">
        <f>D1677</f>
        <v>Compras por debajo del Umbral</v>
      </c>
    </row>
    <row r="1691" spans="1:10" ht="14.1" customHeight="1" thickBot="1" x14ac:dyDescent="0.3"/>
    <row r="1692" spans="1:10" ht="33.75" customHeight="1" thickBot="1" x14ac:dyDescent="0.25">
      <c r="A1692" s="64" t="s">
        <v>16382</v>
      </c>
      <c r="B1692" s="64" t="s">
        <v>161</v>
      </c>
      <c r="C1692" s="64" t="s">
        <v>11725</v>
      </c>
      <c r="D1692" s="64" t="s">
        <v>14378</v>
      </c>
      <c r="E1692" s="64" t="s">
        <v>10963</v>
      </c>
      <c r="F1692" s="64" t="s">
        <v>11096</v>
      </c>
      <c r="G1692" s="45"/>
      <c r="H1692" s="45"/>
      <c r="I1692" s="45"/>
      <c r="J1692" s="45"/>
    </row>
    <row r="1693" spans="1:10" ht="14.1" customHeight="1" thickBot="1" x14ac:dyDescent="0.25">
      <c r="A1693" s="66" t="s">
        <v>18891</v>
      </c>
      <c r="B1693" s="66" t="s">
        <v>18892</v>
      </c>
      <c r="C1693" s="66" t="s">
        <v>17798</v>
      </c>
      <c r="D1693" s="66" t="s">
        <v>10172</v>
      </c>
      <c r="E1693" s="66" t="s">
        <v>17854</v>
      </c>
      <c r="F1693" s="66" t="s">
        <v>18835</v>
      </c>
      <c r="G1693" s="45"/>
      <c r="H1693" s="45"/>
      <c r="I1693" s="45"/>
      <c r="J1693" s="45"/>
    </row>
    <row r="1694" spans="1:10" ht="14.1" customHeight="1" thickBot="1" x14ac:dyDescent="0.25">
      <c r="A1694" s="95" t="s">
        <v>14828</v>
      </c>
      <c r="B1694" s="67" t="s">
        <v>8530</v>
      </c>
      <c r="C1694" s="76">
        <v>45108</v>
      </c>
      <c r="D1694" s="95" t="s">
        <v>9387</v>
      </c>
      <c r="E1694" s="67" t="s">
        <v>13094</v>
      </c>
      <c r="F1694" s="66" t="s">
        <v>3082</v>
      </c>
      <c r="G1694" s="45"/>
      <c r="H1694" s="45"/>
      <c r="I1694" s="45"/>
      <c r="J1694" s="45"/>
    </row>
    <row r="1695" spans="1:10" ht="14.1" customHeight="1" thickBot="1" x14ac:dyDescent="0.25">
      <c r="A1695" s="96"/>
      <c r="B1695" s="67" t="s">
        <v>1786</v>
      </c>
      <c r="C1695" s="80">
        <f>IF(C1694="","",IF(AND(MONTH(C1694)&gt;=1,MONTH(C1694)&lt;=3),1,IF(AND(MONTH(C1694)&gt;=4,MONTH(C1694)&lt;=6),2,IF(AND(MONTH(C1694)&gt;=7,MONTH(C1694)&lt;=9),3,4))))</f>
        <v>3</v>
      </c>
      <c r="D1695" s="96"/>
      <c r="E1695" s="67" t="s">
        <v>2419</v>
      </c>
      <c r="F1695" s="66" t="s">
        <v>14449</v>
      </c>
      <c r="G1695" s="45"/>
      <c r="H1695" s="45"/>
      <c r="I1695" s="45"/>
      <c r="J1695" s="45"/>
    </row>
    <row r="1696" spans="1:10" ht="14.1" customHeight="1" thickBot="1" x14ac:dyDescent="0.25">
      <c r="A1696" s="96"/>
      <c r="B1696" s="67" t="s">
        <v>12943</v>
      </c>
      <c r="C1696" s="76">
        <v>45199</v>
      </c>
      <c r="D1696" s="96"/>
      <c r="E1696" s="67" t="s">
        <v>3075</v>
      </c>
      <c r="F1696" s="66" t="s">
        <v>6001</v>
      </c>
      <c r="G1696" s="45"/>
      <c r="H1696" s="45"/>
      <c r="I1696" s="45"/>
      <c r="J1696" s="45"/>
    </row>
    <row r="1697" spans="1:10" ht="14.1" customHeight="1" thickBot="1" x14ac:dyDescent="0.25">
      <c r="A1697" s="96"/>
      <c r="B1697" s="67" t="s">
        <v>1786</v>
      </c>
      <c r="C1697" s="80">
        <f>IF(C1696="","",IF(AND(MONTH(C1696)&gt;=1,MONTH(C1696)&lt;=3),1,IF(AND(MONTH(C1696)&gt;=4,MONTH(C1696)&lt;=6),2,IF(AND(MONTH(C1696)&gt;=7,MONTH(C1696)&lt;=9),3,4))))</f>
        <v>3</v>
      </c>
      <c r="D1697" s="96"/>
      <c r="E1697" s="67" t="s">
        <v>13193</v>
      </c>
      <c r="F1697" s="66" t="s">
        <v>6001</v>
      </c>
      <c r="G1697" s="45"/>
      <c r="H1697" s="45"/>
      <c r="I1697" s="45"/>
      <c r="J1697" s="45"/>
    </row>
    <row r="1698" spans="1:10" ht="14.1" customHeight="1" thickBot="1" x14ac:dyDescent="0.25">
      <c r="A1698" s="45"/>
      <c r="B1698" s="45"/>
      <c r="C1698" s="45"/>
      <c r="D1698" s="45"/>
      <c r="E1698" s="45"/>
      <c r="F1698" s="45"/>
      <c r="G1698" s="45"/>
      <c r="H1698" s="45"/>
      <c r="I1698" s="45"/>
      <c r="J1698" s="45"/>
    </row>
    <row r="1699" spans="1:10" ht="14.1" customHeight="1" thickBot="1" x14ac:dyDescent="0.25">
      <c r="A1699" s="72" t="s">
        <v>15735</v>
      </c>
      <c r="B1699" s="72" t="s">
        <v>16146</v>
      </c>
      <c r="C1699" s="72" t="s">
        <v>15641</v>
      </c>
      <c r="D1699" s="72" t="s">
        <v>15251</v>
      </c>
      <c r="E1699" s="72" t="s">
        <v>6934</v>
      </c>
      <c r="F1699" s="72" t="s">
        <v>15280</v>
      </c>
      <c r="G1699" s="45"/>
      <c r="H1699" s="45"/>
      <c r="I1699" s="45"/>
      <c r="J1699" s="45"/>
    </row>
    <row r="1700" spans="1:10" ht="13.5" customHeight="1" x14ac:dyDescent="0.2">
      <c r="A1700" s="78">
        <v>12171703</v>
      </c>
      <c r="B1700" s="69" t="str">
        <f t="shared" ref="B1700:B1705" ca="1" si="72">IFERROR(INDEX(UNSPSCDes,MATCH(INDIRECT(ADDRESS(ROW(),COLUMN()-1,4)),UNSPSCCode,0)),"")</f>
        <v>Tintas</v>
      </c>
      <c r="C1700" s="78" t="s">
        <v>1449</v>
      </c>
      <c r="D1700" s="78">
        <v>60</v>
      </c>
      <c r="E1700" s="71">
        <v>473</v>
      </c>
      <c r="F1700" s="70">
        <f t="shared" ref="F1700:F1705" ca="1" si="73">INDIRECT(ADDRESS(ROW(),COLUMN()-2,4))*INDIRECT(ADDRESS(ROW(),COLUMN()-1,4))</f>
        <v>28380</v>
      </c>
      <c r="G1700" s="45"/>
      <c r="H1700" s="45"/>
      <c r="I1700" s="45"/>
      <c r="J1700" s="45"/>
    </row>
    <row r="1701" spans="1:10" ht="13.5" customHeight="1" x14ac:dyDescent="0.2">
      <c r="A1701" s="78">
        <v>12191602</v>
      </c>
      <c r="B1701" s="69" t="str">
        <f t="shared" ca="1" si="72"/>
        <v>Solventes activos</v>
      </c>
      <c r="C1701" s="78" t="s">
        <v>9561</v>
      </c>
      <c r="D1701" s="78">
        <v>15</v>
      </c>
      <c r="E1701" s="71">
        <v>325</v>
      </c>
      <c r="F1701" s="70">
        <f t="shared" ca="1" si="73"/>
        <v>4875</v>
      </c>
      <c r="G1701" s="45"/>
      <c r="H1701" s="45"/>
      <c r="I1701" s="45"/>
      <c r="J1701" s="45"/>
    </row>
    <row r="1702" spans="1:10" ht="13.5" customHeight="1" x14ac:dyDescent="0.2">
      <c r="A1702" s="78">
        <v>31211505</v>
      </c>
      <c r="B1702" s="69" t="str">
        <f t="shared" ca="1" si="72"/>
        <v>Pinturas de aceite</v>
      </c>
      <c r="C1702" s="78" t="s">
        <v>16989</v>
      </c>
      <c r="D1702" s="78">
        <v>13</v>
      </c>
      <c r="E1702" s="71">
        <v>3347.25</v>
      </c>
      <c r="F1702" s="70">
        <f t="shared" ca="1" si="73"/>
        <v>43514.25</v>
      </c>
      <c r="G1702" s="45"/>
      <c r="H1702" s="45"/>
      <c r="I1702" s="45"/>
      <c r="J1702" s="45"/>
    </row>
    <row r="1703" spans="1:10" ht="13.5" customHeight="1" x14ac:dyDescent="0.2">
      <c r="A1703" s="78">
        <v>31211506</v>
      </c>
      <c r="B1703" s="69" t="str">
        <f t="shared" ca="1" si="72"/>
        <v>Pinturas de látex</v>
      </c>
      <c r="C1703" s="78" t="s">
        <v>16989</v>
      </c>
      <c r="D1703" s="78">
        <v>13</v>
      </c>
      <c r="E1703" s="71">
        <v>6232</v>
      </c>
      <c r="F1703" s="70">
        <f t="shared" ca="1" si="73"/>
        <v>81016</v>
      </c>
      <c r="G1703" s="45"/>
      <c r="H1703" s="45"/>
      <c r="I1703" s="45"/>
      <c r="J1703" s="45"/>
    </row>
    <row r="1704" spans="1:10" ht="13.5" customHeight="1" x14ac:dyDescent="0.2">
      <c r="A1704" s="78">
        <v>31211508</v>
      </c>
      <c r="B1704" s="69" t="str">
        <f t="shared" ca="1" si="72"/>
        <v>Pinturas acrílicas</v>
      </c>
      <c r="C1704" s="78" t="s">
        <v>16989</v>
      </c>
      <c r="D1704" s="78">
        <v>10</v>
      </c>
      <c r="E1704" s="71">
        <v>3960.91</v>
      </c>
      <c r="F1704" s="70">
        <f t="shared" ca="1" si="73"/>
        <v>39609.1</v>
      </c>
      <c r="G1704" s="45"/>
      <c r="H1704" s="45"/>
      <c r="I1704" s="45"/>
      <c r="J1704" s="45"/>
    </row>
    <row r="1705" spans="1:10" ht="13.5" customHeight="1" x14ac:dyDescent="0.2">
      <c r="A1705" s="78">
        <v>60121805</v>
      </c>
      <c r="B1705" s="69" t="str">
        <f t="shared" ca="1" si="72"/>
        <v>Tintas para textiles a base de aceite</v>
      </c>
      <c r="C1705" s="78" t="s">
        <v>1449</v>
      </c>
      <c r="D1705" s="78">
        <v>3</v>
      </c>
      <c r="E1705" s="71">
        <v>950</v>
      </c>
      <c r="F1705" s="70">
        <f t="shared" ca="1" si="73"/>
        <v>2850</v>
      </c>
      <c r="G1705" s="45"/>
      <c r="H1705" s="45"/>
      <c r="I1705" s="45"/>
      <c r="J1705" s="45"/>
    </row>
    <row r="1706" spans="1:10" ht="14.1" customHeight="1" x14ac:dyDescent="0.2">
      <c r="A1706" s="45"/>
      <c r="B1706" s="45"/>
      <c r="C1706" s="45"/>
      <c r="D1706" s="45"/>
      <c r="E1706" s="73" t="s">
        <v>12551</v>
      </c>
      <c r="F1706" s="74">
        <f ca="1">SUM(Table395[MONTO TOTAL ESTIMADO])</f>
        <v>200244.35</v>
      </c>
      <c r="G1706" s="45"/>
      <c r="H1706" s="45" t="str">
        <f>C1693</f>
        <v>Bienes</v>
      </c>
      <c r="I1706" s="45" t="str">
        <f>E1693</f>
        <v>No</v>
      </c>
      <c r="J1706" s="45" t="str">
        <f>D1693</f>
        <v>Compras por debajo del Umbral</v>
      </c>
    </row>
    <row r="1707" spans="1:10" ht="14.1" customHeight="1" thickBot="1" x14ac:dyDescent="0.3"/>
    <row r="1708" spans="1:10" ht="33.75" customHeight="1" thickBot="1" x14ac:dyDescent="0.25">
      <c r="A1708" s="64" t="s">
        <v>16382</v>
      </c>
      <c r="B1708" s="64" t="s">
        <v>161</v>
      </c>
      <c r="C1708" s="64" t="s">
        <v>11725</v>
      </c>
      <c r="D1708" s="64" t="s">
        <v>14378</v>
      </c>
      <c r="E1708" s="64" t="s">
        <v>10963</v>
      </c>
      <c r="F1708" s="64" t="s">
        <v>11096</v>
      </c>
      <c r="G1708" s="45"/>
      <c r="H1708" s="45"/>
      <c r="I1708" s="45"/>
      <c r="J1708" s="45"/>
    </row>
    <row r="1709" spans="1:10" ht="14.1" customHeight="1" thickBot="1" x14ac:dyDescent="0.25">
      <c r="A1709" s="66" t="s">
        <v>18891</v>
      </c>
      <c r="B1709" s="66" t="s">
        <v>18892</v>
      </c>
      <c r="C1709" s="66" t="s">
        <v>17798</v>
      </c>
      <c r="D1709" s="66" t="s">
        <v>10172</v>
      </c>
      <c r="E1709" s="66" t="s">
        <v>17854</v>
      </c>
      <c r="F1709" s="66" t="s">
        <v>18835</v>
      </c>
      <c r="G1709" s="45"/>
      <c r="H1709" s="45"/>
      <c r="I1709" s="45"/>
      <c r="J1709" s="45"/>
    </row>
    <row r="1710" spans="1:10" ht="14.1" customHeight="1" thickBot="1" x14ac:dyDescent="0.25">
      <c r="A1710" s="95" t="s">
        <v>14828</v>
      </c>
      <c r="B1710" s="67" t="s">
        <v>8530</v>
      </c>
      <c r="C1710" s="76">
        <v>45200</v>
      </c>
      <c r="D1710" s="95" t="s">
        <v>9387</v>
      </c>
      <c r="E1710" s="67" t="s">
        <v>13094</v>
      </c>
      <c r="F1710" s="66" t="s">
        <v>3082</v>
      </c>
      <c r="G1710" s="45"/>
      <c r="H1710" s="45"/>
      <c r="I1710" s="45"/>
      <c r="J1710" s="45"/>
    </row>
    <row r="1711" spans="1:10" ht="14.1" customHeight="1" thickBot="1" x14ac:dyDescent="0.25">
      <c r="A1711" s="96"/>
      <c r="B1711" s="67" t="s">
        <v>1786</v>
      </c>
      <c r="C1711" s="80">
        <f>IF(C1710="","",IF(AND(MONTH(C1710)&gt;=1,MONTH(C1710)&lt;=3),1,IF(AND(MONTH(C1710)&gt;=4,MONTH(C1710)&lt;=6),2,IF(AND(MONTH(C1710)&gt;=7,MONTH(C1710)&lt;=9),3,4))))</f>
        <v>4</v>
      </c>
      <c r="D1711" s="96"/>
      <c r="E1711" s="67" t="s">
        <v>2419</v>
      </c>
      <c r="F1711" s="66" t="s">
        <v>14449</v>
      </c>
      <c r="G1711" s="45"/>
      <c r="H1711" s="45"/>
      <c r="I1711" s="45"/>
      <c r="J1711" s="45"/>
    </row>
    <row r="1712" spans="1:10" ht="14.1" customHeight="1" thickBot="1" x14ac:dyDescent="0.25">
      <c r="A1712" s="96"/>
      <c r="B1712" s="67" t="s">
        <v>12943</v>
      </c>
      <c r="C1712" s="76">
        <v>45291</v>
      </c>
      <c r="D1712" s="96"/>
      <c r="E1712" s="67" t="s">
        <v>3075</v>
      </c>
      <c r="F1712" s="66" t="s">
        <v>6001</v>
      </c>
      <c r="G1712" s="45"/>
      <c r="H1712" s="45"/>
      <c r="I1712" s="45"/>
      <c r="J1712" s="45"/>
    </row>
    <row r="1713" spans="1:10" ht="14.1" customHeight="1" thickBot="1" x14ac:dyDescent="0.25">
      <c r="A1713" s="96"/>
      <c r="B1713" s="67" t="s">
        <v>1786</v>
      </c>
      <c r="C1713" s="80">
        <f>IF(C1712="","",IF(AND(MONTH(C1712)&gt;=1,MONTH(C1712)&lt;=3),1,IF(AND(MONTH(C1712)&gt;=4,MONTH(C1712)&lt;=6),2,IF(AND(MONTH(C1712)&gt;=7,MONTH(C1712)&lt;=9),3,4))))</f>
        <v>4</v>
      </c>
      <c r="D1713" s="96"/>
      <c r="E1713" s="67" t="s">
        <v>13193</v>
      </c>
      <c r="F1713" s="66" t="s">
        <v>6001</v>
      </c>
      <c r="G1713" s="45"/>
      <c r="H1713" s="45"/>
      <c r="I1713" s="45"/>
      <c r="J1713" s="45"/>
    </row>
    <row r="1714" spans="1:10" ht="14.1" customHeight="1" thickBot="1" x14ac:dyDescent="0.25">
      <c r="A1714" s="45"/>
      <c r="B1714" s="45"/>
      <c r="C1714" s="45"/>
      <c r="D1714" s="45"/>
      <c r="E1714" s="45"/>
      <c r="F1714" s="45"/>
      <c r="G1714" s="45"/>
      <c r="H1714" s="45"/>
      <c r="I1714" s="45"/>
      <c r="J1714" s="45"/>
    </row>
    <row r="1715" spans="1:10" ht="14.1" customHeight="1" thickBot="1" x14ac:dyDescent="0.25">
      <c r="A1715" s="72" t="s">
        <v>15735</v>
      </c>
      <c r="B1715" s="72" t="s">
        <v>16146</v>
      </c>
      <c r="C1715" s="72" t="s">
        <v>15641</v>
      </c>
      <c r="D1715" s="72" t="s">
        <v>15251</v>
      </c>
      <c r="E1715" s="72" t="s">
        <v>6934</v>
      </c>
      <c r="F1715" s="72" t="s">
        <v>15280</v>
      </c>
      <c r="G1715" s="45"/>
      <c r="H1715" s="45"/>
      <c r="I1715" s="45"/>
      <c r="J1715" s="45"/>
    </row>
    <row r="1716" spans="1:10" ht="14.1" customHeight="1" x14ac:dyDescent="0.2">
      <c r="A1716" s="78">
        <v>12171703</v>
      </c>
      <c r="B1716" s="69" t="str">
        <f t="shared" ref="B1716:B1721" ca="1" si="74">IFERROR(INDEX(UNSPSCDes,MATCH(INDIRECT(ADDRESS(ROW(),COLUMN()-1,4)),UNSPSCCode,0)),"")</f>
        <v>Tintas</v>
      </c>
      <c r="C1716" s="78" t="s">
        <v>1449</v>
      </c>
      <c r="D1716" s="78">
        <v>60</v>
      </c>
      <c r="E1716" s="71">
        <v>473</v>
      </c>
      <c r="F1716" s="70">
        <f t="shared" ref="F1716:F1721" ca="1" si="75">INDIRECT(ADDRESS(ROW(),COLUMN()-2,4))*INDIRECT(ADDRESS(ROW(),COLUMN()-1,4))</f>
        <v>28380</v>
      </c>
      <c r="G1716" s="45"/>
      <c r="H1716" s="45"/>
      <c r="I1716" s="45"/>
      <c r="J1716" s="45"/>
    </row>
    <row r="1717" spans="1:10" ht="13.5" customHeight="1" x14ac:dyDescent="0.2">
      <c r="A1717" s="78">
        <v>12191602</v>
      </c>
      <c r="B1717" s="69" t="str">
        <f t="shared" ca="1" si="74"/>
        <v>Solventes activos</v>
      </c>
      <c r="C1717" s="78" t="s">
        <v>9561</v>
      </c>
      <c r="D1717" s="78">
        <v>14</v>
      </c>
      <c r="E1717" s="71">
        <v>325</v>
      </c>
      <c r="F1717" s="70">
        <f t="shared" ca="1" si="75"/>
        <v>4550</v>
      </c>
      <c r="G1717" s="45"/>
      <c r="H1717" s="45"/>
      <c r="I1717" s="45"/>
      <c r="J1717" s="45"/>
    </row>
    <row r="1718" spans="1:10" ht="13.5" customHeight="1" x14ac:dyDescent="0.2">
      <c r="A1718" s="78">
        <v>31211505</v>
      </c>
      <c r="B1718" s="69" t="str">
        <f t="shared" ca="1" si="74"/>
        <v>Pinturas de aceite</v>
      </c>
      <c r="C1718" s="78" t="s">
        <v>16989</v>
      </c>
      <c r="D1718" s="78">
        <v>13</v>
      </c>
      <c r="E1718" s="71">
        <v>3347.25</v>
      </c>
      <c r="F1718" s="70">
        <f t="shared" ca="1" si="75"/>
        <v>43514.25</v>
      </c>
      <c r="G1718" s="45"/>
      <c r="H1718" s="45"/>
      <c r="I1718" s="45"/>
      <c r="J1718" s="45"/>
    </row>
    <row r="1719" spans="1:10" ht="13.5" customHeight="1" x14ac:dyDescent="0.2">
      <c r="A1719" s="78">
        <v>31211506</v>
      </c>
      <c r="B1719" s="69" t="str">
        <f t="shared" ca="1" si="74"/>
        <v>Pinturas de látex</v>
      </c>
      <c r="C1719" s="78" t="s">
        <v>16989</v>
      </c>
      <c r="D1719" s="78">
        <v>13</v>
      </c>
      <c r="E1719" s="71">
        <v>6232</v>
      </c>
      <c r="F1719" s="70">
        <f t="shared" ca="1" si="75"/>
        <v>81016</v>
      </c>
      <c r="G1719" s="45"/>
      <c r="H1719" s="45"/>
      <c r="I1719" s="45"/>
      <c r="J1719" s="45"/>
    </row>
    <row r="1720" spans="1:10" ht="13.5" customHeight="1" x14ac:dyDescent="0.2">
      <c r="A1720" s="78">
        <v>31211508</v>
      </c>
      <c r="B1720" s="69" t="str">
        <f t="shared" ca="1" si="74"/>
        <v>Pinturas acrílicas</v>
      </c>
      <c r="C1720" s="78" t="s">
        <v>16989</v>
      </c>
      <c r="D1720" s="78">
        <v>10</v>
      </c>
      <c r="E1720" s="71">
        <v>3960.91</v>
      </c>
      <c r="F1720" s="70">
        <f t="shared" ca="1" si="75"/>
        <v>39609.1</v>
      </c>
      <c r="G1720" s="45"/>
      <c r="H1720" s="45"/>
      <c r="I1720" s="45"/>
      <c r="J1720" s="45"/>
    </row>
    <row r="1721" spans="1:10" ht="13.5" customHeight="1" x14ac:dyDescent="0.2">
      <c r="A1721" s="78">
        <v>60121805</v>
      </c>
      <c r="B1721" s="69" t="str">
        <f t="shared" ca="1" si="74"/>
        <v>Tintas para textiles a base de aceite</v>
      </c>
      <c r="C1721" s="78" t="s">
        <v>1449</v>
      </c>
      <c r="D1721" s="78">
        <v>3</v>
      </c>
      <c r="E1721" s="71">
        <v>950</v>
      </c>
      <c r="F1721" s="70">
        <f t="shared" ca="1" si="75"/>
        <v>2850</v>
      </c>
      <c r="G1721" s="45"/>
      <c r="H1721" s="45"/>
      <c r="I1721" s="45"/>
      <c r="J1721" s="45"/>
    </row>
    <row r="1722" spans="1:10" ht="14.1" customHeight="1" x14ac:dyDescent="0.2">
      <c r="A1722" s="45"/>
      <c r="B1722" s="45"/>
      <c r="C1722" s="45"/>
      <c r="D1722" s="45"/>
      <c r="E1722" s="73" t="s">
        <v>12551</v>
      </c>
      <c r="F1722" s="74">
        <f ca="1">SUM(Table396[MONTO TOTAL ESTIMADO])</f>
        <v>199919.35</v>
      </c>
      <c r="G1722" s="45"/>
      <c r="H1722" s="45" t="str">
        <f>C1709</f>
        <v>Bienes</v>
      </c>
      <c r="I1722" s="45" t="str">
        <f>E1709</f>
        <v>No</v>
      </c>
      <c r="J1722" s="45" t="str">
        <f>D1709</f>
        <v>Compras por debajo del Umbral</v>
      </c>
    </row>
    <row r="1723" spans="1:10" ht="14.1" customHeight="1" thickBot="1" x14ac:dyDescent="0.3"/>
    <row r="1724" spans="1:10" ht="33.75" customHeight="1" thickBot="1" x14ac:dyDescent="0.25">
      <c r="A1724" s="64" t="s">
        <v>16382</v>
      </c>
      <c r="B1724" s="64" t="s">
        <v>161</v>
      </c>
      <c r="C1724" s="64" t="s">
        <v>11725</v>
      </c>
      <c r="D1724" s="64" t="s">
        <v>14378</v>
      </c>
      <c r="E1724" s="64" t="s">
        <v>10963</v>
      </c>
      <c r="F1724" s="64" t="s">
        <v>11096</v>
      </c>
      <c r="G1724" s="45"/>
      <c r="H1724" s="45"/>
      <c r="I1724" s="45"/>
      <c r="J1724" s="45"/>
    </row>
    <row r="1725" spans="1:10" ht="14.1" customHeight="1" thickBot="1" x14ac:dyDescent="0.25">
      <c r="A1725" s="66" t="s">
        <v>18893</v>
      </c>
      <c r="B1725" s="66" t="s">
        <v>18894</v>
      </c>
      <c r="C1725" s="66" t="s">
        <v>17798</v>
      </c>
      <c r="D1725" s="66" t="s">
        <v>17483</v>
      </c>
      <c r="E1725" s="66" t="s">
        <v>17854</v>
      </c>
      <c r="F1725" s="66" t="s">
        <v>18895</v>
      </c>
      <c r="G1725" s="45"/>
      <c r="H1725" s="45"/>
      <c r="I1725" s="45"/>
      <c r="J1725" s="45"/>
    </row>
    <row r="1726" spans="1:10" ht="14.1" customHeight="1" thickBot="1" x14ac:dyDescent="0.25">
      <c r="A1726" s="95" t="s">
        <v>14828</v>
      </c>
      <c r="B1726" s="67" t="s">
        <v>8530</v>
      </c>
      <c r="C1726" s="76">
        <v>44927</v>
      </c>
      <c r="D1726" s="95" t="s">
        <v>9387</v>
      </c>
      <c r="E1726" s="67" t="s">
        <v>13094</v>
      </c>
      <c r="F1726" s="66" t="s">
        <v>3082</v>
      </c>
      <c r="G1726" s="45"/>
      <c r="H1726" s="45"/>
      <c r="I1726" s="45"/>
      <c r="J1726" s="45"/>
    </row>
    <row r="1727" spans="1:10" ht="14.1" customHeight="1" thickBot="1" x14ac:dyDescent="0.25">
      <c r="A1727" s="96"/>
      <c r="B1727" s="67" t="s">
        <v>1786</v>
      </c>
      <c r="C1727" s="80">
        <f>IF(C1726="","",IF(AND(MONTH(C1726)&gt;=1,MONTH(C1726)&lt;=3),1,IF(AND(MONTH(C1726)&gt;=4,MONTH(C1726)&lt;=6),2,IF(AND(MONTH(C1726)&gt;=7,MONTH(C1726)&lt;=9),3,4))))</f>
        <v>1</v>
      </c>
      <c r="D1727" s="96"/>
      <c r="E1727" s="67" t="s">
        <v>2419</v>
      </c>
      <c r="F1727" s="66" t="s">
        <v>14449</v>
      </c>
      <c r="G1727" s="45"/>
      <c r="H1727" s="45"/>
      <c r="I1727" s="45"/>
      <c r="J1727" s="45"/>
    </row>
    <row r="1728" spans="1:10" ht="14.1" customHeight="1" thickBot="1" x14ac:dyDescent="0.25">
      <c r="A1728" s="96"/>
      <c r="B1728" s="67" t="s">
        <v>12943</v>
      </c>
      <c r="C1728" s="76">
        <v>45016</v>
      </c>
      <c r="D1728" s="96"/>
      <c r="E1728" s="67" t="s">
        <v>3075</v>
      </c>
      <c r="F1728" s="66" t="s">
        <v>6001</v>
      </c>
      <c r="G1728" s="45"/>
      <c r="H1728" s="45"/>
      <c r="I1728" s="45"/>
      <c r="J1728" s="45"/>
    </row>
    <row r="1729" spans="1:10" ht="14.1" customHeight="1" thickBot="1" x14ac:dyDescent="0.25">
      <c r="A1729" s="96"/>
      <c r="B1729" s="67" t="s">
        <v>1786</v>
      </c>
      <c r="C1729" s="80">
        <f>IF(C1728="","",IF(AND(MONTH(C1728)&gt;=1,MONTH(C1728)&lt;=3),1,IF(AND(MONTH(C1728)&gt;=4,MONTH(C1728)&lt;=6),2,IF(AND(MONTH(C1728)&gt;=7,MONTH(C1728)&lt;=9),3,4))))</f>
        <v>1</v>
      </c>
      <c r="D1729" s="96"/>
      <c r="E1729" s="67" t="s">
        <v>13193</v>
      </c>
      <c r="F1729" s="66" t="s">
        <v>6001</v>
      </c>
      <c r="G1729" s="45"/>
      <c r="H1729" s="45"/>
      <c r="I1729" s="45"/>
      <c r="J1729" s="45"/>
    </row>
    <row r="1730" spans="1:10" ht="14.1" customHeight="1" thickBot="1" x14ac:dyDescent="0.25">
      <c r="A1730" s="45"/>
      <c r="B1730" s="45"/>
      <c r="C1730" s="45"/>
      <c r="D1730" s="45"/>
      <c r="E1730" s="45"/>
      <c r="F1730" s="45"/>
      <c r="G1730" s="45"/>
      <c r="H1730" s="45"/>
      <c r="I1730" s="45"/>
      <c r="J1730" s="45"/>
    </row>
    <row r="1731" spans="1:10" ht="14.1" customHeight="1" thickBot="1" x14ac:dyDescent="0.25">
      <c r="A1731" s="72" t="s">
        <v>15735</v>
      </c>
      <c r="B1731" s="72" t="s">
        <v>16146</v>
      </c>
      <c r="C1731" s="72" t="s">
        <v>15641</v>
      </c>
      <c r="D1731" s="72" t="s">
        <v>15251</v>
      </c>
      <c r="E1731" s="72" t="s">
        <v>6934</v>
      </c>
      <c r="F1731" s="72" t="s">
        <v>15280</v>
      </c>
      <c r="G1731" s="45"/>
      <c r="H1731" s="45"/>
      <c r="I1731" s="45"/>
      <c r="J1731" s="45"/>
    </row>
    <row r="1732" spans="1:10" ht="14.1" customHeight="1" x14ac:dyDescent="0.2">
      <c r="A1732" s="78">
        <v>40141742</v>
      </c>
      <c r="B1732" s="69" t="str">
        <f t="shared" ref="B1732:B1763" ca="1" si="76">IFERROR(INDEX(UNSPSCDes,MATCH(INDIRECT(ADDRESS(ROW(),COLUMN()-1,4)),UNSPSCCode,0)),"")</f>
        <v>Atomizadores</v>
      </c>
      <c r="C1732" s="78" t="s">
        <v>1449</v>
      </c>
      <c r="D1732" s="78">
        <v>200</v>
      </c>
      <c r="E1732" s="71">
        <v>60</v>
      </c>
      <c r="F1732" s="70">
        <f t="shared" ref="F1732:F1763" ca="1" si="77">INDIRECT(ADDRESS(ROW(),COLUMN()-2,4))*INDIRECT(ADDRESS(ROW(),COLUMN()-1,4))</f>
        <v>12000</v>
      </c>
      <c r="G1732" s="45"/>
      <c r="H1732" s="45"/>
      <c r="I1732" s="45"/>
      <c r="J1732" s="45"/>
    </row>
    <row r="1733" spans="1:10" ht="13.5" customHeight="1" x14ac:dyDescent="0.2">
      <c r="A1733" s="78">
        <v>53131608</v>
      </c>
      <c r="B1733" s="69" t="str">
        <f t="shared" ca="1" si="76"/>
        <v>Jabones</v>
      </c>
      <c r="C1733" s="78" t="s">
        <v>9561</v>
      </c>
      <c r="D1733" s="78">
        <v>140</v>
      </c>
      <c r="E1733" s="71">
        <v>347.22</v>
      </c>
      <c r="F1733" s="70">
        <f t="shared" ca="1" si="77"/>
        <v>48610.8</v>
      </c>
      <c r="G1733" s="45"/>
      <c r="H1733" s="45"/>
      <c r="I1733" s="45"/>
      <c r="J1733" s="45"/>
    </row>
    <row r="1734" spans="1:10" ht="13.5" customHeight="1" x14ac:dyDescent="0.2">
      <c r="A1734" s="78">
        <v>53131626</v>
      </c>
      <c r="B1734" s="69" t="str">
        <f t="shared" ca="1" si="76"/>
        <v>Desinfectante de manos</v>
      </c>
      <c r="C1734" s="78" t="s">
        <v>9561</v>
      </c>
      <c r="D1734" s="78">
        <v>36</v>
      </c>
      <c r="E1734" s="71">
        <v>1983.09</v>
      </c>
      <c r="F1734" s="70">
        <f t="shared" ca="1" si="77"/>
        <v>71391.239999999991</v>
      </c>
      <c r="G1734" s="45"/>
      <c r="H1734" s="45"/>
      <c r="I1734" s="45"/>
      <c r="J1734" s="45"/>
    </row>
    <row r="1735" spans="1:10" ht="13.5" customHeight="1" x14ac:dyDescent="0.2">
      <c r="A1735" s="78">
        <v>53131608</v>
      </c>
      <c r="B1735" s="69" t="str">
        <f t="shared" ca="1" si="76"/>
        <v>Jabones</v>
      </c>
      <c r="C1735" s="78" t="s">
        <v>9561</v>
      </c>
      <c r="D1735" s="78">
        <v>115</v>
      </c>
      <c r="E1735" s="71">
        <v>280.49</v>
      </c>
      <c r="F1735" s="70">
        <f t="shared" ca="1" si="77"/>
        <v>32256.350000000002</v>
      </c>
      <c r="G1735" s="45"/>
      <c r="H1735" s="45"/>
      <c r="I1735" s="45"/>
      <c r="J1735" s="45"/>
    </row>
    <row r="1736" spans="1:10" ht="13.5" customHeight="1" x14ac:dyDescent="0.2">
      <c r="A1736" s="78">
        <v>53131626</v>
      </c>
      <c r="B1736" s="69" t="str">
        <f t="shared" ca="1" si="76"/>
        <v>Desinfectante de manos</v>
      </c>
      <c r="C1736" s="78" t="s">
        <v>1449</v>
      </c>
      <c r="D1736" s="78">
        <v>50</v>
      </c>
      <c r="E1736" s="71">
        <v>1984.09</v>
      </c>
      <c r="F1736" s="70">
        <f t="shared" ca="1" si="77"/>
        <v>99204.5</v>
      </c>
      <c r="G1736" s="45"/>
      <c r="H1736" s="45"/>
      <c r="I1736" s="45"/>
      <c r="J1736" s="45"/>
    </row>
    <row r="1737" spans="1:10" ht="13.5" customHeight="1" x14ac:dyDescent="0.2">
      <c r="A1737" s="78">
        <v>12161803</v>
      </c>
      <c r="B1737" s="69" t="str">
        <f t="shared" ca="1" si="76"/>
        <v>Aerosoles</v>
      </c>
      <c r="C1737" s="78" t="s">
        <v>1449</v>
      </c>
      <c r="D1737" s="78">
        <v>50</v>
      </c>
      <c r="E1737" s="71">
        <v>200</v>
      </c>
      <c r="F1737" s="70">
        <f t="shared" ca="1" si="77"/>
        <v>10000</v>
      </c>
      <c r="G1737" s="45"/>
      <c r="H1737" s="45"/>
      <c r="I1737" s="45"/>
      <c r="J1737" s="45"/>
    </row>
    <row r="1738" spans="1:10" ht="13.5" customHeight="1" x14ac:dyDescent="0.2">
      <c r="A1738" s="78">
        <v>53131608</v>
      </c>
      <c r="B1738" s="69" t="str">
        <f t="shared" ca="1" si="76"/>
        <v>Jabones</v>
      </c>
      <c r="C1738" s="78" t="s">
        <v>16989</v>
      </c>
      <c r="D1738" s="78">
        <v>50</v>
      </c>
      <c r="E1738" s="71">
        <v>280.49</v>
      </c>
      <c r="F1738" s="70">
        <f t="shared" ca="1" si="77"/>
        <v>14024.5</v>
      </c>
      <c r="G1738" s="45"/>
      <c r="H1738" s="45"/>
      <c r="I1738" s="45"/>
      <c r="J1738" s="45"/>
    </row>
    <row r="1739" spans="1:10" ht="13.5" customHeight="1" x14ac:dyDescent="0.2">
      <c r="A1739" s="78">
        <v>12141901</v>
      </c>
      <c r="B1739" s="69" t="str">
        <f t="shared" ca="1" si="76"/>
        <v>Cloro cl</v>
      </c>
      <c r="C1739" s="78" t="s">
        <v>9561</v>
      </c>
      <c r="D1739" s="78">
        <v>350</v>
      </c>
      <c r="E1739" s="71">
        <v>163.46</v>
      </c>
      <c r="F1739" s="70">
        <f t="shared" ca="1" si="77"/>
        <v>57211</v>
      </c>
      <c r="G1739" s="45"/>
      <c r="H1739" s="45"/>
      <c r="I1739" s="45"/>
      <c r="J1739" s="45"/>
    </row>
    <row r="1740" spans="1:10" ht="13.5" customHeight="1" x14ac:dyDescent="0.2">
      <c r="A1740" s="78">
        <v>12141901</v>
      </c>
      <c r="B1740" s="69" t="str">
        <f t="shared" ca="1" si="76"/>
        <v>Cloro cl</v>
      </c>
      <c r="C1740" s="78" t="s">
        <v>9561</v>
      </c>
      <c r="D1740" s="78">
        <v>12</v>
      </c>
      <c r="E1740" s="71">
        <v>297.68</v>
      </c>
      <c r="F1740" s="70">
        <f t="shared" ca="1" si="77"/>
        <v>3572.16</v>
      </c>
      <c r="G1740" s="45"/>
      <c r="H1740" s="45"/>
      <c r="I1740" s="45"/>
      <c r="J1740" s="45"/>
    </row>
    <row r="1741" spans="1:10" ht="13.5" customHeight="1" x14ac:dyDescent="0.2">
      <c r="A1741" s="78">
        <v>12161803</v>
      </c>
      <c r="B1741" s="69" t="str">
        <f t="shared" ca="1" si="76"/>
        <v>Aerosoles</v>
      </c>
      <c r="C1741" s="78" t="s">
        <v>1449</v>
      </c>
      <c r="D1741" s="78">
        <v>60</v>
      </c>
      <c r="E1741" s="71">
        <v>200</v>
      </c>
      <c r="F1741" s="70">
        <f t="shared" ca="1" si="77"/>
        <v>12000</v>
      </c>
      <c r="G1741" s="45"/>
      <c r="H1741" s="45"/>
      <c r="I1741" s="45"/>
      <c r="J1741" s="45"/>
    </row>
    <row r="1742" spans="1:10" ht="13.5" customHeight="1" x14ac:dyDescent="0.2">
      <c r="A1742" s="78">
        <v>15121803</v>
      </c>
      <c r="B1742" s="69" t="str">
        <f t="shared" ca="1" si="76"/>
        <v>Removedor de óxido</v>
      </c>
      <c r="C1742" s="78" t="s">
        <v>1449</v>
      </c>
      <c r="D1742" s="78">
        <v>15</v>
      </c>
      <c r="E1742" s="71">
        <v>425</v>
      </c>
      <c r="F1742" s="70">
        <f t="shared" ca="1" si="77"/>
        <v>6375</v>
      </c>
      <c r="G1742" s="45"/>
      <c r="H1742" s="45"/>
      <c r="I1742" s="45"/>
      <c r="J1742" s="45"/>
    </row>
    <row r="1743" spans="1:10" ht="13.5" customHeight="1" x14ac:dyDescent="0.2">
      <c r="A1743" s="78">
        <v>47131706</v>
      </c>
      <c r="B1743" s="69" t="str">
        <f t="shared" ca="1" si="76"/>
        <v>Dispensadores de ambientadores</v>
      </c>
      <c r="C1743" s="78" t="s">
        <v>1449</v>
      </c>
      <c r="D1743" s="78">
        <v>15</v>
      </c>
      <c r="E1743" s="71">
        <v>235.53</v>
      </c>
      <c r="F1743" s="70">
        <f t="shared" ca="1" si="77"/>
        <v>3532.95</v>
      </c>
      <c r="G1743" s="45"/>
      <c r="H1743" s="45"/>
      <c r="I1743" s="45"/>
      <c r="J1743" s="45"/>
    </row>
    <row r="1744" spans="1:10" ht="13.5" customHeight="1" x14ac:dyDescent="0.2">
      <c r="A1744" s="78">
        <v>47131805</v>
      </c>
      <c r="B1744" s="69" t="str">
        <f t="shared" ca="1" si="76"/>
        <v>Limpiadores de propósito general</v>
      </c>
      <c r="C1744" s="78" t="s">
        <v>9561</v>
      </c>
      <c r="D1744" s="78">
        <v>30</v>
      </c>
      <c r="E1744" s="71">
        <v>350</v>
      </c>
      <c r="F1744" s="70">
        <f t="shared" ca="1" si="77"/>
        <v>10500</v>
      </c>
      <c r="G1744" s="45"/>
      <c r="H1744" s="45"/>
      <c r="I1744" s="45"/>
      <c r="J1744" s="45"/>
    </row>
    <row r="1745" spans="1:10" ht="13.5" customHeight="1" x14ac:dyDescent="0.2">
      <c r="A1745" s="78">
        <v>47131805</v>
      </c>
      <c r="B1745" s="69" t="str">
        <f t="shared" ca="1" si="76"/>
        <v>Limpiadores de propósito general</v>
      </c>
      <c r="C1745" s="78" t="s">
        <v>1449</v>
      </c>
      <c r="D1745" s="78">
        <v>15</v>
      </c>
      <c r="E1745" s="71">
        <v>300.85000000000002</v>
      </c>
      <c r="F1745" s="70">
        <f t="shared" ca="1" si="77"/>
        <v>4512.75</v>
      </c>
      <c r="G1745" s="45"/>
      <c r="H1745" s="45"/>
      <c r="I1745" s="45"/>
      <c r="J1745" s="45"/>
    </row>
    <row r="1746" spans="1:10" ht="13.5" customHeight="1" x14ac:dyDescent="0.2">
      <c r="A1746" s="78">
        <v>47131805</v>
      </c>
      <c r="B1746" s="69" t="str">
        <f t="shared" ca="1" si="76"/>
        <v>Limpiadores de propósito general</v>
      </c>
      <c r="C1746" s="78" t="s">
        <v>9561</v>
      </c>
      <c r="D1746" s="78">
        <v>20</v>
      </c>
      <c r="E1746" s="71">
        <v>350</v>
      </c>
      <c r="F1746" s="70">
        <f t="shared" ca="1" si="77"/>
        <v>7000</v>
      </c>
      <c r="G1746" s="45"/>
      <c r="H1746" s="45"/>
      <c r="I1746" s="45"/>
      <c r="J1746" s="45"/>
    </row>
    <row r="1747" spans="1:10" ht="13.5" customHeight="1" x14ac:dyDescent="0.2">
      <c r="A1747" s="78">
        <v>47131805</v>
      </c>
      <c r="B1747" s="69" t="str">
        <f t="shared" ca="1" si="76"/>
        <v>Limpiadores de propósito general</v>
      </c>
      <c r="C1747" s="78" t="s">
        <v>1449</v>
      </c>
      <c r="D1747" s="78">
        <v>15</v>
      </c>
      <c r="E1747" s="71">
        <v>535</v>
      </c>
      <c r="F1747" s="70">
        <f t="shared" ca="1" si="77"/>
        <v>8025</v>
      </c>
      <c r="G1747" s="45"/>
      <c r="H1747" s="45"/>
      <c r="I1747" s="45"/>
      <c r="J1747" s="45"/>
    </row>
    <row r="1748" spans="1:10" ht="13.5" customHeight="1" x14ac:dyDescent="0.2">
      <c r="A1748" s="78">
        <v>47131803</v>
      </c>
      <c r="B1748" s="69" t="str">
        <f t="shared" ca="1" si="76"/>
        <v>Desinfectantes para uso doméstico</v>
      </c>
      <c r="C1748" s="78" t="s">
        <v>9561</v>
      </c>
      <c r="D1748" s="78">
        <v>20</v>
      </c>
      <c r="E1748" s="71">
        <v>450</v>
      </c>
      <c r="F1748" s="70">
        <f t="shared" ca="1" si="77"/>
        <v>9000</v>
      </c>
      <c r="G1748" s="45"/>
      <c r="H1748" s="45"/>
      <c r="I1748" s="45"/>
      <c r="J1748" s="45"/>
    </row>
    <row r="1749" spans="1:10" ht="13.5" customHeight="1" x14ac:dyDescent="0.2">
      <c r="A1749" s="78">
        <v>47131803</v>
      </c>
      <c r="B1749" s="69" t="str">
        <f t="shared" ca="1" si="76"/>
        <v>Desinfectantes para uso doméstico</v>
      </c>
      <c r="C1749" s="78" t="s">
        <v>9561</v>
      </c>
      <c r="D1749" s="78">
        <v>15</v>
      </c>
      <c r="E1749" s="71">
        <v>806.73</v>
      </c>
      <c r="F1749" s="70">
        <f t="shared" ca="1" si="77"/>
        <v>12100.95</v>
      </c>
      <c r="G1749" s="45"/>
      <c r="H1749" s="45"/>
      <c r="I1749" s="45"/>
      <c r="J1749" s="45"/>
    </row>
    <row r="1750" spans="1:10" ht="13.5" customHeight="1" x14ac:dyDescent="0.2">
      <c r="A1750" s="78">
        <v>47131805</v>
      </c>
      <c r="B1750" s="69" t="str">
        <f t="shared" ca="1" si="76"/>
        <v>Limpiadores de propósito general</v>
      </c>
      <c r="C1750" s="78" t="s">
        <v>9561</v>
      </c>
      <c r="D1750" s="78">
        <v>20</v>
      </c>
      <c r="E1750" s="71">
        <v>578.59</v>
      </c>
      <c r="F1750" s="70">
        <f t="shared" ca="1" si="77"/>
        <v>11571.800000000001</v>
      </c>
      <c r="G1750" s="45"/>
      <c r="H1750" s="45"/>
      <c r="I1750" s="45"/>
      <c r="J1750" s="45"/>
    </row>
    <row r="1751" spans="1:10" ht="13.5" customHeight="1" x14ac:dyDescent="0.2">
      <c r="A1751" s="78">
        <v>47131604</v>
      </c>
      <c r="B1751" s="69" t="str">
        <f t="shared" ca="1" si="76"/>
        <v>Escobas</v>
      </c>
      <c r="C1751" s="78" t="s">
        <v>1449</v>
      </c>
      <c r="D1751" s="78">
        <v>20</v>
      </c>
      <c r="E1751" s="71">
        <v>171.15</v>
      </c>
      <c r="F1751" s="70">
        <f t="shared" ca="1" si="77"/>
        <v>3423</v>
      </c>
      <c r="G1751" s="45"/>
      <c r="H1751" s="45"/>
      <c r="I1751" s="45"/>
      <c r="J1751" s="45"/>
    </row>
    <row r="1752" spans="1:10" ht="13.5" customHeight="1" x14ac:dyDescent="0.2">
      <c r="A1752" s="78">
        <v>47131801</v>
      </c>
      <c r="B1752" s="69" t="str">
        <f t="shared" ca="1" si="76"/>
        <v>Limpiadores de pisos</v>
      </c>
      <c r="C1752" s="78" t="s">
        <v>1449</v>
      </c>
      <c r="D1752" s="78">
        <v>3</v>
      </c>
      <c r="E1752" s="71">
        <v>950</v>
      </c>
      <c r="F1752" s="70">
        <f t="shared" ca="1" si="77"/>
        <v>2850</v>
      </c>
      <c r="G1752" s="45"/>
      <c r="H1752" s="45"/>
      <c r="I1752" s="45"/>
      <c r="J1752" s="45"/>
    </row>
    <row r="1753" spans="1:10" ht="13.5" customHeight="1" x14ac:dyDescent="0.2">
      <c r="A1753" s="78">
        <v>47131801</v>
      </c>
      <c r="B1753" s="69" t="str">
        <f t="shared" ca="1" si="76"/>
        <v>Limpiadores de pisos</v>
      </c>
      <c r="C1753" s="78" t="s">
        <v>1449</v>
      </c>
      <c r="D1753" s="78">
        <v>12</v>
      </c>
      <c r="E1753" s="71">
        <v>675</v>
      </c>
      <c r="F1753" s="70">
        <f t="shared" ca="1" si="77"/>
        <v>8100</v>
      </c>
      <c r="G1753" s="45"/>
      <c r="H1753" s="45"/>
      <c r="I1753" s="45"/>
      <c r="J1753" s="45"/>
    </row>
    <row r="1754" spans="1:10" ht="13.5" customHeight="1" x14ac:dyDescent="0.2">
      <c r="A1754" s="78">
        <v>47131611</v>
      </c>
      <c r="B1754" s="69" t="str">
        <f t="shared" ca="1" si="76"/>
        <v>Recogedor de basura</v>
      </c>
      <c r="C1754" s="78" t="s">
        <v>1449</v>
      </c>
      <c r="D1754" s="78">
        <v>12</v>
      </c>
      <c r="E1754" s="71">
        <v>246.25</v>
      </c>
      <c r="F1754" s="70">
        <f t="shared" ca="1" si="77"/>
        <v>2955</v>
      </c>
      <c r="G1754" s="45"/>
      <c r="H1754" s="45"/>
      <c r="I1754" s="45"/>
      <c r="J1754" s="45"/>
    </row>
    <row r="1755" spans="1:10" ht="13.5" customHeight="1" x14ac:dyDescent="0.2">
      <c r="A1755" s="78">
        <v>47131801</v>
      </c>
      <c r="B1755" s="69" t="str">
        <f t="shared" ca="1" si="76"/>
        <v>Limpiadores de pisos</v>
      </c>
      <c r="C1755" s="78" t="s">
        <v>1449</v>
      </c>
      <c r="D1755" s="78">
        <v>25</v>
      </c>
      <c r="E1755" s="71">
        <v>379.33</v>
      </c>
      <c r="F1755" s="70">
        <f t="shared" ca="1" si="77"/>
        <v>9483.25</v>
      </c>
      <c r="G1755" s="45"/>
      <c r="H1755" s="45"/>
      <c r="I1755" s="45"/>
      <c r="J1755" s="45"/>
    </row>
    <row r="1756" spans="1:10" ht="13.5" customHeight="1" x14ac:dyDescent="0.2">
      <c r="A1756" s="78">
        <v>47131801</v>
      </c>
      <c r="B1756" s="69" t="str">
        <f t="shared" ca="1" si="76"/>
        <v>Limpiadores de pisos</v>
      </c>
      <c r="C1756" s="78" t="s">
        <v>1449</v>
      </c>
      <c r="D1756" s="78">
        <v>25</v>
      </c>
      <c r="E1756" s="71">
        <v>401.09</v>
      </c>
      <c r="F1756" s="70">
        <f t="shared" ca="1" si="77"/>
        <v>10027.25</v>
      </c>
      <c r="G1756" s="45"/>
      <c r="H1756" s="45"/>
      <c r="I1756" s="45"/>
      <c r="J1756" s="45"/>
    </row>
    <row r="1757" spans="1:10" ht="13.5" customHeight="1" x14ac:dyDescent="0.2">
      <c r="A1757" s="78">
        <v>47131502</v>
      </c>
      <c r="B1757" s="69" t="str">
        <f t="shared" ca="1" si="76"/>
        <v>Pañitos o toallas para limpiar</v>
      </c>
      <c r="C1757" s="78" t="s">
        <v>1449</v>
      </c>
      <c r="D1757" s="78">
        <v>88</v>
      </c>
      <c r="E1757" s="71">
        <v>125</v>
      </c>
      <c r="F1757" s="70">
        <f t="shared" ca="1" si="77"/>
        <v>11000</v>
      </c>
      <c r="G1757" s="45"/>
      <c r="H1757" s="45"/>
      <c r="I1757" s="45"/>
      <c r="J1757" s="45"/>
    </row>
    <row r="1758" spans="1:10" ht="13.5" customHeight="1" x14ac:dyDescent="0.2">
      <c r="A1758" s="78">
        <v>47131827</v>
      </c>
      <c r="B1758" s="69" t="str">
        <f t="shared" ca="1" si="76"/>
        <v>Limpiadores o removedores de manchas</v>
      </c>
      <c r="C1758" s="78" t="s">
        <v>1449</v>
      </c>
      <c r="D1758" s="78">
        <v>9</v>
      </c>
      <c r="E1758" s="71">
        <v>31753.8</v>
      </c>
      <c r="F1758" s="70">
        <f t="shared" ca="1" si="77"/>
        <v>285784.2</v>
      </c>
      <c r="G1758" s="45"/>
      <c r="H1758" s="45"/>
      <c r="I1758" s="45"/>
      <c r="J1758" s="45"/>
    </row>
    <row r="1759" spans="1:10" ht="13.5" customHeight="1" x14ac:dyDescent="0.2">
      <c r="A1759" s="78">
        <v>47131805</v>
      </c>
      <c r="B1759" s="69" t="str">
        <f t="shared" ca="1" si="76"/>
        <v>Limpiadores de propósito general</v>
      </c>
      <c r="C1759" s="78" t="s">
        <v>1449</v>
      </c>
      <c r="D1759" s="78">
        <v>9</v>
      </c>
      <c r="E1759" s="71">
        <v>23022.89</v>
      </c>
      <c r="F1759" s="70">
        <f t="shared" ca="1" si="77"/>
        <v>207206.01</v>
      </c>
      <c r="G1759" s="45"/>
      <c r="H1759" s="45"/>
      <c r="I1759" s="45"/>
      <c r="J1759" s="45"/>
    </row>
    <row r="1760" spans="1:10" ht="13.5" customHeight="1" x14ac:dyDescent="0.2">
      <c r="A1760" s="78">
        <v>47131827</v>
      </c>
      <c r="B1760" s="69" t="str">
        <f t="shared" ca="1" si="76"/>
        <v>Limpiadores o removedores de manchas</v>
      </c>
      <c r="C1760" s="78" t="s">
        <v>1449</v>
      </c>
      <c r="D1760" s="78">
        <v>40</v>
      </c>
      <c r="E1760" s="71">
        <v>4954.92</v>
      </c>
      <c r="F1760" s="70">
        <f t="shared" ca="1" si="77"/>
        <v>198196.8</v>
      </c>
      <c r="G1760" s="45"/>
      <c r="H1760" s="45"/>
      <c r="I1760" s="45"/>
      <c r="J1760" s="45"/>
    </row>
    <row r="1761" spans="1:10" ht="13.5" customHeight="1" x14ac:dyDescent="0.2">
      <c r="A1761" s="78">
        <v>47131827</v>
      </c>
      <c r="B1761" s="69" t="str">
        <f t="shared" ca="1" si="76"/>
        <v>Limpiadores o removedores de manchas</v>
      </c>
      <c r="C1761" s="78" t="s">
        <v>1449</v>
      </c>
      <c r="D1761" s="78">
        <v>40</v>
      </c>
      <c r="E1761" s="71">
        <v>4954.92</v>
      </c>
      <c r="F1761" s="70">
        <f t="shared" ca="1" si="77"/>
        <v>198196.8</v>
      </c>
      <c r="G1761" s="45"/>
      <c r="H1761" s="45"/>
      <c r="I1761" s="45"/>
      <c r="J1761" s="45"/>
    </row>
    <row r="1762" spans="1:10" ht="13.5" customHeight="1" x14ac:dyDescent="0.2">
      <c r="A1762" s="78">
        <v>47131805</v>
      </c>
      <c r="B1762" s="69" t="str">
        <f t="shared" ca="1" si="76"/>
        <v>Limpiadores de propósito general</v>
      </c>
      <c r="C1762" s="78" t="s">
        <v>1449</v>
      </c>
      <c r="D1762" s="78">
        <v>6</v>
      </c>
      <c r="E1762" s="71">
        <v>34737</v>
      </c>
      <c r="F1762" s="70">
        <f t="shared" ca="1" si="77"/>
        <v>208422</v>
      </c>
      <c r="G1762" s="45"/>
      <c r="H1762" s="45"/>
      <c r="I1762" s="45"/>
      <c r="J1762" s="45"/>
    </row>
    <row r="1763" spans="1:10" ht="13.5" customHeight="1" x14ac:dyDescent="0.2">
      <c r="A1763" s="78">
        <v>47131805</v>
      </c>
      <c r="B1763" s="69" t="str">
        <f t="shared" ca="1" si="76"/>
        <v>Limpiadores de propósito general</v>
      </c>
      <c r="C1763" s="78" t="s">
        <v>1449</v>
      </c>
      <c r="D1763" s="78">
        <v>5</v>
      </c>
      <c r="E1763" s="71">
        <v>18223.919999999998</v>
      </c>
      <c r="F1763" s="70">
        <f t="shared" ca="1" si="77"/>
        <v>91119.599999999991</v>
      </c>
      <c r="G1763" s="45"/>
      <c r="H1763" s="45"/>
      <c r="I1763" s="45"/>
      <c r="J1763" s="45"/>
    </row>
    <row r="1764" spans="1:10" ht="13.5" customHeight="1" x14ac:dyDescent="0.2">
      <c r="A1764" s="78">
        <v>47131805</v>
      </c>
      <c r="B1764" s="69" t="str">
        <f t="shared" ref="B1764:B1780" ca="1" si="78">IFERROR(INDEX(UNSPSCDes,MATCH(INDIRECT(ADDRESS(ROW(),COLUMN()-1,4)),UNSPSCCode,0)),"")</f>
        <v>Limpiadores de propósito general</v>
      </c>
      <c r="C1764" s="78" t="s">
        <v>1449</v>
      </c>
      <c r="D1764" s="78">
        <v>40</v>
      </c>
      <c r="E1764" s="71">
        <v>2877.42</v>
      </c>
      <c r="F1764" s="70">
        <f t="shared" ref="F1764:F1780" ca="1" si="79">INDIRECT(ADDRESS(ROW(),COLUMN()-2,4))*INDIRECT(ADDRESS(ROW(),COLUMN()-1,4))</f>
        <v>115096.8</v>
      </c>
      <c r="G1764" s="45"/>
      <c r="H1764" s="45"/>
      <c r="I1764" s="45"/>
      <c r="J1764" s="45"/>
    </row>
    <row r="1765" spans="1:10" ht="13.5" customHeight="1" x14ac:dyDescent="0.2">
      <c r="A1765" s="78">
        <v>47131827</v>
      </c>
      <c r="B1765" s="69" t="str">
        <f t="shared" ca="1" si="78"/>
        <v>Limpiadores o removedores de manchas</v>
      </c>
      <c r="C1765" s="78" t="s">
        <v>1449</v>
      </c>
      <c r="D1765" s="78">
        <v>15</v>
      </c>
      <c r="E1765" s="71">
        <v>10671.12</v>
      </c>
      <c r="F1765" s="70">
        <f t="shared" ca="1" si="79"/>
        <v>160066.80000000002</v>
      </c>
      <c r="G1765" s="45"/>
      <c r="H1765" s="45"/>
      <c r="I1765" s="45"/>
      <c r="J1765" s="45"/>
    </row>
    <row r="1766" spans="1:10" ht="13.5" customHeight="1" x14ac:dyDescent="0.2">
      <c r="A1766" s="78">
        <v>47131803</v>
      </c>
      <c r="B1766" s="69" t="str">
        <f t="shared" ca="1" si="78"/>
        <v>Desinfectantes para uso doméstico</v>
      </c>
      <c r="C1766" s="78" t="s">
        <v>1449</v>
      </c>
      <c r="D1766" s="78">
        <v>15</v>
      </c>
      <c r="E1766" s="71">
        <v>2500</v>
      </c>
      <c r="F1766" s="70">
        <f t="shared" ca="1" si="79"/>
        <v>37500</v>
      </c>
      <c r="G1766" s="45"/>
      <c r="H1766" s="45"/>
      <c r="I1766" s="45"/>
      <c r="J1766" s="45"/>
    </row>
    <row r="1767" spans="1:10" ht="13.5" customHeight="1" x14ac:dyDescent="0.2">
      <c r="A1767" s="78">
        <v>47131805</v>
      </c>
      <c r="B1767" s="69" t="str">
        <f t="shared" ca="1" si="78"/>
        <v>Limpiadores de propósito general</v>
      </c>
      <c r="C1767" s="78" t="s">
        <v>1449</v>
      </c>
      <c r="D1767" s="78">
        <v>5</v>
      </c>
      <c r="E1767" s="71">
        <v>3965.2</v>
      </c>
      <c r="F1767" s="70">
        <f t="shared" ca="1" si="79"/>
        <v>19826</v>
      </c>
      <c r="G1767" s="45"/>
      <c r="H1767" s="45"/>
      <c r="I1767" s="45"/>
      <c r="J1767" s="45"/>
    </row>
    <row r="1768" spans="1:10" ht="13.5" customHeight="1" x14ac:dyDescent="0.2">
      <c r="A1768" s="78">
        <v>47131805</v>
      </c>
      <c r="B1768" s="69" t="str">
        <f t="shared" ca="1" si="78"/>
        <v>Limpiadores de propósito general</v>
      </c>
      <c r="C1768" s="78" t="s">
        <v>16989</v>
      </c>
      <c r="D1768" s="78">
        <v>3</v>
      </c>
      <c r="E1768" s="71">
        <v>720</v>
      </c>
      <c r="F1768" s="70">
        <f t="shared" ca="1" si="79"/>
        <v>2160</v>
      </c>
      <c r="G1768" s="45"/>
      <c r="H1768" s="45"/>
      <c r="I1768" s="45"/>
      <c r="J1768" s="45"/>
    </row>
    <row r="1769" spans="1:10" ht="13.5" customHeight="1" x14ac:dyDescent="0.2">
      <c r="A1769" s="78">
        <v>47131830</v>
      </c>
      <c r="B1769" s="69" t="str">
        <f t="shared" ca="1" si="78"/>
        <v>Limpiadores de muebles</v>
      </c>
      <c r="C1769" s="78" t="s">
        <v>1449</v>
      </c>
      <c r="D1769" s="78">
        <v>15</v>
      </c>
      <c r="E1769" s="71">
        <v>375</v>
      </c>
      <c r="F1769" s="70">
        <f t="shared" ca="1" si="79"/>
        <v>5625</v>
      </c>
      <c r="G1769" s="45"/>
      <c r="H1769" s="45"/>
      <c r="I1769" s="45"/>
      <c r="J1769" s="45"/>
    </row>
    <row r="1770" spans="1:10" ht="13.5" customHeight="1" x14ac:dyDescent="0.2">
      <c r="A1770" s="78">
        <v>46181504</v>
      </c>
      <c r="B1770" s="69" t="str">
        <f t="shared" ca="1" si="78"/>
        <v>Guantes de protección</v>
      </c>
      <c r="C1770" s="78" t="s">
        <v>4738</v>
      </c>
      <c r="D1770" s="78">
        <v>50</v>
      </c>
      <c r="E1770" s="71">
        <v>231.74</v>
      </c>
      <c r="F1770" s="70">
        <f t="shared" ca="1" si="79"/>
        <v>11587</v>
      </c>
      <c r="G1770" s="45"/>
      <c r="H1770" s="45"/>
      <c r="I1770" s="45"/>
      <c r="J1770" s="45"/>
    </row>
    <row r="1771" spans="1:10" ht="13.5" customHeight="1" x14ac:dyDescent="0.2">
      <c r="A1771" s="78">
        <v>46181504</v>
      </c>
      <c r="B1771" s="69" t="str">
        <f t="shared" ca="1" si="78"/>
        <v>Guantes de protección</v>
      </c>
      <c r="C1771" s="78" t="s">
        <v>4738</v>
      </c>
      <c r="D1771" s="78">
        <v>24</v>
      </c>
      <c r="E1771" s="71">
        <v>231.74</v>
      </c>
      <c r="F1771" s="70">
        <f t="shared" ca="1" si="79"/>
        <v>5561.76</v>
      </c>
      <c r="G1771" s="45"/>
      <c r="H1771" s="45"/>
      <c r="I1771" s="45"/>
      <c r="J1771" s="45"/>
    </row>
    <row r="1772" spans="1:10" ht="13.5" customHeight="1" x14ac:dyDescent="0.2">
      <c r="A1772" s="78">
        <v>46181504</v>
      </c>
      <c r="B1772" s="69" t="str">
        <f t="shared" ca="1" si="78"/>
        <v>Guantes de protección</v>
      </c>
      <c r="C1772" s="78" t="s">
        <v>4738</v>
      </c>
      <c r="D1772" s="78">
        <v>250</v>
      </c>
      <c r="E1772" s="71">
        <v>231.74</v>
      </c>
      <c r="F1772" s="70">
        <f t="shared" ca="1" si="79"/>
        <v>57935</v>
      </c>
      <c r="G1772" s="45"/>
      <c r="H1772" s="45"/>
      <c r="I1772" s="45"/>
      <c r="J1772" s="45"/>
    </row>
    <row r="1773" spans="1:10" ht="13.5" customHeight="1" x14ac:dyDescent="0.2">
      <c r="A1773" s="78">
        <v>45111601</v>
      </c>
      <c r="B1773" s="69" t="str">
        <f t="shared" ca="1" si="78"/>
        <v>Señaladores</v>
      </c>
      <c r="C1773" s="78" t="s">
        <v>1449</v>
      </c>
      <c r="D1773" s="78">
        <v>3</v>
      </c>
      <c r="E1773" s="71">
        <v>685</v>
      </c>
      <c r="F1773" s="70">
        <f t="shared" ca="1" si="79"/>
        <v>2055</v>
      </c>
      <c r="G1773" s="45"/>
      <c r="H1773" s="45"/>
      <c r="I1773" s="45"/>
      <c r="J1773" s="45"/>
    </row>
    <row r="1774" spans="1:10" ht="13.5" customHeight="1" x14ac:dyDescent="0.2">
      <c r="A1774" s="78">
        <v>47131805</v>
      </c>
      <c r="B1774" s="69" t="str">
        <f t="shared" ca="1" si="78"/>
        <v>Limpiadores de propósito general</v>
      </c>
      <c r="C1774" s="78" t="s">
        <v>16989</v>
      </c>
      <c r="D1774" s="78">
        <v>2</v>
      </c>
      <c r="E1774" s="71">
        <v>3537.51</v>
      </c>
      <c r="F1774" s="70">
        <f t="shared" ca="1" si="79"/>
        <v>7075.02</v>
      </c>
      <c r="G1774" s="45"/>
      <c r="H1774" s="45"/>
      <c r="I1774" s="45"/>
      <c r="J1774" s="45"/>
    </row>
    <row r="1775" spans="1:10" ht="13.5" customHeight="1" x14ac:dyDescent="0.2">
      <c r="A1775" s="78">
        <v>47131805</v>
      </c>
      <c r="B1775" s="69" t="str">
        <f t="shared" ca="1" si="78"/>
        <v>Limpiadores de propósito general</v>
      </c>
      <c r="C1775" s="78" t="s">
        <v>9561</v>
      </c>
      <c r="D1775" s="78">
        <v>11</v>
      </c>
      <c r="E1775" s="71">
        <v>850</v>
      </c>
      <c r="F1775" s="70">
        <f t="shared" ca="1" si="79"/>
        <v>9350</v>
      </c>
      <c r="G1775" s="45"/>
      <c r="H1775" s="45"/>
      <c r="I1775" s="45"/>
      <c r="J1775" s="45"/>
    </row>
    <row r="1776" spans="1:10" ht="13.5" customHeight="1" x14ac:dyDescent="0.2">
      <c r="A1776" s="78">
        <v>47131805</v>
      </c>
      <c r="B1776" s="69" t="str">
        <f t="shared" ca="1" si="78"/>
        <v>Limpiadores de propósito general</v>
      </c>
      <c r="C1776" s="78" t="s">
        <v>16989</v>
      </c>
      <c r="D1776" s="78">
        <v>3</v>
      </c>
      <c r="E1776" s="71">
        <v>3550</v>
      </c>
      <c r="F1776" s="70">
        <f t="shared" ca="1" si="79"/>
        <v>10650</v>
      </c>
      <c r="G1776" s="45"/>
      <c r="H1776" s="45"/>
      <c r="I1776" s="45"/>
      <c r="J1776" s="45"/>
    </row>
    <row r="1777" spans="1:10" ht="13.5" customHeight="1" x14ac:dyDescent="0.2">
      <c r="A1777" s="78">
        <v>47131803</v>
      </c>
      <c r="B1777" s="69" t="str">
        <f t="shared" ca="1" si="78"/>
        <v>Desinfectantes para uso doméstico</v>
      </c>
      <c r="C1777" s="78" t="s">
        <v>9561</v>
      </c>
      <c r="D1777" s="78">
        <v>2</v>
      </c>
      <c r="E1777" s="71">
        <v>3250</v>
      </c>
      <c r="F1777" s="70">
        <f t="shared" ca="1" si="79"/>
        <v>6500</v>
      </c>
      <c r="G1777" s="45"/>
      <c r="H1777" s="45"/>
      <c r="I1777" s="45"/>
      <c r="J1777" s="45"/>
    </row>
    <row r="1778" spans="1:10" ht="13.5" customHeight="1" x14ac:dyDescent="0.2">
      <c r="A1778" s="78">
        <v>47131805</v>
      </c>
      <c r="B1778" s="69" t="str">
        <f t="shared" ca="1" si="78"/>
        <v>Limpiadores de propósito general</v>
      </c>
      <c r="C1778" s="78" t="s">
        <v>9561</v>
      </c>
      <c r="D1778" s="78">
        <v>10</v>
      </c>
      <c r="E1778" s="71">
        <v>675</v>
      </c>
      <c r="F1778" s="70">
        <f t="shared" ca="1" si="79"/>
        <v>6750</v>
      </c>
      <c r="G1778" s="45"/>
      <c r="H1778" s="45"/>
      <c r="I1778" s="45"/>
      <c r="J1778" s="45"/>
    </row>
    <row r="1779" spans="1:10" ht="13.5" customHeight="1" x14ac:dyDescent="0.2">
      <c r="A1779" s="78">
        <v>47131603</v>
      </c>
      <c r="B1779" s="69" t="str">
        <f t="shared" ca="1" si="78"/>
        <v>Esponjas</v>
      </c>
      <c r="C1779" s="78" t="s">
        <v>1449</v>
      </c>
      <c r="D1779" s="78">
        <v>100</v>
      </c>
      <c r="E1779" s="71">
        <v>15</v>
      </c>
      <c r="F1779" s="70">
        <f t="shared" ca="1" si="79"/>
        <v>1500</v>
      </c>
      <c r="G1779" s="45"/>
      <c r="H1779" s="45"/>
      <c r="I1779" s="45"/>
      <c r="J1779" s="45"/>
    </row>
    <row r="1780" spans="1:10" ht="13.5" customHeight="1" x14ac:dyDescent="0.2">
      <c r="A1780" s="78">
        <v>47131603</v>
      </c>
      <c r="B1780" s="69" t="str">
        <f t="shared" ca="1" si="78"/>
        <v>Esponjas</v>
      </c>
      <c r="C1780" s="78" t="s">
        <v>1449</v>
      </c>
      <c r="D1780" s="78">
        <v>75</v>
      </c>
      <c r="E1780" s="71">
        <v>45</v>
      </c>
      <c r="F1780" s="70">
        <f t="shared" ca="1" si="79"/>
        <v>3375</v>
      </c>
      <c r="G1780" s="45"/>
      <c r="H1780" s="45"/>
      <c r="I1780" s="45"/>
      <c r="J1780" s="45"/>
    </row>
    <row r="1781" spans="1:10" ht="14.1" customHeight="1" x14ac:dyDescent="0.2">
      <c r="A1781" s="45"/>
      <c r="B1781" s="45"/>
      <c r="C1781" s="45"/>
      <c r="D1781" s="45"/>
      <c r="E1781" s="73" t="s">
        <v>12551</v>
      </c>
      <c r="F1781" s="74">
        <f ca="1">SUM(Table397[MONTO TOTAL ESTIMADO])</f>
        <v>2132266.29</v>
      </c>
      <c r="G1781" s="45"/>
      <c r="H1781" s="45" t="str">
        <f>C1725</f>
        <v>Bienes</v>
      </c>
      <c r="I1781" s="45" t="str">
        <f>E1725</f>
        <v>No</v>
      </c>
      <c r="J1781" s="45" t="str">
        <f>D1725</f>
        <v>Compras Menores</v>
      </c>
    </row>
    <row r="1782" spans="1:10" ht="14.1" customHeight="1" thickBot="1" x14ac:dyDescent="0.3"/>
    <row r="1783" spans="1:10" ht="33.75" customHeight="1" thickBot="1" x14ac:dyDescent="0.25">
      <c r="A1783" s="64" t="s">
        <v>16382</v>
      </c>
      <c r="B1783" s="64" t="s">
        <v>161</v>
      </c>
      <c r="C1783" s="64" t="s">
        <v>11725</v>
      </c>
      <c r="D1783" s="64" t="s">
        <v>14378</v>
      </c>
      <c r="E1783" s="64" t="s">
        <v>10963</v>
      </c>
      <c r="F1783" s="64" t="s">
        <v>11096</v>
      </c>
      <c r="G1783" s="45"/>
      <c r="H1783" s="45"/>
      <c r="I1783" s="45"/>
      <c r="J1783" s="45"/>
    </row>
    <row r="1784" spans="1:10" ht="14.1" customHeight="1" thickBot="1" x14ac:dyDescent="0.25">
      <c r="A1784" s="66" t="s">
        <v>18893</v>
      </c>
      <c r="B1784" s="66" t="s">
        <v>18894</v>
      </c>
      <c r="C1784" s="66" t="s">
        <v>17798</v>
      </c>
      <c r="D1784" s="66" t="s">
        <v>17483</v>
      </c>
      <c r="E1784" s="66" t="s">
        <v>17854</v>
      </c>
      <c r="F1784" s="66" t="s">
        <v>18895</v>
      </c>
      <c r="G1784" s="45"/>
      <c r="H1784" s="45"/>
      <c r="I1784" s="45"/>
      <c r="J1784" s="45"/>
    </row>
    <row r="1785" spans="1:10" ht="14.1" customHeight="1" thickBot="1" x14ac:dyDescent="0.25">
      <c r="A1785" s="95" t="s">
        <v>14828</v>
      </c>
      <c r="B1785" s="67" t="s">
        <v>8530</v>
      </c>
      <c r="C1785" s="76">
        <v>45017</v>
      </c>
      <c r="D1785" s="95" t="s">
        <v>9387</v>
      </c>
      <c r="E1785" s="67" t="s">
        <v>13094</v>
      </c>
      <c r="F1785" s="66" t="s">
        <v>3082</v>
      </c>
      <c r="G1785" s="45"/>
      <c r="H1785" s="45"/>
      <c r="I1785" s="45"/>
      <c r="J1785" s="45"/>
    </row>
    <row r="1786" spans="1:10" ht="14.1" customHeight="1" thickBot="1" x14ac:dyDescent="0.25">
      <c r="A1786" s="96"/>
      <c r="B1786" s="67" t="s">
        <v>1786</v>
      </c>
      <c r="C1786" s="80">
        <f>IF(C1785="","",IF(AND(MONTH(C1785)&gt;=1,MONTH(C1785)&lt;=3),1,IF(AND(MONTH(C1785)&gt;=4,MONTH(C1785)&lt;=6),2,IF(AND(MONTH(C1785)&gt;=7,MONTH(C1785)&lt;=9),3,4))))</f>
        <v>2</v>
      </c>
      <c r="D1786" s="96"/>
      <c r="E1786" s="67" t="s">
        <v>2419</v>
      </c>
      <c r="F1786" s="66" t="s">
        <v>14449</v>
      </c>
      <c r="G1786" s="45"/>
      <c r="H1786" s="45"/>
      <c r="I1786" s="45"/>
      <c r="J1786" s="45"/>
    </row>
    <row r="1787" spans="1:10" ht="14.1" customHeight="1" thickBot="1" x14ac:dyDescent="0.25">
      <c r="A1787" s="96"/>
      <c r="B1787" s="67" t="s">
        <v>12943</v>
      </c>
      <c r="C1787" s="76">
        <v>45107</v>
      </c>
      <c r="D1787" s="96"/>
      <c r="E1787" s="67" t="s">
        <v>3075</v>
      </c>
      <c r="F1787" s="66" t="s">
        <v>6001</v>
      </c>
      <c r="G1787" s="45"/>
      <c r="H1787" s="45"/>
      <c r="I1787" s="45"/>
      <c r="J1787" s="45"/>
    </row>
    <row r="1788" spans="1:10" ht="14.1" customHeight="1" thickBot="1" x14ac:dyDescent="0.25">
      <c r="A1788" s="96"/>
      <c r="B1788" s="67" t="s">
        <v>1786</v>
      </c>
      <c r="C1788" s="80">
        <f>IF(C1787="","",IF(AND(MONTH(C1787)&gt;=1,MONTH(C1787)&lt;=3),1,IF(AND(MONTH(C1787)&gt;=4,MONTH(C1787)&lt;=6),2,IF(AND(MONTH(C1787)&gt;=7,MONTH(C1787)&lt;=9),3,4))))</f>
        <v>2</v>
      </c>
      <c r="D1788" s="96"/>
      <c r="E1788" s="67" t="s">
        <v>13193</v>
      </c>
      <c r="F1788" s="66" t="s">
        <v>6001</v>
      </c>
      <c r="G1788" s="45"/>
      <c r="H1788" s="45"/>
      <c r="I1788" s="45"/>
      <c r="J1788" s="45"/>
    </row>
    <row r="1789" spans="1:10" ht="14.1" customHeight="1" thickBot="1" x14ac:dyDescent="0.25">
      <c r="A1789" s="45"/>
      <c r="B1789" s="45"/>
      <c r="C1789" s="45"/>
      <c r="D1789" s="45"/>
      <c r="E1789" s="45"/>
      <c r="F1789" s="45"/>
      <c r="G1789" s="45"/>
      <c r="H1789" s="45"/>
      <c r="I1789" s="45"/>
      <c r="J1789" s="45"/>
    </row>
    <row r="1790" spans="1:10" ht="14.1" customHeight="1" thickBot="1" x14ac:dyDescent="0.25">
      <c r="A1790" s="72" t="s">
        <v>15735</v>
      </c>
      <c r="B1790" s="72" t="s">
        <v>16146</v>
      </c>
      <c r="C1790" s="72" t="s">
        <v>15641</v>
      </c>
      <c r="D1790" s="72" t="s">
        <v>15251</v>
      </c>
      <c r="E1790" s="72" t="s">
        <v>6934</v>
      </c>
      <c r="F1790" s="72" t="s">
        <v>15280</v>
      </c>
      <c r="G1790" s="45"/>
      <c r="H1790" s="45"/>
      <c r="I1790" s="45"/>
      <c r="J1790" s="45"/>
    </row>
    <row r="1791" spans="1:10" ht="13.5" customHeight="1" x14ac:dyDescent="0.2">
      <c r="A1791" s="78">
        <v>53131608</v>
      </c>
      <c r="B1791" s="69" t="str">
        <f t="shared" ref="B1791:B1838" ca="1" si="80">IFERROR(INDEX(UNSPSCDes,MATCH(INDIRECT(ADDRESS(ROW(),COLUMN()-1,4)),UNSPSCCode,0)),"")</f>
        <v>Jabones</v>
      </c>
      <c r="C1791" s="78" t="s">
        <v>9561</v>
      </c>
      <c r="D1791" s="78">
        <v>140</v>
      </c>
      <c r="E1791" s="71">
        <v>347.22</v>
      </c>
      <c r="F1791" s="70">
        <f t="shared" ref="F1791:F1838" ca="1" si="81">INDIRECT(ADDRESS(ROW(),COLUMN()-2,4))*INDIRECT(ADDRESS(ROW(),COLUMN()-1,4))</f>
        <v>48610.8</v>
      </c>
      <c r="G1791" s="45"/>
      <c r="H1791" s="45"/>
      <c r="I1791" s="45"/>
      <c r="J1791" s="45"/>
    </row>
    <row r="1792" spans="1:10" ht="13.5" customHeight="1" x14ac:dyDescent="0.2">
      <c r="A1792" s="78">
        <v>53131626</v>
      </c>
      <c r="B1792" s="69" t="str">
        <f t="shared" ca="1" si="80"/>
        <v>Desinfectante de manos</v>
      </c>
      <c r="C1792" s="78" t="s">
        <v>9561</v>
      </c>
      <c r="D1792" s="78">
        <v>36</v>
      </c>
      <c r="E1792" s="71">
        <v>1983.09</v>
      </c>
      <c r="F1792" s="70">
        <f t="shared" ca="1" si="81"/>
        <v>71391.239999999991</v>
      </c>
      <c r="G1792" s="45"/>
      <c r="H1792" s="45"/>
      <c r="I1792" s="45"/>
      <c r="J1792" s="45"/>
    </row>
    <row r="1793" spans="1:10" ht="13.5" customHeight="1" x14ac:dyDescent="0.2">
      <c r="A1793" s="78">
        <v>53131608</v>
      </c>
      <c r="B1793" s="69" t="str">
        <f t="shared" ca="1" si="80"/>
        <v>Jabones</v>
      </c>
      <c r="C1793" s="78" t="s">
        <v>9561</v>
      </c>
      <c r="D1793" s="78">
        <v>115</v>
      </c>
      <c r="E1793" s="71">
        <v>280.49</v>
      </c>
      <c r="F1793" s="70">
        <f t="shared" ca="1" si="81"/>
        <v>32256.350000000002</v>
      </c>
      <c r="G1793" s="45"/>
      <c r="H1793" s="45"/>
      <c r="I1793" s="45"/>
      <c r="J1793" s="45"/>
    </row>
    <row r="1794" spans="1:10" ht="13.5" customHeight="1" x14ac:dyDescent="0.2">
      <c r="A1794" s="78">
        <v>53131626</v>
      </c>
      <c r="B1794" s="69" t="str">
        <f t="shared" ca="1" si="80"/>
        <v>Desinfectante de manos</v>
      </c>
      <c r="C1794" s="78" t="s">
        <v>1449</v>
      </c>
      <c r="D1794" s="78">
        <v>50</v>
      </c>
      <c r="E1794" s="71">
        <v>1984.09</v>
      </c>
      <c r="F1794" s="70">
        <f t="shared" ca="1" si="81"/>
        <v>99204.5</v>
      </c>
      <c r="G1794" s="45"/>
      <c r="H1794" s="45"/>
      <c r="I1794" s="45"/>
      <c r="J1794" s="45"/>
    </row>
    <row r="1795" spans="1:10" ht="13.5" customHeight="1" x14ac:dyDescent="0.2">
      <c r="A1795" s="78">
        <v>12161803</v>
      </c>
      <c r="B1795" s="69" t="str">
        <f t="shared" ca="1" si="80"/>
        <v>Aerosoles</v>
      </c>
      <c r="C1795" s="78" t="s">
        <v>1449</v>
      </c>
      <c r="D1795" s="78">
        <v>50</v>
      </c>
      <c r="E1795" s="71">
        <v>200</v>
      </c>
      <c r="F1795" s="70">
        <f t="shared" ca="1" si="81"/>
        <v>10000</v>
      </c>
      <c r="G1795" s="45"/>
      <c r="H1795" s="45"/>
      <c r="I1795" s="45"/>
      <c r="J1795" s="45"/>
    </row>
    <row r="1796" spans="1:10" ht="13.5" customHeight="1" x14ac:dyDescent="0.2">
      <c r="A1796" s="78">
        <v>53131608</v>
      </c>
      <c r="B1796" s="69" t="str">
        <f t="shared" ca="1" si="80"/>
        <v>Jabones</v>
      </c>
      <c r="C1796" s="78" t="s">
        <v>16989</v>
      </c>
      <c r="D1796" s="78">
        <v>50</v>
      </c>
      <c r="E1796" s="71">
        <v>280.49</v>
      </c>
      <c r="F1796" s="70">
        <f t="shared" ca="1" si="81"/>
        <v>14024.5</v>
      </c>
      <c r="G1796" s="45"/>
      <c r="H1796" s="45"/>
      <c r="I1796" s="45"/>
      <c r="J1796" s="45"/>
    </row>
    <row r="1797" spans="1:10" ht="13.5" customHeight="1" x14ac:dyDescent="0.2">
      <c r="A1797" s="78">
        <v>12141901</v>
      </c>
      <c r="B1797" s="69" t="str">
        <f t="shared" ca="1" si="80"/>
        <v>Cloro cl</v>
      </c>
      <c r="C1797" s="78" t="s">
        <v>9561</v>
      </c>
      <c r="D1797" s="78">
        <v>350</v>
      </c>
      <c r="E1797" s="71">
        <v>163.46</v>
      </c>
      <c r="F1797" s="70">
        <f t="shared" ca="1" si="81"/>
        <v>57211</v>
      </c>
      <c r="G1797" s="45"/>
      <c r="H1797" s="45"/>
      <c r="I1797" s="45"/>
      <c r="J1797" s="45"/>
    </row>
    <row r="1798" spans="1:10" ht="13.5" customHeight="1" x14ac:dyDescent="0.2">
      <c r="A1798" s="78">
        <v>12141901</v>
      </c>
      <c r="B1798" s="69" t="str">
        <f t="shared" ca="1" si="80"/>
        <v>Cloro cl</v>
      </c>
      <c r="C1798" s="78" t="s">
        <v>9561</v>
      </c>
      <c r="D1798" s="78">
        <v>12</v>
      </c>
      <c r="E1798" s="71">
        <v>297.68</v>
      </c>
      <c r="F1798" s="70">
        <f t="shared" ca="1" si="81"/>
        <v>3572.16</v>
      </c>
      <c r="G1798" s="45"/>
      <c r="H1798" s="45"/>
      <c r="I1798" s="45"/>
      <c r="J1798" s="45"/>
    </row>
    <row r="1799" spans="1:10" ht="13.5" customHeight="1" x14ac:dyDescent="0.2">
      <c r="A1799" s="78">
        <v>12161803</v>
      </c>
      <c r="B1799" s="69" t="str">
        <f t="shared" ca="1" si="80"/>
        <v>Aerosoles</v>
      </c>
      <c r="C1799" s="78" t="s">
        <v>1449</v>
      </c>
      <c r="D1799" s="78">
        <v>60</v>
      </c>
      <c r="E1799" s="71">
        <v>200</v>
      </c>
      <c r="F1799" s="70">
        <f t="shared" ca="1" si="81"/>
        <v>12000</v>
      </c>
      <c r="G1799" s="45"/>
      <c r="H1799" s="45"/>
      <c r="I1799" s="45"/>
      <c r="J1799" s="45"/>
    </row>
    <row r="1800" spans="1:10" ht="13.5" customHeight="1" x14ac:dyDescent="0.2">
      <c r="A1800" s="78">
        <v>15121803</v>
      </c>
      <c r="B1800" s="69" t="str">
        <f t="shared" ca="1" si="80"/>
        <v>Removedor de óxido</v>
      </c>
      <c r="C1800" s="78" t="s">
        <v>1449</v>
      </c>
      <c r="D1800" s="78">
        <v>15</v>
      </c>
      <c r="E1800" s="71">
        <v>425</v>
      </c>
      <c r="F1800" s="70">
        <f t="shared" ca="1" si="81"/>
        <v>6375</v>
      </c>
      <c r="G1800" s="45"/>
      <c r="H1800" s="45"/>
      <c r="I1800" s="45"/>
      <c r="J1800" s="45"/>
    </row>
    <row r="1801" spans="1:10" ht="13.5" customHeight="1" x14ac:dyDescent="0.2">
      <c r="A1801" s="78">
        <v>47131706</v>
      </c>
      <c r="B1801" s="69" t="str">
        <f t="shared" ca="1" si="80"/>
        <v>Dispensadores de ambientadores</v>
      </c>
      <c r="C1801" s="78" t="s">
        <v>1449</v>
      </c>
      <c r="D1801" s="78">
        <v>15</v>
      </c>
      <c r="E1801" s="71">
        <v>235.53</v>
      </c>
      <c r="F1801" s="70">
        <f t="shared" ca="1" si="81"/>
        <v>3532.95</v>
      </c>
      <c r="G1801" s="45"/>
      <c r="H1801" s="45"/>
      <c r="I1801" s="45"/>
      <c r="J1801" s="45"/>
    </row>
    <row r="1802" spans="1:10" ht="13.5" customHeight="1" x14ac:dyDescent="0.2">
      <c r="A1802" s="78">
        <v>47131805</v>
      </c>
      <c r="B1802" s="69" t="str">
        <f t="shared" ca="1" si="80"/>
        <v>Limpiadores de propósito general</v>
      </c>
      <c r="C1802" s="78" t="s">
        <v>9561</v>
      </c>
      <c r="D1802" s="78">
        <v>30</v>
      </c>
      <c r="E1802" s="71">
        <v>350</v>
      </c>
      <c r="F1802" s="70">
        <f t="shared" ca="1" si="81"/>
        <v>10500</v>
      </c>
      <c r="G1802" s="45"/>
      <c r="H1802" s="45"/>
      <c r="I1802" s="45"/>
      <c r="J1802" s="45"/>
    </row>
    <row r="1803" spans="1:10" ht="13.5" customHeight="1" x14ac:dyDescent="0.2">
      <c r="A1803" s="78">
        <v>47131805</v>
      </c>
      <c r="B1803" s="69" t="str">
        <f t="shared" ca="1" si="80"/>
        <v>Limpiadores de propósito general</v>
      </c>
      <c r="C1803" s="78" t="s">
        <v>1449</v>
      </c>
      <c r="D1803" s="78">
        <v>15</v>
      </c>
      <c r="E1803" s="71">
        <v>300.85000000000002</v>
      </c>
      <c r="F1803" s="70">
        <f t="shared" ca="1" si="81"/>
        <v>4512.75</v>
      </c>
      <c r="G1803" s="45"/>
      <c r="H1803" s="45"/>
      <c r="I1803" s="45"/>
      <c r="J1803" s="45"/>
    </row>
    <row r="1804" spans="1:10" ht="13.5" customHeight="1" x14ac:dyDescent="0.2">
      <c r="A1804" s="78">
        <v>47131805</v>
      </c>
      <c r="B1804" s="69" t="str">
        <f t="shared" ca="1" si="80"/>
        <v>Limpiadores de propósito general</v>
      </c>
      <c r="C1804" s="78" t="s">
        <v>9561</v>
      </c>
      <c r="D1804" s="78">
        <v>20</v>
      </c>
      <c r="E1804" s="71">
        <v>350</v>
      </c>
      <c r="F1804" s="70">
        <f t="shared" ca="1" si="81"/>
        <v>7000</v>
      </c>
      <c r="G1804" s="45"/>
      <c r="H1804" s="45"/>
      <c r="I1804" s="45"/>
      <c r="J1804" s="45"/>
    </row>
    <row r="1805" spans="1:10" ht="13.5" customHeight="1" x14ac:dyDescent="0.2">
      <c r="A1805" s="78">
        <v>47131805</v>
      </c>
      <c r="B1805" s="69" t="str">
        <f t="shared" ca="1" si="80"/>
        <v>Limpiadores de propósito general</v>
      </c>
      <c r="C1805" s="78" t="s">
        <v>1449</v>
      </c>
      <c r="D1805" s="78">
        <v>15</v>
      </c>
      <c r="E1805" s="71">
        <v>535</v>
      </c>
      <c r="F1805" s="70">
        <f t="shared" ca="1" si="81"/>
        <v>8025</v>
      </c>
      <c r="G1805" s="45"/>
      <c r="H1805" s="45"/>
      <c r="I1805" s="45"/>
      <c r="J1805" s="45"/>
    </row>
    <row r="1806" spans="1:10" ht="13.5" customHeight="1" x14ac:dyDescent="0.2">
      <c r="A1806" s="78">
        <v>47131803</v>
      </c>
      <c r="B1806" s="69" t="str">
        <f t="shared" ca="1" si="80"/>
        <v>Desinfectantes para uso doméstico</v>
      </c>
      <c r="C1806" s="78" t="s">
        <v>9561</v>
      </c>
      <c r="D1806" s="78">
        <v>20</v>
      </c>
      <c r="E1806" s="71">
        <v>450</v>
      </c>
      <c r="F1806" s="70">
        <f t="shared" ca="1" si="81"/>
        <v>9000</v>
      </c>
      <c r="G1806" s="45"/>
      <c r="H1806" s="45"/>
      <c r="I1806" s="45"/>
      <c r="J1806" s="45"/>
    </row>
    <row r="1807" spans="1:10" ht="13.5" customHeight="1" x14ac:dyDescent="0.2">
      <c r="A1807" s="78">
        <v>47131803</v>
      </c>
      <c r="B1807" s="69" t="str">
        <f t="shared" ca="1" si="80"/>
        <v>Desinfectantes para uso doméstico</v>
      </c>
      <c r="C1807" s="78" t="s">
        <v>9561</v>
      </c>
      <c r="D1807" s="78">
        <v>15</v>
      </c>
      <c r="E1807" s="71">
        <v>806.73</v>
      </c>
      <c r="F1807" s="70">
        <f t="shared" ca="1" si="81"/>
        <v>12100.95</v>
      </c>
      <c r="G1807" s="45"/>
      <c r="H1807" s="45"/>
      <c r="I1807" s="45"/>
      <c r="J1807" s="45"/>
    </row>
    <row r="1808" spans="1:10" ht="13.5" customHeight="1" x14ac:dyDescent="0.2">
      <c r="A1808" s="78">
        <v>47131805</v>
      </c>
      <c r="B1808" s="69" t="str">
        <f t="shared" ca="1" si="80"/>
        <v>Limpiadores de propósito general</v>
      </c>
      <c r="C1808" s="78" t="s">
        <v>9561</v>
      </c>
      <c r="D1808" s="78">
        <v>20</v>
      </c>
      <c r="E1808" s="71">
        <v>578.59</v>
      </c>
      <c r="F1808" s="70">
        <f t="shared" ca="1" si="81"/>
        <v>11571.800000000001</v>
      </c>
      <c r="G1808" s="45"/>
      <c r="H1808" s="45"/>
      <c r="I1808" s="45"/>
      <c r="J1808" s="45"/>
    </row>
    <row r="1809" spans="1:10" ht="13.5" customHeight="1" x14ac:dyDescent="0.2">
      <c r="A1809" s="78">
        <v>47131604</v>
      </c>
      <c r="B1809" s="69" t="str">
        <f t="shared" ca="1" si="80"/>
        <v>Escobas</v>
      </c>
      <c r="C1809" s="78" t="s">
        <v>1449</v>
      </c>
      <c r="D1809" s="78">
        <v>20</v>
      </c>
      <c r="E1809" s="71">
        <v>171.15</v>
      </c>
      <c r="F1809" s="70">
        <f t="shared" ca="1" si="81"/>
        <v>3423</v>
      </c>
      <c r="G1809" s="45"/>
      <c r="H1809" s="45"/>
      <c r="I1809" s="45"/>
      <c r="J1809" s="45"/>
    </row>
    <row r="1810" spans="1:10" ht="13.5" customHeight="1" x14ac:dyDescent="0.2">
      <c r="A1810" s="78">
        <v>47131801</v>
      </c>
      <c r="B1810" s="69" t="str">
        <f t="shared" ca="1" si="80"/>
        <v>Limpiadores de pisos</v>
      </c>
      <c r="C1810" s="78" t="s">
        <v>1449</v>
      </c>
      <c r="D1810" s="78">
        <v>3</v>
      </c>
      <c r="E1810" s="71">
        <v>950</v>
      </c>
      <c r="F1810" s="70">
        <f t="shared" ca="1" si="81"/>
        <v>2850</v>
      </c>
      <c r="G1810" s="45"/>
      <c r="H1810" s="45"/>
      <c r="I1810" s="45"/>
      <c r="J1810" s="45"/>
    </row>
    <row r="1811" spans="1:10" ht="13.5" customHeight="1" x14ac:dyDescent="0.2">
      <c r="A1811" s="78">
        <v>47131801</v>
      </c>
      <c r="B1811" s="69" t="str">
        <f t="shared" ca="1" si="80"/>
        <v>Limpiadores de pisos</v>
      </c>
      <c r="C1811" s="78" t="s">
        <v>1449</v>
      </c>
      <c r="D1811" s="78">
        <v>12</v>
      </c>
      <c r="E1811" s="71">
        <v>675</v>
      </c>
      <c r="F1811" s="70">
        <f t="shared" ca="1" si="81"/>
        <v>8100</v>
      </c>
      <c r="G1811" s="45"/>
      <c r="H1811" s="45"/>
      <c r="I1811" s="45"/>
      <c r="J1811" s="45"/>
    </row>
    <row r="1812" spans="1:10" ht="13.5" customHeight="1" x14ac:dyDescent="0.2">
      <c r="A1812" s="78">
        <v>47131611</v>
      </c>
      <c r="B1812" s="69" t="str">
        <f t="shared" ca="1" si="80"/>
        <v>Recogedor de basura</v>
      </c>
      <c r="C1812" s="78" t="s">
        <v>1449</v>
      </c>
      <c r="D1812" s="78">
        <v>12</v>
      </c>
      <c r="E1812" s="71">
        <v>246.25</v>
      </c>
      <c r="F1812" s="70">
        <f t="shared" ca="1" si="81"/>
        <v>2955</v>
      </c>
      <c r="G1812" s="45"/>
      <c r="H1812" s="45"/>
      <c r="I1812" s="45"/>
      <c r="J1812" s="45"/>
    </row>
    <row r="1813" spans="1:10" ht="13.5" customHeight="1" x14ac:dyDescent="0.2">
      <c r="A1813" s="78">
        <v>47131801</v>
      </c>
      <c r="B1813" s="69" t="str">
        <f t="shared" ca="1" si="80"/>
        <v>Limpiadores de pisos</v>
      </c>
      <c r="C1813" s="78" t="s">
        <v>1449</v>
      </c>
      <c r="D1813" s="78">
        <v>25</v>
      </c>
      <c r="E1813" s="71">
        <v>379.33</v>
      </c>
      <c r="F1813" s="70">
        <f t="shared" ca="1" si="81"/>
        <v>9483.25</v>
      </c>
      <c r="G1813" s="45"/>
      <c r="H1813" s="45"/>
      <c r="I1813" s="45"/>
      <c r="J1813" s="45"/>
    </row>
    <row r="1814" spans="1:10" ht="13.5" customHeight="1" x14ac:dyDescent="0.2">
      <c r="A1814" s="78">
        <v>47131801</v>
      </c>
      <c r="B1814" s="69" t="str">
        <f t="shared" ca="1" si="80"/>
        <v>Limpiadores de pisos</v>
      </c>
      <c r="C1814" s="78" t="s">
        <v>1449</v>
      </c>
      <c r="D1814" s="78">
        <v>25</v>
      </c>
      <c r="E1814" s="71">
        <v>401.09</v>
      </c>
      <c r="F1814" s="70">
        <f t="shared" ca="1" si="81"/>
        <v>10027.25</v>
      </c>
      <c r="G1814" s="45"/>
      <c r="H1814" s="45"/>
      <c r="I1814" s="45"/>
      <c r="J1814" s="45"/>
    </row>
    <row r="1815" spans="1:10" ht="13.5" customHeight="1" x14ac:dyDescent="0.2">
      <c r="A1815" s="78">
        <v>47131502</v>
      </c>
      <c r="B1815" s="69" t="str">
        <f t="shared" ca="1" si="80"/>
        <v>Pañitos o toallas para limpiar</v>
      </c>
      <c r="C1815" s="78" t="s">
        <v>1449</v>
      </c>
      <c r="D1815" s="78">
        <v>88</v>
      </c>
      <c r="E1815" s="71">
        <v>125</v>
      </c>
      <c r="F1815" s="70">
        <f t="shared" ca="1" si="81"/>
        <v>11000</v>
      </c>
      <c r="G1815" s="45"/>
      <c r="H1815" s="45"/>
      <c r="I1815" s="45"/>
      <c r="J1815" s="45"/>
    </row>
    <row r="1816" spans="1:10" ht="13.5" customHeight="1" x14ac:dyDescent="0.2">
      <c r="A1816" s="78">
        <v>47131827</v>
      </c>
      <c r="B1816" s="69" t="str">
        <f t="shared" ca="1" si="80"/>
        <v>Limpiadores o removedores de manchas</v>
      </c>
      <c r="C1816" s="78" t="s">
        <v>1449</v>
      </c>
      <c r="D1816" s="78">
        <v>9</v>
      </c>
      <c r="E1816" s="71">
        <v>31753.8</v>
      </c>
      <c r="F1816" s="70">
        <f t="shared" ca="1" si="81"/>
        <v>285784.2</v>
      </c>
      <c r="G1816" s="45"/>
      <c r="H1816" s="45"/>
      <c r="I1816" s="45"/>
      <c r="J1816" s="45"/>
    </row>
    <row r="1817" spans="1:10" ht="13.5" customHeight="1" x14ac:dyDescent="0.2">
      <c r="A1817" s="78">
        <v>47131805</v>
      </c>
      <c r="B1817" s="69" t="str">
        <f t="shared" ca="1" si="80"/>
        <v>Limpiadores de propósito general</v>
      </c>
      <c r="C1817" s="78" t="s">
        <v>1449</v>
      </c>
      <c r="D1817" s="78">
        <v>9</v>
      </c>
      <c r="E1817" s="71">
        <v>23022.89</v>
      </c>
      <c r="F1817" s="70">
        <f t="shared" ca="1" si="81"/>
        <v>207206.01</v>
      </c>
      <c r="G1817" s="45"/>
      <c r="H1817" s="45"/>
      <c r="I1817" s="45"/>
      <c r="J1817" s="45"/>
    </row>
    <row r="1818" spans="1:10" ht="13.5" customHeight="1" x14ac:dyDescent="0.2">
      <c r="A1818" s="78">
        <v>47131827</v>
      </c>
      <c r="B1818" s="69" t="str">
        <f t="shared" ca="1" si="80"/>
        <v>Limpiadores o removedores de manchas</v>
      </c>
      <c r="C1818" s="78" t="s">
        <v>1449</v>
      </c>
      <c r="D1818" s="78">
        <v>40</v>
      </c>
      <c r="E1818" s="71">
        <v>4954.92</v>
      </c>
      <c r="F1818" s="70">
        <f t="shared" ca="1" si="81"/>
        <v>198196.8</v>
      </c>
      <c r="G1818" s="45"/>
      <c r="H1818" s="45"/>
      <c r="I1818" s="45"/>
      <c r="J1818" s="45"/>
    </row>
    <row r="1819" spans="1:10" ht="13.5" customHeight="1" x14ac:dyDescent="0.2">
      <c r="A1819" s="78">
        <v>47131827</v>
      </c>
      <c r="B1819" s="69" t="str">
        <f t="shared" ca="1" si="80"/>
        <v>Limpiadores o removedores de manchas</v>
      </c>
      <c r="C1819" s="78" t="s">
        <v>1449</v>
      </c>
      <c r="D1819" s="78">
        <v>40</v>
      </c>
      <c r="E1819" s="71">
        <v>4954.92</v>
      </c>
      <c r="F1819" s="70">
        <f t="shared" ca="1" si="81"/>
        <v>198196.8</v>
      </c>
      <c r="G1819" s="45"/>
      <c r="H1819" s="45"/>
      <c r="I1819" s="45"/>
      <c r="J1819" s="45"/>
    </row>
    <row r="1820" spans="1:10" ht="13.5" customHeight="1" x14ac:dyDescent="0.2">
      <c r="A1820" s="78">
        <v>47131805</v>
      </c>
      <c r="B1820" s="69" t="str">
        <f t="shared" ca="1" si="80"/>
        <v>Limpiadores de propósito general</v>
      </c>
      <c r="C1820" s="78" t="s">
        <v>1449</v>
      </c>
      <c r="D1820" s="78">
        <v>6</v>
      </c>
      <c r="E1820" s="71">
        <v>34737</v>
      </c>
      <c r="F1820" s="70">
        <f t="shared" ca="1" si="81"/>
        <v>208422</v>
      </c>
      <c r="G1820" s="45"/>
      <c r="H1820" s="45"/>
      <c r="I1820" s="45"/>
      <c r="J1820" s="45"/>
    </row>
    <row r="1821" spans="1:10" ht="13.5" customHeight="1" x14ac:dyDescent="0.2">
      <c r="A1821" s="78">
        <v>47131805</v>
      </c>
      <c r="B1821" s="69" t="str">
        <f t="shared" ca="1" si="80"/>
        <v>Limpiadores de propósito general</v>
      </c>
      <c r="C1821" s="78" t="s">
        <v>1449</v>
      </c>
      <c r="D1821" s="78">
        <v>5</v>
      </c>
      <c r="E1821" s="71">
        <v>18223.919999999998</v>
      </c>
      <c r="F1821" s="70">
        <f t="shared" ca="1" si="81"/>
        <v>91119.599999999991</v>
      </c>
      <c r="G1821" s="45"/>
      <c r="H1821" s="45"/>
      <c r="I1821" s="45"/>
      <c r="J1821" s="45"/>
    </row>
    <row r="1822" spans="1:10" ht="13.5" customHeight="1" x14ac:dyDescent="0.2">
      <c r="A1822" s="78">
        <v>47131805</v>
      </c>
      <c r="B1822" s="69" t="str">
        <f t="shared" ca="1" si="80"/>
        <v>Limpiadores de propósito general</v>
      </c>
      <c r="C1822" s="78" t="s">
        <v>1449</v>
      </c>
      <c r="D1822" s="78">
        <v>40</v>
      </c>
      <c r="E1822" s="71">
        <v>2877.42</v>
      </c>
      <c r="F1822" s="70">
        <f t="shared" ca="1" si="81"/>
        <v>115096.8</v>
      </c>
      <c r="G1822" s="45"/>
      <c r="H1822" s="45"/>
      <c r="I1822" s="45"/>
      <c r="J1822" s="45"/>
    </row>
    <row r="1823" spans="1:10" ht="13.5" customHeight="1" x14ac:dyDescent="0.2">
      <c r="A1823" s="78">
        <v>47131827</v>
      </c>
      <c r="B1823" s="69" t="str">
        <f t="shared" ca="1" si="80"/>
        <v>Limpiadores o removedores de manchas</v>
      </c>
      <c r="C1823" s="78" t="s">
        <v>1449</v>
      </c>
      <c r="D1823" s="78">
        <v>15</v>
      </c>
      <c r="E1823" s="71">
        <v>10671.12</v>
      </c>
      <c r="F1823" s="70">
        <f t="shared" ca="1" si="81"/>
        <v>160066.80000000002</v>
      </c>
      <c r="G1823" s="45"/>
      <c r="H1823" s="45"/>
      <c r="I1823" s="45"/>
      <c r="J1823" s="45"/>
    </row>
    <row r="1824" spans="1:10" ht="13.5" customHeight="1" x14ac:dyDescent="0.2">
      <c r="A1824" s="78">
        <v>47131803</v>
      </c>
      <c r="B1824" s="69" t="str">
        <f t="shared" ca="1" si="80"/>
        <v>Desinfectantes para uso doméstico</v>
      </c>
      <c r="C1824" s="78" t="s">
        <v>1449</v>
      </c>
      <c r="D1824" s="78">
        <v>15</v>
      </c>
      <c r="E1824" s="71">
        <v>2500</v>
      </c>
      <c r="F1824" s="70">
        <f t="shared" ca="1" si="81"/>
        <v>37500</v>
      </c>
      <c r="G1824" s="45"/>
      <c r="H1824" s="45"/>
      <c r="I1824" s="45"/>
      <c r="J1824" s="45"/>
    </row>
    <row r="1825" spans="1:10" ht="13.5" customHeight="1" x14ac:dyDescent="0.2">
      <c r="A1825" s="78">
        <v>47131805</v>
      </c>
      <c r="B1825" s="69" t="str">
        <f t="shared" ca="1" si="80"/>
        <v>Limpiadores de propósito general</v>
      </c>
      <c r="C1825" s="78" t="s">
        <v>1449</v>
      </c>
      <c r="D1825" s="78">
        <v>5</v>
      </c>
      <c r="E1825" s="71">
        <v>3965.2</v>
      </c>
      <c r="F1825" s="70">
        <f t="shared" ca="1" si="81"/>
        <v>19826</v>
      </c>
      <c r="G1825" s="45"/>
      <c r="H1825" s="45"/>
      <c r="I1825" s="45"/>
      <c r="J1825" s="45"/>
    </row>
    <row r="1826" spans="1:10" ht="13.5" customHeight="1" x14ac:dyDescent="0.2">
      <c r="A1826" s="78">
        <v>47131805</v>
      </c>
      <c r="B1826" s="69" t="str">
        <f t="shared" ca="1" si="80"/>
        <v>Limpiadores de propósito general</v>
      </c>
      <c r="C1826" s="78" t="s">
        <v>16989</v>
      </c>
      <c r="D1826" s="78">
        <v>3</v>
      </c>
      <c r="E1826" s="71">
        <v>720</v>
      </c>
      <c r="F1826" s="70">
        <f t="shared" ca="1" si="81"/>
        <v>2160</v>
      </c>
      <c r="G1826" s="45"/>
      <c r="H1826" s="45"/>
      <c r="I1826" s="45"/>
      <c r="J1826" s="45"/>
    </row>
    <row r="1827" spans="1:10" ht="13.5" customHeight="1" x14ac:dyDescent="0.2">
      <c r="A1827" s="78">
        <v>47131830</v>
      </c>
      <c r="B1827" s="69" t="str">
        <f t="shared" ca="1" si="80"/>
        <v>Limpiadores de muebles</v>
      </c>
      <c r="C1827" s="78" t="s">
        <v>1449</v>
      </c>
      <c r="D1827" s="78">
        <v>15</v>
      </c>
      <c r="E1827" s="71">
        <v>375</v>
      </c>
      <c r="F1827" s="70">
        <f t="shared" ca="1" si="81"/>
        <v>5625</v>
      </c>
      <c r="G1827" s="45"/>
      <c r="H1827" s="45"/>
      <c r="I1827" s="45"/>
      <c r="J1827" s="45"/>
    </row>
    <row r="1828" spans="1:10" ht="13.5" customHeight="1" x14ac:dyDescent="0.2">
      <c r="A1828" s="78">
        <v>46181504</v>
      </c>
      <c r="B1828" s="69" t="str">
        <f t="shared" ca="1" si="80"/>
        <v>Guantes de protección</v>
      </c>
      <c r="C1828" s="78" t="s">
        <v>4738</v>
      </c>
      <c r="D1828" s="78">
        <v>50</v>
      </c>
      <c r="E1828" s="71">
        <v>231.74</v>
      </c>
      <c r="F1828" s="70">
        <f t="shared" ca="1" si="81"/>
        <v>11587</v>
      </c>
      <c r="G1828" s="45"/>
      <c r="H1828" s="45"/>
      <c r="I1828" s="45"/>
      <c r="J1828" s="45"/>
    </row>
    <row r="1829" spans="1:10" ht="13.5" customHeight="1" x14ac:dyDescent="0.2">
      <c r="A1829" s="78">
        <v>46181504</v>
      </c>
      <c r="B1829" s="69" t="str">
        <f t="shared" ca="1" si="80"/>
        <v>Guantes de protección</v>
      </c>
      <c r="C1829" s="78" t="s">
        <v>4738</v>
      </c>
      <c r="D1829" s="78">
        <v>24</v>
      </c>
      <c r="E1829" s="71">
        <v>231.74</v>
      </c>
      <c r="F1829" s="70">
        <f t="shared" ca="1" si="81"/>
        <v>5561.76</v>
      </c>
      <c r="G1829" s="45"/>
      <c r="H1829" s="45"/>
      <c r="I1829" s="45"/>
      <c r="J1829" s="45"/>
    </row>
    <row r="1830" spans="1:10" ht="13.5" customHeight="1" x14ac:dyDescent="0.2">
      <c r="A1830" s="78">
        <v>46181504</v>
      </c>
      <c r="B1830" s="69" t="str">
        <f t="shared" ca="1" si="80"/>
        <v>Guantes de protección</v>
      </c>
      <c r="C1830" s="78" t="s">
        <v>4738</v>
      </c>
      <c r="D1830" s="78">
        <v>250</v>
      </c>
      <c r="E1830" s="71">
        <v>231.74</v>
      </c>
      <c r="F1830" s="70">
        <f t="shared" ca="1" si="81"/>
        <v>57935</v>
      </c>
      <c r="G1830" s="45"/>
      <c r="H1830" s="45"/>
      <c r="I1830" s="45"/>
      <c r="J1830" s="45"/>
    </row>
    <row r="1831" spans="1:10" ht="13.5" customHeight="1" x14ac:dyDescent="0.2">
      <c r="A1831" s="78">
        <v>45111601</v>
      </c>
      <c r="B1831" s="69" t="str">
        <f t="shared" ca="1" si="80"/>
        <v>Señaladores</v>
      </c>
      <c r="C1831" s="78" t="s">
        <v>1449</v>
      </c>
      <c r="D1831" s="78">
        <v>3</v>
      </c>
      <c r="E1831" s="71">
        <v>685</v>
      </c>
      <c r="F1831" s="70">
        <f t="shared" ca="1" si="81"/>
        <v>2055</v>
      </c>
      <c r="G1831" s="45"/>
      <c r="H1831" s="45"/>
      <c r="I1831" s="45"/>
      <c r="J1831" s="45"/>
    </row>
    <row r="1832" spans="1:10" ht="13.5" customHeight="1" x14ac:dyDescent="0.2">
      <c r="A1832" s="78">
        <v>47131805</v>
      </c>
      <c r="B1832" s="69" t="str">
        <f t="shared" ca="1" si="80"/>
        <v>Limpiadores de propósito general</v>
      </c>
      <c r="C1832" s="78" t="s">
        <v>16989</v>
      </c>
      <c r="D1832" s="78">
        <v>2</v>
      </c>
      <c r="E1832" s="71">
        <v>3537.51</v>
      </c>
      <c r="F1832" s="70">
        <f t="shared" ca="1" si="81"/>
        <v>7075.02</v>
      </c>
      <c r="G1832" s="45"/>
      <c r="H1832" s="45"/>
      <c r="I1832" s="45"/>
      <c r="J1832" s="45"/>
    </row>
    <row r="1833" spans="1:10" ht="13.5" customHeight="1" x14ac:dyDescent="0.2">
      <c r="A1833" s="78">
        <v>47131805</v>
      </c>
      <c r="B1833" s="69" t="str">
        <f t="shared" ca="1" si="80"/>
        <v>Limpiadores de propósito general</v>
      </c>
      <c r="C1833" s="78" t="s">
        <v>9561</v>
      </c>
      <c r="D1833" s="78">
        <v>12</v>
      </c>
      <c r="E1833" s="71">
        <v>850</v>
      </c>
      <c r="F1833" s="70">
        <f t="shared" ca="1" si="81"/>
        <v>10200</v>
      </c>
      <c r="G1833" s="45"/>
      <c r="H1833" s="45"/>
      <c r="I1833" s="45"/>
      <c r="J1833" s="45"/>
    </row>
    <row r="1834" spans="1:10" ht="13.5" customHeight="1" x14ac:dyDescent="0.2">
      <c r="A1834" s="78">
        <v>47131805</v>
      </c>
      <c r="B1834" s="69" t="str">
        <f t="shared" ca="1" si="80"/>
        <v>Limpiadores de propósito general</v>
      </c>
      <c r="C1834" s="78" t="s">
        <v>16989</v>
      </c>
      <c r="D1834" s="78">
        <v>3</v>
      </c>
      <c r="E1834" s="71">
        <v>3550</v>
      </c>
      <c r="F1834" s="70">
        <f t="shared" ca="1" si="81"/>
        <v>10650</v>
      </c>
      <c r="G1834" s="45"/>
      <c r="H1834" s="45"/>
      <c r="I1834" s="45"/>
      <c r="J1834" s="45"/>
    </row>
    <row r="1835" spans="1:10" ht="13.5" customHeight="1" x14ac:dyDescent="0.2">
      <c r="A1835" s="78">
        <v>47131803</v>
      </c>
      <c r="B1835" s="69" t="str">
        <f t="shared" ca="1" si="80"/>
        <v>Desinfectantes para uso doméstico</v>
      </c>
      <c r="C1835" s="78" t="s">
        <v>9561</v>
      </c>
      <c r="D1835" s="78">
        <v>2</v>
      </c>
      <c r="E1835" s="71">
        <v>3250</v>
      </c>
      <c r="F1835" s="70">
        <f t="shared" ca="1" si="81"/>
        <v>6500</v>
      </c>
      <c r="G1835" s="45"/>
      <c r="H1835" s="45"/>
      <c r="I1835" s="45"/>
      <c r="J1835" s="45"/>
    </row>
    <row r="1836" spans="1:10" ht="13.5" customHeight="1" x14ac:dyDescent="0.2">
      <c r="A1836" s="78">
        <v>47131805</v>
      </c>
      <c r="B1836" s="69" t="str">
        <f t="shared" ca="1" si="80"/>
        <v>Limpiadores de propósito general</v>
      </c>
      <c r="C1836" s="78" t="s">
        <v>9561</v>
      </c>
      <c r="D1836" s="78">
        <v>10</v>
      </c>
      <c r="E1836" s="71">
        <v>675</v>
      </c>
      <c r="F1836" s="70">
        <f t="shared" ca="1" si="81"/>
        <v>6750</v>
      </c>
      <c r="G1836" s="45"/>
      <c r="H1836" s="45"/>
      <c r="I1836" s="45"/>
      <c r="J1836" s="45"/>
    </row>
    <row r="1837" spans="1:10" ht="13.5" customHeight="1" x14ac:dyDescent="0.2">
      <c r="A1837" s="78">
        <v>47131603</v>
      </c>
      <c r="B1837" s="69" t="str">
        <f t="shared" ca="1" si="80"/>
        <v>Esponjas</v>
      </c>
      <c r="C1837" s="78" t="s">
        <v>1449</v>
      </c>
      <c r="D1837" s="78">
        <v>100</v>
      </c>
      <c r="E1837" s="71">
        <v>15</v>
      </c>
      <c r="F1837" s="70">
        <f t="shared" ca="1" si="81"/>
        <v>1500</v>
      </c>
      <c r="G1837" s="45"/>
      <c r="H1837" s="45"/>
      <c r="I1837" s="45"/>
      <c r="J1837" s="45"/>
    </row>
    <row r="1838" spans="1:10" ht="13.5" customHeight="1" x14ac:dyDescent="0.2">
      <c r="A1838" s="78">
        <v>47131603</v>
      </c>
      <c r="B1838" s="69" t="str">
        <f t="shared" ca="1" si="80"/>
        <v>Esponjas</v>
      </c>
      <c r="C1838" s="78" t="s">
        <v>1449</v>
      </c>
      <c r="D1838" s="78">
        <v>75</v>
      </c>
      <c r="E1838" s="71">
        <v>45</v>
      </c>
      <c r="F1838" s="70">
        <f t="shared" ca="1" si="81"/>
        <v>3375</v>
      </c>
      <c r="G1838" s="45"/>
      <c r="H1838" s="45"/>
      <c r="I1838" s="45"/>
      <c r="J1838" s="45"/>
    </row>
    <row r="1839" spans="1:10" ht="13.5" customHeight="1" x14ac:dyDescent="0.2">
      <c r="A1839" s="45"/>
      <c r="B1839" s="45"/>
      <c r="C1839" s="45"/>
      <c r="D1839" s="45"/>
      <c r="E1839" s="73" t="s">
        <v>12551</v>
      </c>
      <c r="F1839" s="74">
        <f ca="1">SUM(Table398[MONTO TOTAL ESTIMADO])</f>
        <v>2121116.29</v>
      </c>
      <c r="G1839" s="45"/>
      <c r="H1839" s="45" t="str">
        <f>C1784</f>
        <v>Bienes</v>
      </c>
      <c r="I1839" s="45" t="str">
        <f>E1784</f>
        <v>No</v>
      </c>
      <c r="J1839" s="45" t="str">
        <f>D1784</f>
        <v>Compras Menores</v>
      </c>
    </row>
    <row r="1840" spans="1:10" ht="14.1" customHeight="1" thickBot="1" x14ac:dyDescent="0.3"/>
    <row r="1841" spans="1:10" ht="33.75" customHeight="1" thickBot="1" x14ac:dyDescent="0.25">
      <c r="A1841" s="64" t="s">
        <v>16382</v>
      </c>
      <c r="B1841" s="64" t="s">
        <v>161</v>
      </c>
      <c r="C1841" s="64" t="s">
        <v>11725</v>
      </c>
      <c r="D1841" s="64" t="s">
        <v>14378</v>
      </c>
      <c r="E1841" s="64" t="s">
        <v>10963</v>
      </c>
      <c r="F1841" s="64" t="s">
        <v>11096</v>
      </c>
      <c r="G1841" s="45"/>
      <c r="H1841" s="45"/>
      <c r="I1841" s="45"/>
      <c r="J1841" s="45"/>
    </row>
    <row r="1842" spans="1:10" ht="14.1" customHeight="1" thickBot="1" x14ac:dyDescent="0.25">
      <c r="A1842" s="66" t="s">
        <v>18893</v>
      </c>
      <c r="B1842" s="66" t="s">
        <v>18894</v>
      </c>
      <c r="C1842" s="66" t="s">
        <v>17798</v>
      </c>
      <c r="D1842" s="66" t="s">
        <v>17483</v>
      </c>
      <c r="E1842" s="66" t="s">
        <v>17854</v>
      </c>
      <c r="F1842" s="66" t="s">
        <v>18895</v>
      </c>
      <c r="G1842" s="45"/>
      <c r="H1842" s="45"/>
      <c r="I1842" s="45"/>
      <c r="J1842" s="45"/>
    </row>
    <row r="1843" spans="1:10" ht="14.1" customHeight="1" thickBot="1" x14ac:dyDescent="0.25">
      <c r="A1843" s="95" t="s">
        <v>14828</v>
      </c>
      <c r="B1843" s="67" t="s">
        <v>8530</v>
      </c>
      <c r="C1843" s="76">
        <v>45108</v>
      </c>
      <c r="D1843" s="95" t="s">
        <v>9387</v>
      </c>
      <c r="E1843" s="67" t="s">
        <v>13094</v>
      </c>
      <c r="F1843" s="66" t="s">
        <v>3082</v>
      </c>
      <c r="G1843" s="45"/>
      <c r="H1843" s="45"/>
      <c r="I1843" s="45"/>
      <c r="J1843" s="45"/>
    </row>
    <row r="1844" spans="1:10" ht="14.1" customHeight="1" thickBot="1" x14ac:dyDescent="0.25">
      <c r="A1844" s="96"/>
      <c r="B1844" s="67" t="s">
        <v>1786</v>
      </c>
      <c r="C1844" s="80">
        <f>IF(C1843="","",IF(AND(MONTH(C1843)&gt;=1,MONTH(C1843)&lt;=3),1,IF(AND(MONTH(C1843)&gt;=4,MONTH(C1843)&lt;=6),2,IF(AND(MONTH(C1843)&gt;=7,MONTH(C1843)&lt;=9),3,4))))</f>
        <v>3</v>
      </c>
      <c r="D1844" s="96"/>
      <c r="E1844" s="67" t="s">
        <v>2419</v>
      </c>
      <c r="F1844" s="66" t="s">
        <v>14449</v>
      </c>
      <c r="G1844" s="45"/>
      <c r="H1844" s="45"/>
      <c r="I1844" s="45"/>
      <c r="J1844" s="45"/>
    </row>
    <row r="1845" spans="1:10" ht="14.1" customHeight="1" thickBot="1" x14ac:dyDescent="0.25">
      <c r="A1845" s="96"/>
      <c r="B1845" s="67" t="s">
        <v>12943</v>
      </c>
      <c r="C1845" s="76">
        <v>45199</v>
      </c>
      <c r="D1845" s="96"/>
      <c r="E1845" s="67" t="s">
        <v>3075</v>
      </c>
      <c r="F1845" s="66" t="s">
        <v>6001</v>
      </c>
      <c r="G1845" s="45"/>
      <c r="H1845" s="45"/>
      <c r="I1845" s="45"/>
      <c r="J1845" s="45"/>
    </row>
    <row r="1846" spans="1:10" ht="14.1" customHeight="1" thickBot="1" x14ac:dyDescent="0.25">
      <c r="A1846" s="96"/>
      <c r="B1846" s="67" t="s">
        <v>1786</v>
      </c>
      <c r="C1846" s="80">
        <f>IF(C1845="","",IF(AND(MONTH(C1845)&gt;=1,MONTH(C1845)&lt;=3),1,IF(AND(MONTH(C1845)&gt;=4,MONTH(C1845)&lt;=6),2,IF(AND(MONTH(C1845)&gt;=7,MONTH(C1845)&lt;=9),3,4))))</f>
        <v>3</v>
      </c>
      <c r="D1846" s="96"/>
      <c r="E1846" s="67" t="s">
        <v>13193</v>
      </c>
      <c r="F1846" s="66" t="s">
        <v>6001</v>
      </c>
      <c r="G1846" s="45"/>
      <c r="H1846" s="45"/>
      <c r="I1846" s="45"/>
      <c r="J1846" s="45"/>
    </row>
    <row r="1847" spans="1:10" ht="14.1" customHeight="1" thickBot="1" x14ac:dyDescent="0.25">
      <c r="A1847" s="45"/>
      <c r="B1847" s="45"/>
      <c r="C1847" s="45"/>
      <c r="D1847" s="45"/>
      <c r="E1847" s="45"/>
      <c r="F1847" s="45"/>
      <c r="G1847" s="45"/>
      <c r="H1847" s="45"/>
      <c r="I1847" s="45"/>
      <c r="J1847" s="45"/>
    </row>
    <row r="1848" spans="1:10" ht="14.1" customHeight="1" thickBot="1" x14ac:dyDescent="0.25">
      <c r="A1848" s="72" t="s">
        <v>15735</v>
      </c>
      <c r="B1848" s="72" t="s">
        <v>16146</v>
      </c>
      <c r="C1848" s="72" t="s">
        <v>15641</v>
      </c>
      <c r="D1848" s="72" t="s">
        <v>15251</v>
      </c>
      <c r="E1848" s="72" t="s">
        <v>6934</v>
      </c>
      <c r="F1848" s="72" t="s">
        <v>15280</v>
      </c>
      <c r="G1848" s="45"/>
      <c r="H1848" s="45"/>
      <c r="I1848" s="45"/>
      <c r="J1848" s="45"/>
    </row>
    <row r="1849" spans="1:10" ht="14.1" customHeight="1" x14ac:dyDescent="0.2">
      <c r="A1849" s="78">
        <v>53131608</v>
      </c>
      <c r="B1849" s="69" t="str">
        <f t="shared" ref="B1849:B1896" ca="1" si="82">IFERROR(INDEX(UNSPSCDes,MATCH(INDIRECT(ADDRESS(ROW(),COLUMN()-1,4)),UNSPSCCode,0)),"")</f>
        <v>Jabones</v>
      </c>
      <c r="C1849" s="78" t="s">
        <v>9561</v>
      </c>
      <c r="D1849" s="78">
        <v>140</v>
      </c>
      <c r="E1849" s="71">
        <v>347.22</v>
      </c>
      <c r="F1849" s="70">
        <f t="shared" ref="F1849:F1896" ca="1" si="83">INDIRECT(ADDRESS(ROW(),COLUMN()-2,4))*INDIRECT(ADDRESS(ROW(),COLUMN()-1,4))</f>
        <v>48610.8</v>
      </c>
      <c r="G1849" s="45"/>
      <c r="H1849" s="45"/>
      <c r="I1849" s="45"/>
      <c r="J1849" s="45"/>
    </row>
    <row r="1850" spans="1:10" ht="13.5" customHeight="1" x14ac:dyDescent="0.2">
      <c r="A1850" s="78">
        <v>53131626</v>
      </c>
      <c r="B1850" s="69" t="str">
        <f t="shared" ca="1" si="82"/>
        <v>Desinfectante de manos</v>
      </c>
      <c r="C1850" s="78" t="s">
        <v>9561</v>
      </c>
      <c r="D1850" s="78">
        <v>36</v>
      </c>
      <c r="E1850" s="71">
        <v>1983.09</v>
      </c>
      <c r="F1850" s="70">
        <f t="shared" ca="1" si="83"/>
        <v>71391.239999999991</v>
      </c>
      <c r="G1850" s="45"/>
      <c r="H1850" s="45"/>
      <c r="I1850" s="45"/>
      <c r="J1850" s="45"/>
    </row>
    <row r="1851" spans="1:10" ht="13.5" customHeight="1" x14ac:dyDescent="0.2">
      <c r="A1851" s="78">
        <v>53131608</v>
      </c>
      <c r="B1851" s="69" t="str">
        <f t="shared" ca="1" si="82"/>
        <v>Jabones</v>
      </c>
      <c r="C1851" s="78" t="s">
        <v>9561</v>
      </c>
      <c r="D1851" s="78">
        <v>115</v>
      </c>
      <c r="E1851" s="71">
        <v>280.49</v>
      </c>
      <c r="F1851" s="70">
        <f t="shared" ca="1" si="83"/>
        <v>32256.350000000002</v>
      </c>
      <c r="G1851" s="45"/>
      <c r="H1851" s="45"/>
      <c r="I1851" s="45"/>
      <c r="J1851" s="45"/>
    </row>
    <row r="1852" spans="1:10" ht="13.5" customHeight="1" x14ac:dyDescent="0.2">
      <c r="A1852" s="78">
        <v>53131626</v>
      </c>
      <c r="B1852" s="69" t="str">
        <f t="shared" ca="1" si="82"/>
        <v>Desinfectante de manos</v>
      </c>
      <c r="C1852" s="78" t="s">
        <v>1449</v>
      </c>
      <c r="D1852" s="78">
        <v>50</v>
      </c>
      <c r="E1852" s="71">
        <v>1984.09</v>
      </c>
      <c r="F1852" s="70">
        <f t="shared" ca="1" si="83"/>
        <v>99204.5</v>
      </c>
      <c r="G1852" s="45"/>
      <c r="H1852" s="45"/>
      <c r="I1852" s="45"/>
      <c r="J1852" s="45"/>
    </row>
    <row r="1853" spans="1:10" ht="13.5" customHeight="1" x14ac:dyDescent="0.2">
      <c r="A1853" s="78">
        <v>12161803</v>
      </c>
      <c r="B1853" s="69" t="str">
        <f t="shared" ca="1" si="82"/>
        <v>Aerosoles</v>
      </c>
      <c r="C1853" s="78" t="s">
        <v>1449</v>
      </c>
      <c r="D1853" s="78">
        <v>50</v>
      </c>
      <c r="E1853" s="71">
        <v>200</v>
      </c>
      <c r="F1853" s="70">
        <f t="shared" ca="1" si="83"/>
        <v>10000</v>
      </c>
      <c r="G1853" s="45"/>
      <c r="H1853" s="45"/>
      <c r="I1853" s="45"/>
      <c r="J1853" s="45"/>
    </row>
    <row r="1854" spans="1:10" ht="13.5" customHeight="1" x14ac:dyDescent="0.2">
      <c r="A1854" s="78">
        <v>53131608</v>
      </c>
      <c r="B1854" s="69" t="str">
        <f t="shared" ca="1" si="82"/>
        <v>Jabones</v>
      </c>
      <c r="C1854" s="78" t="s">
        <v>16989</v>
      </c>
      <c r="D1854" s="78">
        <v>50</v>
      </c>
      <c r="E1854" s="71">
        <v>280.49</v>
      </c>
      <c r="F1854" s="70">
        <f t="shared" ca="1" si="83"/>
        <v>14024.5</v>
      </c>
      <c r="G1854" s="45"/>
      <c r="H1854" s="45"/>
      <c r="I1854" s="45"/>
      <c r="J1854" s="45"/>
    </row>
    <row r="1855" spans="1:10" ht="13.5" customHeight="1" x14ac:dyDescent="0.2">
      <c r="A1855" s="78">
        <v>12141901</v>
      </c>
      <c r="B1855" s="69" t="str">
        <f t="shared" ca="1" si="82"/>
        <v>Cloro cl</v>
      </c>
      <c r="C1855" s="78" t="s">
        <v>9561</v>
      </c>
      <c r="D1855" s="78">
        <v>350</v>
      </c>
      <c r="E1855" s="71">
        <v>163.46</v>
      </c>
      <c r="F1855" s="70">
        <f t="shared" ca="1" si="83"/>
        <v>57211</v>
      </c>
      <c r="G1855" s="45"/>
      <c r="H1855" s="45"/>
      <c r="I1855" s="45"/>
      <c r="J1855" s="45"/>
    </row>
    <row r="1856" spans="1:10" ht="13.5" customHeight="1" x14ac:dyDescent="0.2">
      <c r="A1856" s="78">
        <v>12141901</v>
      </c>
      <c r="B1856" s="69" t="str">
        <f t="shared" ca="1" si="82"/>
        <v>Cloro cl</v>
      </c>
      <c r="C1856" s="78" t="s">
        <v>9561</v>
      </c>
      <c r="D1856" s="78">
        <v>12</v>
      </c>
      <c r="E1856" s="71">
        <v>297.68</v>
      </c>
      <c r="F1856" s="70">
        <f t="shared" ca="1" si="83"/>
        <v>3572.16</v>
      </c>
      <c r="G1856" s="45"/>
      <c r="H1856" s="45"/>
      <c r="I1856" s="45"/>
      <c r="J1856" s="45"/>
    </row>
    <row r="1857" spans="1:10" ht="13.5" customHeight="1" x14ac:dyDescent="0.2">
      <c r="A1857" s="78">
        <v>12161803</v>
      </c>
      <c r="B1857" s="69" t="str">
        <f t="shared" ca="1" si="82"/>
        <v>Aerosoles</v>
      </c>
      <c r="C1857" s="78" t="s">
        <v>1449</v>
      </c>
      <c r="D1857" s="78">
        <v>60</v>
      </c>
      <c r="E1857" s="71">
        <v>200</v>
      </c>
      <c r="F1857" s="70">
        <f t="shared" ca="1" si="83"/>
        <v>12000</v>
      </c>
      <c r="G1857" s="45"/>
      <c r="H1857" s="45"/>
      <c r="I1857" s="45"/>
      <c r="J1857" s="45"/>
    </row>
    <row r="1858" spans="1:10" ht="13.5" customHeight="1" x14ac:dyDescent="0.2">
      <c r="A1858" s="78">
        <v>15121803</v>
      </c>
      <c r="B1858" s="69" t="str">
        <f t="shared" ca="1" si="82"/>
        <v>Removedor de óxido</v>
      </c>
      <c r="C1858" s="78" t="s">
        <v>1449</v>
      </c>
      <c r="D1858" s="78">
        <v>15</v>
      </c>
      <c r="E1858" s="71">
        <v>425</v>
      </c>
      <c r="F1858" s="70">
        <f t="shared" ca="1" si="83"/>
        <v>6375</v>
      </c>
      <c r="G1858" s="45"/>
      <c r="H1858" s="45"/>
      <c r="I1858" s="45"/>
      <c r="J1858" s="45"/>
    </row>
    <row r="1859" spans="1:10" ht="13.5" customHeight="1" x14ac:dyDescent="0.2">
      <c r="A1859" s="78">
        <v>47131706</v>
      </c>
      <c r="B1859" s="69" t="str">
        <f t="shared" ca="1" si="82"/>
        <v>Dispensadores de ambientadores</v>
      </c>
      <c r="C1859" s="78" t="s">
        <v>1449</v>
      </c>
      <c r="D1859" s="78">
        <v>15</v>
      </c>
      <c r="E1859" s="71">
        <v>235.53</v>
      </c>
      <c r="F1859" s="70">
        <f t="shared" ca="1" si="83"/>
        <v>3532.95</v>
      </c>
      <c r="G1859" s="45"/>
      <c r="H1859" s="45"/>
      <c r="I1859" s="45"/>
      <c r="J1859" s="45"/>
    </row>
    <row r="1860" spans="1:10" ht="13.5" customHeight="1" x14ac:dyDescent="0.2">
      <c r="A1860" s="78">
        <v>47131805</v>
      </c>
      <c r="B1860" s="69" t="str">
        <f t="shared" ca="1" si="82"/>
        <v>Limpiadores de propósito general</v>
      </c>
      <c r="C1860" s="78" t="s">
        <v>9561</v>
      </c>
      <c r="D1860" s="78">
        <v>30</v>
      </c>
      <c r="E1860" s="71">
        <v>350</v>
      </c>
      <c r="F1860" s="70">
        <f t="shared" ca="1" si="83"/>
        <v>10500</v>
      </c>
      <c r="G1860" s="45"/>
      <c r="H1860" s="45"/>
      <c r="I1860" s="45"/>
      <c r="J1860" s="45"/>
    </row>
    <row r="1861" spans="1:10" ht="13.5" customHeight="1" x14ac:dyDescent="0.2">
      <c r="A1861" s="78">
        <v>47131805</v>
      </c>
      <c r="B1861" s="69" t="str">
        <f t="shared" ca="1" si="82"/>
        <v>Limpiadores de propósito general</v>
      </c>
      <c r="C1861" s="78" t="s">
        <v>1449</v>
      </c>
      <c r="D1861" s="78">
        <v>15</v>
      </c>
      <c r="E1861" s="71">
        <v>300.85000000000002</v>
      </c>
      <c r="F1861" s="70">
        <f t="shared" ca="1" si="83"/>
        <v>4512.75</v>
      </c>
      <c r="G1861" s="45"/>
      <c r="H1861" s="45"/>
      <c r="I1861" s="45"/>
      <c r="J1861" s="45"/>
    </row>
    <row r="1862" spans="1:10" ht="13.5" customHeight="1" x14ac:dyDescent="0.2">
      <c r="A1862" s="78">
        <v>47131805</v>
      </c>
      <c r="B1862" s="69" t="str">
        <f t="shared" ca="1" si="82"/>
        <v>Limpiadores de propósito general</v>
      </c>
      <c r="C1862" s="78" t="s">
        <v>9561</v>
      </c>
      <c r="D1862" s="78">
        <v>20</v>
      </c>
      <c r="E1862" s="71">
        <v>350</v>
      </c>
      <c r="F1862" s="70">
        <f t="shared" ca="1" si="83"/>
        <v>7000</v>
      </c>
      <c r="G1862" s="45"/>
      <c r="H1862" s="45"/>
      <c r="I1862" s="45"/>
      <c r="J1862" s="45"/>
    </row>
    <row r="1863" spans="1:10" ht="13.5" customHeight="1" x14ac:dyDescent="0.2">
      <c r="A1863" s="78">
        <v>47131805</v>
      </c>
      <c r="B1863" s="69" t="str">
        <f t="shared" ca="1" si="82"/>
        <v>Limpiadores de propósito general</v>
      </c>
      <c r="C1863" s="78" t="s">
        <v>1449</v>
      </c>
      <c r="D1863" s="78">
        <v>15</v>
      </c>
      <c r="E1863" s="71">
        <v>535</v>
      </c>
      <c r="F1863" s="70">
        <f t="shared" ca="1" si="83"/>
        <v>8025</v>
      </c>
      <c r="G1863" s="45"/>
      <c r="H1863" s="45"/>
      <c r="I1863" s="45"/>
      <c r="J1863" s="45"/>
    </row>
    <row r="1864" spans="1:10" ht="13.5" customHeight="1" x14ac:dyDescent="0.2">
      <c r="A1864" s="78">
        <v>47131803</v>
      </c>
      <c r="B1864" s="69" t="str">
        <f t="shared" ca="1" si="82"/>
        <v>Desinfectantes para uso doméstico</v>
      </c>
      <c r="C1864" s="78" t="s">
        <v>9561</v>
      </c>
      <c r="D1864" s="78">
        <v>20</v>
      </c>
      <c r="E1864" s="71">
        <v>450</v>
      </c>
      <c r="F1864" s="70">
        <f t="shared" ca="1" si="83"/>
        <v>9000</v>
      </c>
      <c r="G1864" s="45"/>
      <c r="H1864" s="45"/>
      <c r="I1864" s="45"/>
      <c r="J1864" s="45"/>
    </row>
    <row r="1865" spans="1:10" ht="13.5" customHeight="1" x14ac:dyDescent="0.2">
      <c r="A1865" s="78">
        <v>47131803</v>
      </c>
      <c r="B1865" s="69" t="str">
        <f t="shared" ca="1" si="82"/>
        <v>Desinfectantes para uso doméstico</v>
      </c>
      <c r="C1865" s="78" t="s">
        <v>9561</v>
      </c>
      <c r="D1865" s="78">
        <v>15</v>
      </c>
      <c r="E1865" s="71">
        <v>806.73</v>
      </c>
      <c r="F1865" s="70">
        <f t="shared" ca="1" si="83"/>
        <v>12100.95</v>
      </c>
      <c r="G1865" s="45"/>
      <c r="H1865" s="45"/>
      <c r="I1865" s="45"/>
      <c r="J1865" s="45"/>
    </row>
    <row r="1866" spans="1:10" ht="13.5" customHeight="1" x14ac:dyDescent="0.2">
      <c r="A1866" s="78">
        <v>47131805</v>
      </c>
      <c r="B1866" s="69" t="str">
        <f t="shared" ca="1" si="82"/>
        <v>Limpiadores de propósito general</v>
      </c>
      <c r="C1866" s="78" t="s">
        <v>9561</v>
      </c>
      <c r="D1866" s="78">
        <v>20</v>
      </c>
      <c r="E1866" s="71">
        <v>578.59</v>
      </c>
      <c r="F1866" s="70">
        <f t="shared" ca="1" si="83"/>
        <v>11571.800000000001</v>
      </c>
      <c r="G1866" s="45"/>
      <c r="H1866" s="45"/>
      <c r="I1866" s="45"/>
      <c r="J1866" s="45"/>
    </row>
    <row r="1867" spans="1:10" ht="13.5" customHeight="1" x14ac:dyDescent="0.2">
      <c r="A1867" s="78">
        <v>47131604</v>
      </c>
      <c r="B1867" s="69" t="str">
        <f t="shared" ca="1" si="82"/>
        <v>Escobas</v>
      </c>
      <c r="C1867" s="78" t="s">
        <v>1449</v>
      </c>
      <c r="D1867" s="78">
        <v>20</v>
      </c>
      <c r="E1867" s="71">
        <v>171.15</v>
      </c>
      <c r="F1867" s="70">
        <f t="shared" ca="1" si="83"/>
        <v>3423</v>
      </c>
      <c r="G1867" s="45"/>
      <c r="H1867" s="45"/>
      <c r="I1867" s="45"/>
      <c r="J1867" s="45"/>
    </row>
    <row r="1868" spans="1:10" ht="13.5" customHeight="1" x14ac:dyDescent="0.2">
      <c r="A1868" s="78">
        <v>47131801</v>
      </c>
      <c r="B1868" s="69" t="str">
        <f t="shared" ca="1" si="82"/>
        <v>Limpiadores de pisos</v>
      </c>
      <c r="C1868" s="78" t="s">
        <v>1449</v>
      </c>
      <c r="D1868" s="78">
        <v>3</v>
      </c>
      <c r="E1868" s="71">
        <v>950</v>
      </c>
      <c r="F1868" s="70">
        <f t="shared" ca="1" si="83"/>
        <v>2850</v>
      </c>
      <c r="G1868" s="45"/>
      <c r="H1868" s="45"/>
      <c r="I1868" s="45"/>
      <c r="J1868" s="45"/>
    </row>
    <row r="1869" spans="1:10" ht="13.5" customHeight="1" x14ac:dyDescent="0.2">
      <c r="A1869" s="78">
        <v>47131801</v>
      </c>
      <c r="B1869" s="69" t="str">
        <f t="shared" ca="1" si="82"/>
        <v>Limpiadores de pisos</v>
      </c>
      <c r="C1869" s="78" t="s">
        <v>1449</v>
      </c>
      <c r="D1869" s="78">
        <v>12</v>
      </c>
      <c r="E1869" s="71">
        <v>675</v>
      </c>
      <c r="F1869" s="70">
        <f t="shared" ca="1" si="83"/>
        <v>8100</v>
      </c>
      <c r="G1869" s="45"/>
      <c r="H1869" s="45"/>
      <c r="I1869" s="45"/>
      <c r="J1869" s="45"/>
    </row>
    <row r="1870" spans="1:10" ht="13.5" customHeight="1" x14ac:dyDescent="0.2">
      <c r="A1870" s="78">
        <v>47131611</v>
      </c>
      <c r="B1870" s="69" t="str">
        <f t="shared" ca="1" si="82"/>
        <v>Recogedor de basura</v>
      </c>
      <c r="C1870" s="78" t="s">
        <v>1449</v>
      </c>
      <c r="D1870" s="78">
        <v>12</v>
      </c>
      <c r="E1870" s="71">
        <v>246.25</v>
      </c>
      <c r="F1870" s="70">
        <f t="shared" ca="1" si="83"/>
        <v>2955</v>
      </c>
      <c r="G1870" s="45"/>
      <c r="H1870" s="45"/>
      <c r="I1870" s="45"/>
      <c r="J1870" s="45"/>
    </row>
    <row r="1871" spans="1:10" ht="13.5" customHeight="1" x14ac:dyDescent="0.2">
      <c r="A1871" s="78">
        <v>47131801</v>
      </c>
      <c r="B1871" s="69" t="str">
        <f t="shared" ca="1" si="82"/>
        <v>Limpiadores de pisos</v>
      </c>
      <c r="C1871" s="78" t="s">
        <v>1449</v>
      </c>
      <c r="D1871" s="78">
        <v>25</v>
      </c>
      <c r="E1871" s="71">
        <v>379.33</v>
      </c>
      <c r="F1871" s="70">
        <f t="shared" ca="1" si="83"/>
        <v>9483.25</v>
      </c>
      <c r="G1871" s="45"/>
      <c r="H1871" s="45"/>
      <c r="I1871" s="45"/>
      <c r="J1871" s="45"/>
    </row>
    <row r="1872" spans="1:10" ht="13.5" customHeight="1" x14ac:dyDescent="0.2">
      <c r="A1872" s="78">
        <v>47131801</v>
      </c>
      <c r="B1872" s="69" t="str">
        <f t="shared" ca="1" si="82"/>
        <v>Limpiadores de pisos</v>
      </c>
      <c r="C1872" s="78" t="s">
        <v>1449</v>
      </c>
      <c r="D1872" s="78">
        <v>25</v>
      </c>
      <c r="E1872" s="71">
        <v>401.09</v>
      </c>
      <c r="F1872" s="70">
        <f t="shared" ca="1" si="83"/>
        <v>10027.25</v>
      </c>
      <c r="G1872" s="45"/>
      <c r="H1872" s="45"/>
      <c r="I1872" s="45"/>
      <c r="J1872" s="45"/>
    </row>
    <row r="1873" spans="1:10" ht="13.5" customHeight="1" x14ac:dyDescent="0.2">
      <c r="A1873" s="78">
        <v>47131502</v>
      </c>
      <c r="B1873" s="69" t="str">
        <f t="shared" ca="1" si="82"/>
        <v>Pañitos o toallas para limpiar</v>
      </c>
      <c r="C1873" s="78" t="s">
        <v>1449</v>
      </c>
      <c r="D1873" s="78">
        <v>88</v>
      </c>
      <c r="E1873" s="71">
        <v>125</v>
      </c>
      <c r="F1873" s="70">
        <f t="shared" ca="1" si="83"/>
        <v>11000</v>
      </c>
      <c r="G1873" s="45"/>
      <c r="H1873" s="45"/>
      <c r="I1873" s="45"/>
      <c r="J1873" s="45"/>
    </row>
    <row r="1874" spans="1:10" ht="13.5" customHeight="1" x14ac:dyDescent="0.2">
      <c r="A1874" s="78">
        <v>47131827</v>
      </c>
      <c r="B1874" s="69" t="str">
        <f t="shared" ca="1" si="82"/>
        <v>Limpiadores o removedores de manchas</v>
      </c>
      <c r="C1874" s="78" t="s">
        <v>1449</v>
      </c>
      <c r="D1874" s="78">
        <v>9</v>
      </c>
      <c r="E1874" s="71">
        <v>31753.8</v>
      </c>
      <c r="F1874" s="70">
        <f t="shared" ca="1" si="83"/>
        <v>285784.2</v>
      </c>
      <c r="G1874" s="45"/>
      <c r="H1874" s="45"/>
      <c r="I1874" s="45"/>
      <c r="J1874" s="45"/>
    </row>
    <row r="1875" spans="1:10" ht="13.5" customHeight="1" x14ac:dyDescent="0.2">
      <c r="A1875" s="78">
        <v>47131805</v>
      </c>
      <c r="B1875" s="69" t="str">
        <f t="shared" ca="1" si="82"/>
        <v>Limpiadores de propósito general</v>
      </c>
      <c r="C1875" s="78" t="s">
        <v>1449</v>
      </c>
      <c r="D1875" s="78">
        <v>9</v>
      </c>
      <c r="E1875" s="71">
        <v>23022.89</v>
      </c>
      <c r="F1875" s="70">
        <f t="shared" ca="1" si="83"/>
        <v>207206.01</v>
      </c>
      <c r="G1875" s="45"/>
      <c r="H1875" s="45"/>
      <c r="I1875" s="45"/>
      <c r="J1875" s="45"/>
    </row>
    <row r="1876" spans="1:10" ht="13.5" customHeight="1" x14ac:dyDescent="0.2">
      <c r="A1876" s="78">
        <v>47131827</v>
      </c>
      <c r="B1876" s="69" t="str">
        <f t="shared" ca="1" si="82"/>
        <v>Limpiadores o removedores de manchas</v>
      </c>
      <c r="C1876" s="78" t="s">
        <v>1449</v>
      </c>
      <c r="D1876" s="78">
        <v>40</v>
      </c>
      <c r="E1876" s="71">
        <v>4954.92</v>
      </c>
      <c r="F1876" s="70">
        <f t="shared" ca="1" si="83"/>
        <v>198196.8</v>
      </c>
      <c r="G1876" s="45"/>
      <c r="H1876" s="45"/>
      <c r="I1876" s="45"/>
      <c r="J1876" s="45"/>
    </row>
    <row r="1877" spans="1:10" ht="13.5" customHeight="1" x14ac:dyDescent="0.2">
      <c r="A1877" s="78">
        <v>47131827</v>
      </c>
      <c r="B1877" s="69" t="str">
        <f t="shared" ca="1" si="82"/>
        <v>Limpiadores o removedores de manchas</v>
      </c>
      <c r="C1877" s="78" t="s">
        <v>1449</v>
      </c>
      <c r="D1877" s="78">
        <v>40</v>
      </c>
      <c r="E1877" s="71">
        <v>4954.92</v>
      </c>
      <c r="F1877" s="70">
        <f t="shared" ca="1" si="83"/>
        <v>198196.8</v>
      </c>
      <c r="G1877" s="45"/>
      <c r="H1877" s="45"/>
      <c r="I1877" s="45"/>
      <c r="J1877" s="45"/>
    </row>
    <row r="1878" spans="1:10" ht="13.5" customHeight="1" x14ac:dyDescent="0.2">
      <c r="A1878" s="78">
        <v>47131805</v>
      </c>
      <c r="B1878" s="69" t="str">
        <f t="shared" ca="1" si="82"/>
        <v>Limpiadores de propósito general</v>
      </c>
      <c r="C1878" s="78" t="s">
        <v>1449</v>
      </c>
      <c r="D1878" s="78">
        <v>6</v>
      </c>
      <c r="E1878" s="71">
        <v>34737</v>
      </c>
      <c r="F1878" s="70">
        <f t="shared" ca="1" si="83"/>
        <v>208422</v>
      </c>
      <c r="G1878" s="45"/>
      <c r="H1878" s="45"/>
      <c r="I1878" s="45"/>
      <c r="J1878" s="45"/>
    </row>
    <row r="1879" spans="1:10" ht="13.5" customHeight="1" x14ac:dyDescent="0.2">
      <c r="A1879" s="78">
        <v>47131805</v>
      </c>
      <c r="B1879" s="69" t="str">
        <f t="shared" ca="1" si="82"/>
        <v>Limpiadores de propósito general</v>
      </c>
      <c r="C1879" s="78" t="s">
        <v>1449</v>
      </c>
      <c r="D1879" s="78">
        <v>5</v>
      </c>
      <c r="E1879" s="71">
        <v>18223.919999999998</v>
      </c>
      <c r="F1879" s="70">
        <f t="shared" ca="1" si="83"/>
        <v>91119.599999999991</v>
      </c>
      <c r="G1879" s="45"/>
      <c r="H1879" s="45"/>
      <c r="I1879" s="45"/>
      <c r="J1879" s="45"/>
    </row>
    <row r="1880" spans="1:10" ht="13.5" customHeight="1" x14ac:dyDescent="0.2">
      <c r="A1880" s="78">
        <v>47131805</v>
      </c>
      <c r="B1880" s="69" t="str">
        <f t="shared" ca="1" si="82"/>
        <v>Limpiadores de propósito general</v>
      </c>
      <c r="C1880" s="78" t="s">
        <v>1449</v>
      </c>
      <c r="D1880" s="78">
        <v>40</v>
      </c>
      <c r="E1880" s="71">
        <v>2877.42</v>
      </c>
      <c r="F1880" s="70">
        <f t="shared" ca="1" si="83"/>
        <v>115096.8</v>
      </c>
      <c r="G1880" s="45"/>
      <c r="H1880" s="45"/>
      <c r="I1880" s="45"/>
      <c r="J1880" s="45"/>
    </row>
    <row r="1881" spans="1:10" ht="13.5" customHeight="1" x14ac:dyDescent="0.2">
      <c r="A1881" s="78">
        <v>47131827</v>
      </c>
      <c r="B1881" s="69" t="str">
        <f t="shared" ca="1" si="82"/>
        <v>Limpiadores o removedores de manchas</v>
      </c>
      <c r="C1881" s="78" t="s">
        <v>1449</v>
      </c>
      <c r="D1881" s="78">
        <v>15</v>
      </c>
      <c r="E1881" s="71">
        <v>10671.12</v>
      </c>
      <c r="F1881" s="70">
        <f t="shared" ca="1" si="83"/>
        <v>160066.80000000002</v>
      </c>
      <c r="G1881" s="45"/>
      <c r="H1881" s="45"/>
      <c r="I1881" s="45"/>
      <c r="J1881" s="45"/>
    </row>
    <row r="1882" spans="1:10" ht="13.5" customHeight="1" x14ac:dyDescent="0.2">
      <c r="A1882" s="78">
        <v>47131803</v>
      </c>
      <c r="B1882" s="69" t="str">
        <f t="shared" ca="1" si="82"/>
        <v>Desinfectantes para uso doméstico</v>
      </c>
      <c r="C1882" s="78" t="s">
        <v>1449</v>
      </c>
      <c r="D1882" s="78">
        <v>15</v>
      </c>
      <c r="E1882" s="71">
        <v>2500</v>
      </c>
      <c r="F1882" s="70">
        <f t="shared" ca="1" si="83"/>
        <v>37500</v>
      </c>
      <c r="G1882" s="45"/>
      <c r="H1882" s="45"/>
      <c r="I1882" s="45"/>
      <c r="J1882" s="45"/>
    </row>
    <row r="1883" spans="1:10" ht="13.5" customHeight="1" x14ac:dyDescent="0.2">
      <c r="A1883" s="78">
        <v>47131805</v>
      </c>
      <c r="B1883" s="69" t="str">
        <f t="shared" ca="1" si="82"/>
        <v>Limpiadores de propósito general</v>
      </c>
      <c r="C1883" s="78" t="s">
        <v>1449</v>
      </c>
      <c r="D1883" s="78">
        <v>5</v>
      </c>
      <c r="E1883" s="71">
        <v>3965.2</v>
      </c>
      <c r="F1883" s="70">
        <f t="shared" ca="1" si="83"/>
        <v>19826</v>
      </c>
      <c r="G1883" s="45"/>
      <c r="H1883" s="45"/>
      <c r="I1883" s="45"/>
      <c r="J1883" s="45"/>
    </row>
    <row r="1884" spans="1:10" ht="13.5" customHeight="1" x14ac:dyDescent="0.2">
      <c r="A1884" s="78">
        <v>47131805</v>
      </c>
      <c r="B1884" s="69" t="str">
        <f t="shared" ca="1" si="82"/>
        <v>Limpiadores de propósito general</v>
      </c>
      <c r="C1884" s="78" t="s">
        <v>16989</v>
      </c>
      <c r="D1884" s="78">
        <v>3</v>
      </c>
      <c r="E1884" s="71">
        <v>720</v>
      </c>
      <c r="F1884" s="70">
        <f t="shared" ca="1" si="83"/>
        <v>2160</v>
      </c>
      <c r="G1884" s="45"/>
      <c r="H1884" s="45"/>
      <c r="I1884" s="45"/>
      <c r="J1884" s="45"/>
    </row>
    <row r="1885" spans="1:10" ht="13.5" customHeight="1" x14ac:dyDescent="0.2">
      <c r="A1885" s="78">
        <v>47131830</v>
      </c>
      <c r="B1885" s="69" t="str">
        <f t="shared" ca="1" si="82"/>
        <v>Limpiadores de muebles</v>
      </c>
      <c r="C1885" s="78" t="s">
        <v>1449</v>
      </c>
      <c r="D1885" s="78">
        <v>15</v>
      </c>
      <c r="E1885" s="71">
        <v>375</v>
      </c>
      <c r="F1885" s="70">
        <f t="shared" ca="1" si="83"/>
        <v>5625</v>
      </c>
      <c r="G1885" s="45"/>
      <c r="H1885" s="45"/>
      <c r="I1885" s="45"/>
      <c r="J1885" s="45"/>
    </row>
    <row r="1886" spans="1:10" ht="13.5" customHeight="1" x14ac:dyDescent="0.2">
      <c r="A1886" s="78">
        <v>46181504</v>
      </c>
      <c r="B1886" s="69" t="str">
        <f t="shared" ca="1" si="82"/>
        <v>Guantes de protección</v>
      </c>
      <c r="C1886" s="78" t="s">
        <v>4738</v>
      </c>
      <c r="D1886" s="78">
        <v>50</v>
      </c>
      <c r="E1886" s="71">
        <v>231.74</v>
      </c>
      <c r="F1886" s="70">
        <f t="shared" ca="1" si="83"/>
        <v>11587</v>
      </c>
      <c r="G1886" s="45"/>
      <c r="H1886" s="45"/>
      <c r="I1886" s="45"/>
      <c r="J1886" s="45"/>
    </row>
    <row r="1887" spans="1:10" ht="13.5" customHeight="1" x14ac:dyDescent="0.2">
      <c r="A1887" s="78">
        <v>46181504</v>
      </c>
      <c r="B1887" s="69" t="str">
        <f t="shared" ca="1" si="82"/>
        <v>Guantes de protección</v>
      </c>
      <c r="C1887" s="78" t="s">
        <v>4738</v>
      </c>
      <c r="D1887" s="78">
        <v>24</v>
      </c>
      <c r="E1887" s="71">
        <v>231.74</v>
      </c>
      <c r="F1887" s="70">
        <f t="shared" ca="1" si="83"/>
        <v>5561.76</v>
      </c>
      <c r="G1887" s="45"/>
      <c r="H1887" s="45"/>
      <c r="I1887" s="45"/>
      <c r="J1887" s="45"/>
    </row>
    <row r="1888" spans="1:10" ht="13.5" customHeight="1" x14ac:dyDescent="0.2">
      <c r="A1888" s="78">
        <v>46181504</v>
      </c>
      <c r="B1888" s="69" t="str">
        <f t="shared" ca="1" si="82"/>
        <v>Guantes de protección</v>
      </c>
      <c r="C1888" s="78" t="s">
        <v>4738</v>
      </c>
      <c r="D1888" s="78">
        <v>250</v>
      </c>
      <c r="E1888" s="71">
        <v>231.74</v>
      </c>
      <c r="F1888" s="70">
        <f t="shared" ca="1" si="83"/>
        <v>57935</v>
      </c>
      <c r="G1888" s="45"/>
      <c r="H1888" s="45"/>
      <c r="I1888" s="45"/>
      <c r="J1888" s="45"/>
    </row>
    <row r="1889" spans="1:10" ht="13.5" customHeight="1" x14ac:dyDescent="0.2">
      <c r="A1889" s="78">
        <v>45111601</v>
      </c>
      <c r="B1889" s="69" t="str">
        <f t="shared" ca="1" si="82"/>
        <v>Señaladores</v>
      </c>
      <c r="C1889" s="78" t="s">
        <v>1449</v>
      </c>
      <c r="D1889" s="78">
        <v>3</v>
      </c>
      <c r="E1889" s="71">
        <v>685</v>
      </c>
      <c r="F1889" s="70">
        <f t="shared" ca="1" si="83"/>
        <v>2055</v>
      </c>
      <c r="G1889" s="45"/>
      <c r="H1889" s="45"/>
      <c r="I1889" s="45"/>
      <c r="J1889" s="45"/>
    </row>
    <row r="1890" spans="1:10" ht="13.5" customHeight="1" x14ac:dyDescent="0.2">
      <c r="A1890" s="78">
        <v>47131805</v>
      </c>
      <c r="B1890" s="69" t="str">
        <f t="shared" ca="1" si="82"/>
        <v>Limpiadores de propósito general</v>
      </c>
      <c r="C1890" s="78" t="s">
        <v>16989</v>
      </c>
      <c r="D1890" s="78">
        <v>2</v>
      </c>
      <c r="E1890" s="71">
        <v>3537.51</v>
      </c>
      <c r="F1890" s="70">
        <f t="shared" ca="1" si="83"/>
        <v>7075.02</v>
      </c>
      <c r="G1890" s="45"/>
      <c r="H1890" s="45"/>
      <c r="I1890" s="45"/>
      <c r="J1890" s="45"/>
    </row>
    <row r="1891" spans="1:10" ht="13.5" customHeight="1" x14ac:dyDescent="0.2">
      <c r="A1891" s="78">
        <v>47131805</v>
      </c>
      <c r="B1891" s="69" t="str">
        <f t="shared" ca="1" si="82"/>
        <v>Limpiadores de propósito general</v>
      </c>
      <c r="C1891" s="78" t="s">
        <v>9561</v>
      </c>
      <c r="D1891" s="78">
        <v>12</v>
      </c>
      <c r="E1891" s="71">
        <v>850</v>
      </c>
      <c r="F1891" s="70">
        <f t="shared" ca="1" si="83"/>
        <v>10200</v>
      </c>
      <c r="G1891" s="45"/>
      <c r="H1891" s="45"/>
      <c r="I1891" s="45"/>
      <c r="J1891" s="45"/>
    </row>
    <row r="1892" spans="1:10" ht="13.5" customHeight="1" x14ac:dyDescent="0.2">
      <c r="A1892" s="78">
        <v>47131805</v>
      </c>
      <c r="B1892" s="69" t="str">
        <f t="shared" ca="1" si="82"/>
        <v>Limpiadores de propósito general</v>
      </c>
      <c r="C1892" s="78" t="s">
        <v>16989</v>
      </c>
      <c r="D1892" s="78">
        <v>3</v>
      </c>
      <c r="E1892" s="71">
        <v>3550</v>
      </c>
      <c r="F1892" s="70">
        <f t="shared" ca="1" si="83"/>
        <v>10650</v>
      </c>
      <c r="G1892" s="45"/>
      <c r="H1892" s="45"/>
      <c r="I1892" s="45"/>
      <c r="J1892" s="45"/>
    </row>
    <row r="1893" spans="1:10" ht="13.5" customHeight="1" x14ac:dyDescent="0.2">
      <c r="A1893" s="78">
        <v>47131803</v>
      </c>
      <c r="B1893" s="69" t="str">
        <f t="shared" ca="1" si="82"/>
        <v>Desinfectantes para uso doméstico</v>
      </c>
      <c r="C1893" s="78" t="s">
        <v>9561</v>
      </c>
      <c r="D1893" s="78">
        <v>2</v>
      </c>
      <c r="E1893" s="71">
        <v>3250</v>
      </c>
      <c r="F1893" s="70">
        <f t="shared" ca="1" si="83"/>
        <v>6500</v>
      </c>
      <c r="G1893" s="45"/>
      <c r="H1893" s="45"/>
      <c r="I1893" s="45"/>
      <c r="J1893" s="45"/>
    </row>
    <row r="1894" spans="1:10" ht="13.5" customHeight="1" x14ac:dyDescent="0.2">
      <c r="A1894" s="78">
        <v>47131805</v>
      </c>
      <c r="B1894" s="69" t="str">
        <f t="shared" ca="1" si="82"/>
        <v>Limpiadores de propósito general</v>
      </c>
      <c r="C1894" s="78" t="s">
        <v>9561</v>
      </c>
      <c r="D1894" s="78">
        <v>5</v>
      </c>
      <c r="E1894" s="71">
        <v>675</v>
      </c>
      <c r="F1894" s="70">
        <f t="shared" ca="1" si="83"/>
        <v>3375</v>
      </c>
      <c r="G1894" s="45"/>
      <c r="H1894" s="45"/>
      <c r="I1894" s="45"/>
      <c r="J1894" s="45"/>
    </row>
    <row r="1895" spans="1:10" ht="13.5" customHeight="1" x14ac:dyDescent="0.2">
      <c r="A1895" s="78">
        <v>47131603</v>
      </c>
      <c r="B1895" s="69" t="str">
        <f t="shared" ca="1" si="82"/>
        <v>Esponjas</v>
      </c>
      <c r="C1895" s="78" t="s">
        <v>1449</v>
      </c>
      <c r="D1895" s="78">
        <v>100</v>
      </c>
      <c r="E1895" s="71">
        <v>15</v>
      </c>
      <c r="F1895" s="70">
        <f t="shared" ca="1" si="83"/>
        <v>1500</v>
      </c>
      <c r="G1895" s="45"/>
      <c r="H1895" s="45"/>
      <c r="I1895" s="45"/>
      <c r="J1895" s="45"/>
    </row>
    <row r="1896" spans="1:10" ht="13.5" customHeight="1" x14ac:dyDescent="0.2">
      <c r="A1896" s="78">
        <v>47131603</v>
      </c>
      <c r="B1896" s="69" t="str">
        <f t="shared" ca="1" si="82"/>
        <v>Esponjas</v>
      </c>
      <c r="C1896" s="78" t="s">
        <v>1449</v>
      </c>
      <c r="D1896" s="78">
        <v>77</v>
      </c>
      <c r="E1896" s="71">
        <v>45</v>
      </c>
      <c r="F1896" s="70">
        <f t="shared" ca="1" si="83"/>
        <v>3465</v>
      </c>
      <c r="G1896" s="45"/>
      <c r="H1896" s="45"/>
      <c r="I1896" s="45"/>
      <c r="J1896" s="45"/>
    </row>
    <row r="1897" spans="1:10" ht="13.5" customHeight="1" x14ac:dyDescent="0.2">
      <c r="A1897" s="45"/>
      <c r="B1897" s="45"/>
      <c r="C1897" s="45"/>
      <c r="D1897" s="45"/>
      <c r="E1897" s="73" t="s">
        <v>12551</v>
      </c>
      <c r="F1897" s="74">
        <f ca="1">SUM(Table399[MONTO TOTAL ESTIMADO])</f>
        <v>2117831.29</v>
      </c>
      <c r="G1897" s="45"/>
      <c r="H1897" s="45" t="str">
        <f>C1842</f>
        <v>Bienes</v>
      </c>
      <c r="I1897" s="45" t="str">
        <f>E1842</f>
        <v>No</v>
      </c>
      <c r="J1897" s="45" t="str">
        <f>D1842</f>
        <v>Compras Menores</v>
      </c>
    </row>
    <row r="1898" spans="1:10" ht="14.1" customHeight="1" thickBot="1" x14ac:dyDescent="0.3"/>
    <row r="1899" spans="1:10" ht="33.75" customHeight="1" thickBot="1" x14ac:dyDescent="0.25">
      <c r="A1899" s="64" t="s">
        <v>16382</v>
      </c>
      <c r="B1899" s="64" t="s">
        <v>161</v>
      </c>
      <c r="C1899" s="64" t="s">
        <v>11725</v>
      </c>
      <c r="D1899" s="64" t="s">
        <v>14378</v>
      </c>
      <c r="E1899" s="64" t="s">
        <v>10963</v>
      </c>
      <c r="F1899" s="64" t="s">
        <v>11096</v>
      </c>
      <c r="G1899" s="45"/>
      <c r="H1899" s="45"/>
      <c r="I1899" s="45"/>
      <c r="J1899" s="45"/>
    </row>
    <row r="1900" spans="1:10" ht="14.1" customHeight="1" thickBot="1" x14ac:dyDescent="0.25">
      <c r="A1900" s="66" t="s">
        <v>18893</v>
      </c>
      <c r="B1900" s="66" t="s">
        <v>18894</v>
      </c>
      <c r="C1900" s="66" t="s">
        <v>17798</v>
      </c>
      <c r="D1900" s="66" t="s">
        <v>17483</v>
      </c>
      <c r="E1900" s="66" t="s">
        <v>17854</v>
      </c>
      <c r="F1900" s="66" t="s">
        <v>18895</v>
      </c>
      <c r="G1900" s="45"/>
      <c r="H1900" s="45"/>
      <c r="I1900" s="45"/>
      <c r="J1900" s="45"/>
    </row>
    <row r="1901" spans="1:10" ht="14.1" customHeight="1" thickBot="1" x14ac:dyDescent="0.25">
      <c r="A1901" s="95" t="s">
        <v>14828</v>
      </c>
      <c r="B1901" s="67" t="s">
        <v>8530</v>
      </c>
      <c r="C1901" s="76">
        <v>45200</v>
      </c>
      <c r="D1901" s="95" t="s">
        <v>9387</v>
      </c>
      <c r="E1901" s="67" t="s">
        <v>13094</v>
      </c>
      <c r="F1901" s="66" t="s">
        <v>3082</v>
      </c>
      <c r="G1901" s="45"/>
      <c r="H1901" s="45"/>
      <c r="I1901" s="45"/>
      <c r="J1901" s="45"/>
    </row>
    <row r="1902" spans="1:10" ht="14.1" customHeight="1" thickBot="1" x14ac:dyDescent="0.25">
      <c r="A1902" s="96"/>
      <c r="B1902" s="67" t="s">
        <v>1786</v>
      </c>
      <c r="C1902" s="80">
        <f>IF(C1901="","",IF(AND(MONTH(C1901)&gt;=1,MONTH(C1901)&lt;=3),1,IF(AND(MONTH(C1901)&gt;=4,MONTH(C1901)&lt;=6),2,IF(AND(MONTH(C1901)&gt;=7,MONTH(C1901)&lt;=9),3,4))))</f>
        <v>4</v>
      </c>
      <c r="D1902" s="96"/>
      <c r="E1902" s="67" t="s">
        <v>2419</v>
      </c>
      <c r="F1902" s="66" t="s">
        <v>14449</v>
      </c>
      <c r="G1902" s="45"/>
      <c r="H1902" s="45"/>
      <c r="I1902" s="45"/>
      <c r="J1902" s="45"/>
    </row>
    <row r="1903" spans="1:10" ht="14.1" customHeight="1" thickBot="1" x14ac:dyDescent="0.25">
      <c r="A1903" s="96"/>
      <c r="B1903" s="67" t="s">
        <v>12943</v>
      </c>
      <c r="C1903" s="76">
        <v>45291</v>
      </c>
      <c r="D1903" s="96"/>
      <c r="E1903" s="67" t="s">
        <v>3075</v>
      </c>
      <c r="F1903" s="66" t="s">
        <v>6001</v>
      </c>
      <c r="G1903" s="45"/>
      <c r="H1903" s="45"/>
      <c r="I1903" s="45"/>
      <c r="J1903" s="45"/>
    </row>
    <row r="1904" spans="1:10" ht="14.1" customHeight="1" thickBot="1" x14ac:dyDescent="0.25">
      <c r="A1904" s="96"/>
      <c r="B1904" s="67" t="s">
        <v>1786</v>
      </c>
      <c r="C1904" s="80">
        <f>IF(C1903="","",IF(AND(MONTH(C1903)&gt;=1,MONTH(C1903)&lt;=3),1,IF(AND(MONTH(C1903)&gt;=4,MONTH(C1903)&lt;=6),2,IF(AND(MONTH(C1903)&gt;=7,MONTH(C1903)&lt;=9),3,4))))</f>
        <v>4</v>
      </c>
      <c r="D1904" s="96"/>
      <c r="E1904" s="67" t="s">
        <v>13193</v>
      </c>
      <c r="F1904" s="66" t="s">
        <v>6001</v>
      </c>
      <c r="G1904" s="45"/>
      <c r="H1904" s="45"/>
      <c r="I1904" s="45"/>
      <c r="J1904" s="45"/>
    </row>
    <row r="1905" spans="1:10" ht="14.1" customHeight="1" thickBot="1" x14ac:dyDescent="0.25">
      <c r="A1905" s="45"/>
      <c r="B1905" s="45"/>
      <c r="C1905" s="45"/>
      <c r="D1905" s="45"/>
      <c r="E1905" s="45"/>
      <c r="F1905" s="45"/>
      <c r="G1905" s="45"/>
      <c r="H1905" s="45"/>
      <c r="I1905" s="45"/>
      <c r="J1905" s="45"/>
    </row>
    <row r="1906" spans="1:10" ht="14.1" customHeight="1" thickBot="1" x14ac:dyDescent="0.25">
      <c r="A1906" s="72" t="s">
        <v>15735</v>
      </c>
      <c r="B1906" s="72" t="s">
        <v>16146</v>
      </c>
      <c r="C1906" s="72" t="s">
        <v>15641</v>
      </c>
      <c r="D1906" s="72" t="s">
        <v>15251</v>
      </c>
      <c r="E1906" s="72" t="s">
        <v>6934</v>
      </c>
      <c r="F1906" s="72" t="s">
        <v>15280</v>
      </c>
      <c r="G1906" s="45"/>
      <c r="H1906" s="45"/>
      <c r="I1906" s="45"/>
      <c r="J1906" s="45"/>
    </row>
    <row r="1907" spans="1:10" ht="14.1" customHeight="1" x14ac:dyDescent="0.2">
      <c r="A1907" s="78">
        <v>53131608</v>
      </c>
      <c r="B1907" s="69" t="str">
        <f t="shared" ref="B1907:B1954" ca="1" si="84">IFERROR(INDEX(UNSPSCDes,MATCH(INDIRECT(ADDRESS(ROW(),COLUMN()-1,4)),UNSPSCCode,0)),"")</f>
        <v>Jabones</v>
      </c>
      <c r="C1907" s="78" t="s">
        <v>9561</v>
      </c>
      <c r="D1907" s="78">
        <v>140</v>
      </c>
      <c r="E1907" s="71">
        <v>347.22</v>
      </c>
      <c r="F1907" s="70">
        <f t="shared" ref="F1907:F1954" ca="1" si="85">INDIRECT(ADDRESS(ROW(),COLUMN()-2,4))*INDIRECT(ADDRESS(ROW(),COLUMN()-1,4))</f>
        <v>48610.8</v>
      </c>
      <c r="G1907" s="45"/>
      <c r="H1907" s="45"/>
      <c r="I1907" s="45"/>
      <c r="J1907" s="45"/>
    </row>
    <row r="1908" spans="1:10" ht="13.5" customHeight="1" x14ac:dyDescent="0.2">
      <c r="A1908" s="78">
        <v>53131626</v>
      </c>
      <c r="B1908" s="69" t="str">
        <f t="shared" ca="1" si="84"/>
        <v>Desinfectante de manos</v>
      </c>
      <c r="C1908" s="78" t="s">
        <v>9561</v>
      </c>
      <c r="D1908" s="78">
        <v>35</v>
      </c>
      <c r="E1908" s="71">
        <v>1983.09</v>
      </c>
      <c r="F1908" s="70">
        <f t="shared" ca="1" si="85"/>
        <v>69408.149999999994</v>
      </c>
      <c r="G1908" s="45"/>
      <c r="H1908" s="45"/>
      <c r="I1908" s="45"/>
      <c r="J1908" s="45"/>
    </row>
    <row r="1909" spans="1:10" ht="13.5" customHeight="1" x14ac:dyDescent="0.2">
      <c r="A1909" s="78">
        <v>53131608</v>
      </c>
      <c r="B1909" s="69" t="str">
        <f t="shared" ca="1" si="84"/>
        <v>Jabones</v>
      </c>
      <c r="C1909" s="78" t="s">
        <v>9561</v>
      </c>
      <c r="D1909" s="78">
        <v>102</v>
      </c>
      <c r="E1909" s="71">
        <v>280.49</v>
      </c>
      <c r="F1909" s="70">
        <f t="shared" ca="1" si="85"/>
        <v>28609.98</v>
      </c>
      <c r="G1909" s="45"/>
      <c r="H1909" s="45"/>
      <c r="I1909" s="45"/>
      <c r="J1909" s="45"/>
    </row>
    <row r="1910" spans="1:10" ht="13.5" customHeight="1" x14ac:dyDescent="0.2">
      <c r="A1910" s="78">
        <v>53131626</v>
      </c>
      <c r="B1910" s="69" t="str">
        <f t="shared" ca="1" si="84"/>
        <v>Desinfectante de manos</v>
      </c>
      <c r="C1910" s="78" t="s">
        <v>1449</v>
      </c>
      <c r="D1910" s="78">
        <v>50</v>
      </c>
      <c r="E1910" s="71">
        <v>1984.09</v>
      </c>
      <c r="F1910" s="70">
        <f t="shared" ca="1" si="85"/>
        <v>99204.5</v>
      </c>
      <c r="G1910" s="45"/>
      <c r="H1910" s="45"/>
      <c r="I1910" s="45"/>
      <c r="J1910" s="45"/>
    </row>
    <row r="1911" spans="1:10" ht="13.5" customHeight="1" x14ac:dyDescent="0.2">
      <c r="A1911" s="78">
        <v>12161803</v>
      </c>
      <c r="B1911" s="69" t="str">
        <f t="shared" ca="1" si="84"/>
        <v>Aerosoles</v>
      </c>
      <c r="C1911" s="78" t="s">
        <v>1449</v>
      </c>
      <c r="D1911" s="78">
        <v>50</v>
      </c>
      <c r="E1911" s="71">
        <v>200</v>
      </c>
      <c r="F1911" s="70">
        <f t="shared" ca="1" si="85"/>
        <v>10000</v>
      </c>
      <c r="G1911" s="45"/>
      <c r="H1911" s="45"/>
      <c r="I1911" s="45"/>
      <c r="J1911" s="45"/>
    </row>
    <row r="1912" spans="1:10" ht="13.5" customHeight="1" x14ac:dyDescent="0.2">
      <c r="A1912" s="78">
        <v>53131608</v>
      </c>
      <c r="B1912" s="69" t="str">
        <f t="shared" ca="1" si="84"/>
        <v>Jabones</v>
      </c>
      <c r="C1912" s="78" t="s">
        <v>16989</v>
      </c>
      <c r="D1912" s="78">
        <v>50</v>
      </c>
      <c r="E1912" s="71">
        <v>280.49</v>
      </c>
      <c r="F1912" s="70">
        <f t="shared" ca="1" si="85"/>
        <v>14024.5</v>
      </c>
      <c r="G1912" s="45"/>
      <c r="H1912" s="45"/>
      <c r="I1912" s="45"/>
      <c r="J1912" s="45"/>
    </row>
    <row r="1913" spans="1:10" ht="13.5" customHeight="1" x14ac:dyDescent="0.2">
      <c r="A1913" s="78">
        <v>12141901</v>
      </c>
      <c r="B1913" s="69" t="str">
        <f t="shared" ca="1" si="84"/>
        <v>Cloro cl</v>
      </c>
      <c r="C1913" s="78" t="s">
        <v>9561</v>
      </c>
      <c r="D1913" s="78">
        <v>350</v>
      </c>
      <c r="E1913" s="71">
        <v>163.46</v>
      </c>
      <c r="F1913" s="70">
        <f t="shared" ca="1" si="85"/>
        <v>57211</v>
      </c>
      <c r="G1913" s="45"/>
      <c r="H1913" s="45"/>
      <c r="I1913" s="45"/>
      <c r="J1913" s="45"/>
    </row>
    <row r="1914" spans="1:10" ht="13.5" customHeight="1" x14ac:dyDescent="0.2">
      <c r="A1914" s="78">
        <v>12141901</v>
      </c>
      <c r="B1914" s="69" t="str">
        <f t="shared" ca="1" si="84"/>
        <v>Cloro cl</v>
      </c>
      <c r="C1914" s="78" t="s">
        <v>9561</v>
      </c>
      <c r="D1914" s="78">
        <v>12</v>
      </c>
      <c r="E1914" s="71">
        <v>297.68</v>
      </c>
      <c r="F1914" s="70">
        <f t="shared" ca="1" si="85"/>
        <v>3572.16</v>
      </c>
      <c r="G1914" s="45"/>
      <c r="H1914" s="45"/>
      <c r="I1914" s="45"/>
      <c r="J1914" s="45"/>
    </row>
    <row r="1915" spans="1:10" ht="13.5" customHeight="1" x14ac:dyDescent="0.2">
      <c r="A1915" s="78">
        <v>12161803</v>
      </c>
      <c r="B1915" s="69" t="str">
        <f t="shared" ca="1" si="84"/>
        <v>Aerosoles</v>
      </c>
      <c r="C1915" s="78" t="s">
        <v>1449</v>
      </c>
      <c r="D1915" s="78">
        <v>60</v>
      </c>
      <c r="E1915" s="71">
        <v>200</v>
      </c>
      <c r="F1915" s="70">
        <f t="shared" ca="1" si="85"/>
        <v>12000</v>
      </c>
      <c r="G1915" s="45"/>
      <c r="H1915" s="45"/>
      <c r="I1915" s="45"/>
      <c r="J1915" s="45"/>
    </row>
    <row r="1916" spans="1:10" ht="13.5" customHeight="1" x14ac:dyDescent="0.2">
      <c r="A1916" s="78">
        <v>15121803</v>
      </c>
      <c r="B1916" s="69" t="str">
        <f t="shared" ca="1" si="84"/>
        <v>Removedor de óxido</v>
      </c>
      <c r="C1916" s="78" t="s">
        <v>1449</v>
      </c>
      <c r="D1916" s="78">
        <v>15</v>
      </c>
      <c r="E1916" s="71">
        <v>425</v>
      </c>
      <c r="F1916" s="70">
        <f t="shared" ca="1" si="85"/>
        <v>6375</v>
      </c>
      <c r="G1916" s="45"/>
      <c r="H1916" s="45"/>
      <c r="I1916" s="45"/>
      <c r="J1916" s="45"/>
    </row>
    <row r="1917" spans="1:10" ht="13.5" customHeight="1" x14ac:dyDescent="0.2">
      <c r="A1917" s="78">
        <v>47131706</v>
      </c>
      <c r="B1917" s="69" t="str">
        <f t="shared" ca="1" si="84"/>
        <v>Dispensadores de ambientadores</v>
      </c>
      <c r="C1917" s="78" t="s">
        <v>1449</v>
      </c>
      <c r="D1917" s="78">
        <v>15</v>
      </c>
      <c r="E1917" s="71">
        <v>235.53</v>
      </c>
      <c r="F1917" s="70">
        <f t="shared" ca="1" si="85"/>
        <v>3532.95</v>
      </c>
      <c r="G1917" s="45"/>
      <c r="H1917" s="45"/>
      <c r="I1917" s="45"/>
      <c r="J1917" s="45"/>
    </row>
    <row r="1918" spans="1:10" ht="13.5" customHeight="1" x14ac:dyDescent="0.2">
      <c r="A1918" s="78">
        <v>47131805</v>
      </c>
      <c r="B1918" s="69" t="str">
        <f t="shared" ca="1" si="84"/>
        <v>Limpiadores de propósito general</v>
      </c>
      <c r="C1918" s="78" t="s">
        <v>9561</v>
      </c>
      <c r="D1918" s="78">
        <v>30</v>
      </c>
      <c r="E1918" s="71">
        <v>350</v>
      </c>
      <c r="F1918" s="70">
        <f t="shared" ca="1" si="85"/>
        <v>10500</v>
      </c>
      <c r="G1918" s="45"/>
      <c r="H1918" s="45"/>
      <c r="I1918" s="45"/>
      <c r="J1918" s="45"/>
    </row>
    <row r="1919" spans="1:10" ht="13.5" customHeight="1" x14ac:dyDescent="0.2">
      <c r="A1919" s="78">
        <v>47131805</v>
      </c>
      <c r="B1919" s="69" t="str">
        <f t="shared" ca="1" si="84"/>
        <v>Limpiadores de propósito general</v>
      </c>
      <c r="C1919" s="78" t="s">
        <v>1449</v>
      </c>
      <c r="D1919" s="78">
        <v>15</v>
      </c>
      <c r="E1919" s="71">
        <v>300.85000000000002</v>
      </c>
      <c r="F1919" s="70">
        <f t="shared" ca="1" si="85"/>
        <v>4512.75</v>
      </c>
      <c r="G1919" s="45"/>
      <c r="H1919" s="45"/>
      <c r="I1919" s="45"/>
      <c r="J1919" s="45"/>
    </row>
    <row r="1920" spans="1:10" ht="13.5" customHeight="1" x14ac:dyDescent="0.2">
      <c r="A1920" s="78">
        <v>47131805</v>
      </c>
      <c r="B1920" s="69" t="str">
        <f t="shared" ca="1" si="84"/>
        <v>Limpiadores de propósito general</v>
      </c>
      <c r="C1920" s="78" t="s">
        <v>9561</v>
      </c>
      <c r="D1920" s="78">
        <v>20</v>
      </c>
      <c r="E1920" s="71">
        <v>350</v>
      </c>
      <c r="F1920" s="70">
        <f t="shared" ca="1" si="85"/>
        <v>7000</v>
      </c>
      <c r="G1920" s="45"/>
      <c r="H1920" s="45"/>
      <c r="I1920" s="45"/>
      <c r="J1920" s="45"/>
    </row>
    <row r="1921" spans="1:10" ht="13.5" customHeight="1" x14ac:dyDescent="0.2">
      <c r="A1921" s="78">
        <v>47131805</v>
      </c>
      <c r="B1921" s="69" t="str">
        <f t="shared" ca="1" si="84"/>
        <v>Limpiadores de propósito general</v>
      </c>
      <c r="C1921" s="78" t="s">
        <v>1449</v>
      </c>
      <c r="D1921" s="78">
        <v>15</v>
      </c>
      <c r="E1921" s="71">
        <v>535</v>
      </c>
      <c r="F1921" s="70">
        <f t="shared" ca="1" si="85"/>
        <v>8025</v>
      </c>
      <c r="G1921" s="45"/>
      <c r="H1921" s="45"/>
      <c r="I1921" s="45"/>
      <c r="J1921" s="45"/>
    </row>
    <row r="1922" spans="1:10" ht="13.5" customHeight="1" x14ac:dyDescent="0.2">
      <c r="A1922" s="78">
        <v>47131803</v>
      </c>
      <c r="B1922" s="69" t="str">
        <f t="shared" ca="1" si="84"/>
        <v>Desinfectantes para uso doméstico</v>
      </c>
      <c r="C1922" s="78" t="s">
        <v>9561</v>
      </c>
      <c r="D1922" s="78">
        <v>20</v>
      </c>
      <c r="E1922" s="71">
        <v>450</v>
      </c>
      <c r="F1922" s="70">
        <f t="shared" ca="1" si="85"/>
        <v>9000</v>
      </c>
      <c r="G1922" s="45"/>
      <c r="H1922" s="45"/>
      <c r="I1922" s="45"/>
      <c r="J1922" s="45"/>
    </row>
    <row r="1923" spans="1:10" ht="13.5" customHeight="1" x14ac:dyDescent="0.2">
      <c r="A1923" s="78">
        <v>47131803</v>
      </c>
      <c r="B1923" s="69" t="str">
        <f t="shared" ca="1" si="84"/>
        <v>Desinfectantes para uso doméstico</v>
      </c>
      <c r="C1923" s="78" t="s">
        <v>9561</v>
      </c>
      <c r="D1923" s="78">
        <v>15</v>
      </c>
      <c r="E1923" s="71">
        <v>806.73</v>
      </c>
      <c r="F1923" s="70">
        <f t="shared" ca="1" si="85"/>
        <v>12100.95</v>
      </c>
      <c r="G1923" s="45"/>
      <c r="H1923" s="45"/>
      <c r="I1923" s="45"/>
      <c r="J1923" s="45"/>
    </row>
    <row r="1924" spans="1:10" ht="13.5" customHeight="1" x14ac:dyDescent="0.2">
      <c r="A1924" s="78">
        <v>47131805</v>
      </c>
      <c r="B1924" s="69" t="str">
        <f t="shared" ca="1" si="84"/>
        <v>Limpiadores de propósito general</v>
      </c>
      <c r="C1924" s="78" t="s">
        <v>9561</v>
      </c>
      <c r="D1924" s="78">
        <v>20</v>
      </c>
      <c r="E1924" s="71">
        <v>578.59</v>
      </c>
      <c r="F1924" s="70">
        <f t="shared" ca="1" si="85"/>
        <v>11571.800000000001</v>
      </c>
      <c r="G1924" s="45"/>
      <c r="H1924" s="45"/>
      <c r="I1924" s="45"/>
      <c r="J1924" s="45"/>
    </row>
    <row r="1925" spans="1:10" ht="13.5" customHeight="1" x14ac:dyDescent="0.2">
      <c r="A1925" s="78">
        <v>47131604</v>
      </c>
      <c r="B1925" s="69" t="str">
        <f t="shared" ca="1" si="84"/>
        <v>Escobas</v>
      </c>
      <c r="C1925" s="78" t="s">
        <v>1449</v>
      </c>
      <c r="D1925" s="78">
        <v>20</v>
      </c>
      <c r="E1925" s="71">
        <v>171.15</v>
      </c>
      <c r="F1925" s="70">
        <f t="shared" ca="1" si="85"/>
        <v>3423</v>
      </c>
      <c r="G1925" s="45"/>
      <c r="H1925" s="45"/>
      <c r="I1925" s="45"/>
      <c r="J1925" s="45"/>
    </row>
    <row r="1926" spans="1:10" ht="13.5" customHeight="1" x14ac:dyDescent="0.2">
      <c r="A1926" s="78">
        <v>47131801</v>
      </c>
      <c r="B1926" s="69" t="str">
        <f t="shared" ca="1" si="84"/>
        <v>Limpiadores de pisos</v>
      </c>
      <c r="C1926" s="78" t="s">
        <v>1449</v>
      </c>
      <c r="D1926" s="78">
        <v>3</v>
      </c>
      <c r="E1926" s="71">
        <v>950</v>
      </c>
      <c r="F1926" s="70">
        <f t="shared" ca="1" si="85"/>
        <v>2850</v>
      </c>
      <c r="G1926" s="45"/>
      <c r="H1926" s="45"/>
      <c r="I1926" s="45"/>
      <c r="J1926" s="45"/>
    </row>
    <row r="1927" spans="1:10" ht="13.5" customHeight="1" x14ac:dyDescent="0.2">
      <c r="A1927" s="78">
        <v>47131801</v>
      </c>
      <c r="B1927" s="69" t="str">
        <f t="shared" ca="1" si="84"/>
        <v>Limpiadores de pisos</v>
      </c>
      <c r="C1927" s="78" t="s">
        <v>1449</v>
      </c>
      <c r="D1927" s="78">
        <v>12</v>
      </c>
      <c r="E1927" s="71">
        <v>675</v>
      </c>
      <c r="F1927" s="70">
        <f t="shared" ca="1" si="85"/>
        <v>8100</v>
      </c>
      <c r="G1927" s="45"/>
      <c r="H1927" s="45"/>
      <c r="I1927" s="45"/>
      <c r="J1927" s="45"/>
    </row>
    <row r="1928" spans="1:10" ht="13.5" customHeight="1" x14ac:dyDescent="0.2">
      <c r="A1928" s="78">
        <v>47131611</v>
      </c>
      <c r="B1928" s="69" t="str">
        <f t="shared" ca="1" si="84"/>
        <v>Recogedor de basura</v>
      </c>
      <c r="C1928" s="78" t="s">
        <v>1449</v>
      </c>
      <c r="D1928" s="78">
        <v>12</v>
      </c>
      <c r="E1928" s="71">
        <v>246.25</v>
      </c>
      <c r="F1928" s="70">
        <f t="shared" ca="1" si="85"/>
        <v>2955</v>
      </c>
      <c r="G1928" s="45"/>
      <c r="H1928" s="45"/>
      <c r="I1928" s="45"/>
      <c r="J1928" s="45"/>
    </row>
    <row r="1929" spans="1:10" ht="13.5" customHeight="1" x14ac:dyDescent="0.2">
      <c r="A1929" s="78">
        <v>47131801</v>
      </c>
      <c r="B1929" s="69" t="str">
        <f t="shared" ca="1" si="84"/>
        <v>Limpiadores de pisos</v>
      </c>
      <c r="C1929" s="78" t="s">
        <v>1449</v>
      </c>
      <c r="D1929" s="78">
        <v>25</v>
      </c>
      <c r="E1929" s="71">
        <v>379.33</v>
      </c>
      <c r="F1929" s="70">
        <f t="shared" ca="1" si="85"/>
        <v>9483.25</v>
      </c>
      <c r="G1929" s="45"/>
      <c r="H1929" s="45"/>
      <c r="I1929" s="45"/>
      <c r="J1929" s="45"/>
    </row>
    <row r="1930" spans="1:10" ht="13.5" customHeight="1" x14ac:dyDescent="0.2">
      <c r="A1930" s="78">
        <v>47131801</v>
      </c>
      <c r="B1930" s="69" t="str">
        <f t="shared" ca="1" si="84"/>
        <v>Limpiadores de pisos</v>
      </c>
      <c r="C1930" s="78" t="s">
        <v>1449</v>
      </c>
      <c r="D1930" s="78">
        <v>25</v>
      </c>
      <c r="E1930" s="71">
        <v>401.09</v>
      </c>
      <c r="F1930" s="70">
        <f t="shared" ca="1" si="85"/>
        <v>10027.25</v>
      </c>
      <c r="G1930" s="45"/>
      <c r="H1930" s="45"/>
      <c r="I1930" s="45"/>
      <c r="J1930" s="45"/>
    </row>
    <row r="1931" spans="1:10" ht="13.5" customHeight="1" x14ac:dyDescent="0.2">
      <c r="A1931" s="78">
        <v>47131502</v>
      </c>
      <c r="B1931" s="69" t="str">
        <f t="shared" ca="1" si="84"/>
        <v>Pañitos o toallas para limpiar</v>
      </c>
      <c r="C1931" s="78" t="s">
        <v>1449</v>
      </c>
      <c r="D1931" s="78">
        <v>88</v>
      </c>
      <c r="E1931" s="71">
        <v>125</v>
      </c>
      <c r="F1931" s="70">
        <f t="shared" ca="1" si="85"/>
        <v>11000</v>
      </c>
      <c r="G1931" s="45"/>
      <c r="H1931" s="45"/>
      <c r="I1931" s="45"/>
      <c r="J1931" s="45"/>
    </row>
    <row r="1932" spans="1:10" ht="13.5" customHeight="1" x14ac:dyDescent="0.2">
      <c r="A1932" s="78">
        <v>47131827</v>
      </c>
      <c r="B1932" s="69" t="str">
        <f t="shared" ca="1" si="84"/>
        <v>Limpiadores o removedores de manchas</v>
      </c>
      <c r="C1932" s="78" t="s">
        <v>1449</v>
      </c>
      <c r="D1932" s="78">
        <v>9</v>
      </c>
      <c r="E1932" s="71">
        <v>31753.8</v>
      </c>
      <c r="F1932" s="70">
        <f t="shared" ca="1" si="85"/>
        <v>285784.2</v>
      </c>
      <c r="G1932" s="45"/>
      <c r="H1932" s="45"/>
      <c r="I1932" s="45"/>
      <c r="J1932" s="45"/>
    </row>
    <row r="1933" spans="1:10" ht="13.5" customHeight="1" x14ac:dyDescent="0.2">
      <c r="A1933" s="78">
        <v>47131805</v>
      </c>
      <c r="B1933" s="69" t="str">
        <f t="shared" ca="1" si="84"/>
        <v>Limpiadores de propósito general</v>
      </c>
      <c r="C1933" s="78" t="s">
        <v>1449</v>
      </c>
      <c r="D1933" s="78">
        <v>9</v>
      </c>
      <c r="E1933" s="71">
        <v>23022.89</v>
      </c>
      <c r="F1933" s="70">
        <f t="shared" ca="1" si="85"/>
        <v>207206.01</v>
      </c>
      <c r="G1933" s="45"/>
      <c r="H1933" s="45"/>
      <c r="I1933" s="45"/>
      <c r="J1933" s="45"/>
    </row>
    <row r="1934" spans="1:10" ht="13.5" customHeight="1" x14ac:dyDescent="0.2">
      <c r="A1934" s="78">
        <v>47131827</v>
      </c>
      <c r="B1934" s="69" t="str">
        <f t="shared" ca="1" si="84"/>
        <v>Limpiadores o removedores de manchas</v>
      </c>
      <c r="C1934" s="78" t="s">
        <v>1449</v>
      </c>
      <c r="D1934" s="78">
        <v>40</v>
      </c>
      <c r="E1934" s="71">
        <v>4954.92</v>
      </c>
      <c r="F1934" s="70">
        <f t="shared" ca="1" si="85"/>
        <v>198196.8</v>
      </c>
      <c r="G1934" s="45"/>
      <c r="H1934" s="45"/>
      <c r="I1934" s="45"/>
      <c r="J1934" s="45"/>
    </row>
    <row r="1935" spans="1:10" ht="13.5" customHeight="1" x14ac:dyDescent="0.2">
      <c r="A1935" s="78">
        <v>47131827</v>
      </c>
      <c r="B1935" s="69" t="str">
        <f t="shared" ca="1" si="84"/>
        <v>Limpiadores o removedores de manchas</v>
      </c>
      <c r="C1935" s="78" t="s">
        <v>1449</v>
      </c>
      <c r="D1935" s="78">
        <v>40</v>
      </c>
      <c r="E1935" s="71">
        <v>4954.92</v>
      </c>
      <c r="F1935" s="70">
        <f t="shared" ca="1" si="85"/>
        <v>198196.8</v>
      </c>
      <c r="G1935" s="45"/>
      <c r="H1935" s="45"/>
      <c r="I1935" s="45"/>
      <c r="J1935" s="45"/>
    </row>
    <row r="1936" spans="1:10" ht="13.5" customHeight="1" x14ac:dyDescent="0.2">
      <c r="A1936" s="78">
        <v>47131805</v>
      </c>
      <c r="B1936" s="69" t="str">
        <f t="shared" ca="1" si="84"/>
        <v>Limpiadores de propósito general</v>
      </c>
      <c r="C1936" s="78" t="s">
        <v>1449</v>
      </c>
      <c r="D1936" s="78">
        <v>5</v>
      </c>
      <c r="E1936" s="71">
        <v>34737</v>
      </c>
      <c r="F1936" s="70">
        <f t="shared" ca="1" si="85"/>
        <v>173685</v>
      </c>
      <c r="G1936" s="45"/>
      <c r="H1936" s="45"/>
      <c r="I1936" s="45"/>
      <c r="J1936" s="45"/>
    </row>
    <row r="1937" spans="1:10" ht="13.5" customHeight="1" x14ac:dyDescent="0.2">
      <c r="A1937" s="78">
        <v>47131805</v>
      </c>
      <c r="B1937" s="69" t="str">
        <f t="shared" ca="1" si="84"/>
        <v>Limpiadores de propósito general</v>
      </c>
      <c r="C1937" s="78" t="s">
        <v>1449</v>
      </c>
      <c r="D1937" s="78">
        <v>6</v>
      </c>
      <c r="E1937" s="71">
        <v>18223.919999999998</v>
      </c>
      <c r="F1937" s="70">
        <f t="shared" ca="1" si="85"/>
        <v>109343.51999999999</v>
      </c>
      <c r="G1937" s="45"/>
      <c r="H1937" s="45"/>
      <c r="I1937" s="45"/>
      <c r="J1937" s="45"/>
    </row>
    <row r="1938" spans="1:10" ht="13.5" customHeight="1" x14ac:dyDescent="0.2">
      <c r="A1938" s="78">
        <v>47131805</v>
      </c>
      <c r="B1938" s="69" t="str">
        <f t="shared" ca="1" si="84"/>
        <v>Limpiadores de propósito general</v>
      </c>
      <c r="C1938" s="78" t="s">
        <v>1449</v>
      </c>
      <c r="D1938" s="78">
        <v>39</v>
      </c>
      <c r="E1938" s="71">
        <v>2877.42</v>
      </c>
      <c r="F1938" s="70">
        <f t="shared" ca="1" si="85"/>
        <v>112219.38</v>
      </c>
      <c r="G1938" s="45"/>
      <c r="H1938" s="45"/>
      <c r="I1938" s="45"/>
      <c r="J1938" s="45"/>
    </row>
    <row r="1939" spans="1:10" ht="13.5" customHeight="1" x14ac:dyDescent="0.2">
      <c r="A1939" s="78">
        <v>47131827</v>
      </c>
      <c r="B1939" s="69" t="str">
        <f t="shared" ca="1" si="84"/>
        <v>Limpiadores o removedores de manchas</v>
      </c>
      <c r="C1939" s="78" t="s">
        <v>1449</v>
      </c>
      <c r="D1939" s="78">
        <v>15</v>
      </c>
      <c r="E1939" s="71">
        <v>10671.12</v>
      </c>
      <c r="F1939" s="70">
        <f t="shared" ca="1" si="85"/>
        <v>160066.80000000002</v>
      </c>
      <c r="G1939" s="45"/>
      <c r="H1939" s="45"/>
      <c r="I1939" s="45"/>
      <c r="J1939" s="45"/>
    </row>
    <row r="1940" spans="1:10" ht="13.5" customHeight="1" x14ac:dyDescent="0.2">
      <c r="A1940" s="78">
        <v>47131803</v>
      </c>
      <c r="B1940" s="69" t="str">
        <f t="shared" ca="1" si="84"/>
        <v>Desinfectantes para uso doméstico</v>
      </c>
      <c r="C1940" s="78" t="s">
        <v>1449</v>
      </c>
      <c r="D1940" s="78">
        <v>15</v>
      </c>
      <c r="E1940" s="71">
        <v>2500</v>
      </c>
      <c r="F1940" s="70">
        <f t="shared" ca="1" si="85"/>
        <v>37500</v>
      </c>
      <c r="G1940" s="45"/>
      <c r="H1940" s="45"/>
      <c r="I1940" s="45"/>
      <c r="J1940" s="45"/>
    </row>
    <row r="1941" spans="1:10" ht="13.5" customHeight="1" x14ac:dyDescent="0.2">
      <c r="A1941" s="78">
        <v>47131805</v>
      </c>
      <c r="B1941" s="69" t="str">
        <f t="shared" ca="1" si="84"/>
        <v>Limpiadores de propósito general</v>
      </c>
      <c r="C1941" s="78" t="s">
        <v>1449</v>
      </c>
      <c r="D1941" s="78">
        <v>5</v>
      </c>
      <c r="E1941" s="71">
        <v>3965.2</v>
      </c>
      <c r="F1941" s="70">
        <f t="shared" ca="1" si="85"/>
        <v>19826</v>
      </c>
      <c r="G1941" s="45"/>
      <c r="H1941" s="45"/>
      <c r="I1941" s="45"/>
      <c r="J1941" s="45"/>
    </row>
    <row r="1942" spans="1:10" ht="13.5" customHeight="1" x14ac:dyDescent="0.2">
      <c r="A1942" s="78">
        <v>47131805</v>
      </c>
      <c r="B1942" s="69" t="str">
        <f t="shared" ca="1" si="84"/>
        <v>Limpiadores de propósito general</v>
      </c>
      <c r="C1942" s="78" t="s">
        <v>16989</v>
      </c>
      <c r="D1942" s="78">
        <v>3</v>
      </c>
      <c r="E1942" s="71">
        <v>720</v>
      </c>
      <c r="F1942" s="70">
        <f t="shared" ca="1" si="85"/>
        <v>2160</v>
      </c>
      <c r="G1942" s="45"/>
      <c r="H1942" s="45"/>
      <c r="I1942" s="45"/>
      <c r="J1942" s="45"/>
    </row>
    <row r="1943" spans="1:10" ht="13.5" customHeight="1" x14ac:dyDescent="0.2">
      <c r="A1943" s="78">
        <v>47131830</v>
      </c>
      <c r="B1943" s="69" t="str">
        <f t="shared" ca="1" si="84"/>
        <v>Limpiadores de muebles</v>
      </c>
      <c r="C1943" s="78" t="s">
        <v>1449</v>
      </c>
      <c r="D1943" s="78">
        <v>15</v>
      </c>
      <c r="E1943" s="71">
        <v>375</v>
      </c>
      <c r="F1943" s="70">
        <f t="shared" ca="1" si="85"/>
        <v>5625</v>
      </c>
      <c r="G1943" s="45"/>
      <c r="H1943" s="45"/>
      <c r="I1943" s="45"/>
      <c r="J1943" s="45"/>
    </row>
    <row r="1944" spans="1:10" ht="13.5" customHeight="1" x14ac:dyDescent="0.2">
      <c r="A1944" s="78">
        <v>46181504</v>
      </c>
      <c r="B1944" s="69" t="str">
        <f t="shared" ca="1" si="84"/>
        <v>Guantes de protección</v>
      </c>
      <c r="C1944" s="78" t="s">
        <v>4738</v>
      </c>
      <c r="D1944" s="78">
        <v>50</v>
      </c>
      <c r="E1944" s="71">
        <v>231.74</v>
      </c>
      <c r="F1944" s="70">
        <f t="shared" ca="1" si="85"/>
        <v>11587</v>
      </c>
      <c r="G1944" s="45"/>
      <c r="H1944" s="45"/>
      <c r="I1944" s="45"/>
      <c r="J1944" s="45"/>
    </row>
    <row r="1945" spans="1:10" ht="13.5" customHeight="1" x14ac:dyDescent="0.2">
      <c r="A1945" s="78">
        <v>46181504</v>
      </c>
      <c r="B1945" s="69" t="str">
        <f t="shared" ca="1" si="84"/>
        <v>Guantes de protección</v>
      </c>
      <c r="C1945" s="78" t="s">
        <v>4738</v>
      </c>
      <c r="D1945" s="78">
        <v>24</v>
      </c>
      <c r="E1945" s="71">
        <v>231.74</v>
      </c>
      <c r="F1945" s="70">
        <f t="shared" ca="1" si="85"/>
        <v>5561.76</v>
      </c>
      <c r="G1945" s="45"/>
      <c r="H1945" s="45"/>
      <c r="I1945" s="45"/>
      <c r="J1945" s="45"/>
    </row>
    <row r="1946" spans="1:10" ht="13.5" customHeight="1" x14ac:dyDescent="0.2">
      <c r="A1946" s="78">
        <v>46181504</v>
      </c>
      <c r="B1946" s="69" t="str">
        <f t="shared" ca="1" si="84"/>
        <v>Guantes de protección</v>
      </c>
      <c r="C1946" s="78" t="s">
        <v>4738</v>
      </c>
      <c r="D1946" s="78">
        <v>250</v>
      </c>
      <c r="E1946" s="71">
        <v>231.74</v>
      </c>
      <c r="F1946" s="70">
        <f t="shared" ca="1" si="85"/>
        <v>57935</v>
      </c>
      <c r="G1946" s="45"/>
      <c r="H1946" s="45"/>
      <c r="I1946" s="45"/>
      <c r="J1946" s="45"/>
    </row>
    <row r="1947" spans="1:10" ht="13.5" customHeight="1" x14ac:dyDescent="0.2">
      <c r="A1947" s="78">
        <v>45111601</v>
      </c>
      <c r="B1947" s="69" t="str">
        <f t="shared" ca="1" si="84"/>
        <v>Señaladores</v>
      </c>
      <c r="C1947" s="78" t="s">
        <v>1449</v>
      </c>
      <c r="D1947" s="78">
        <v>3</v>
      </c>
      <c r="E1947" s="71">
        <v>685</v>
      </c>
      <c r="F1947" s="70">
        <f t="shared" ca="1" si="85"/>
        <v>2055</v>
      </c>
      <c r="G1947" s="45"/>
      <c r="H1947" s="45"/>
      <c r="I1947" s="45"/>
      <c r="J1947" s="45"/>
    </row>
    <row r="1948" spans="1:10" ht="13.5" customHeight="1" x14ac:dyDescent="0.2">
      <c r="A1948" s="78">
        <v>47131805</v>
      </c>
      <c r="B1948" s="69" t="str">
        <f t="shared" ca="1" si="84"/>
        <v>Limpiadores de propósito general</v>
      </c>
      <c r="C1948" s="78" t="s">
        <v>16989</v>
      </c>
      <c r="D1948" s="78">
        <v>2</v>
      </c>
      <c r="E1948" s="71">
        <v>3537.51</v>
      </c>
      <c r="F1948" s="70">
        <f t="shared" ca="1" si="85"/>
        <v>7075.02</v>
      </c>
      <c r="G1948" s="45"/>
      <c r="H1948" s="45"/>
      <c r="I1948" s="45"/>
      <c r="J1948" s="45"/>
    </row>
    <row r="1949" spans="1:10" ht="13.5" customHeight="1" x14ac:dyDescent="0.2">
      <c r="A1949" s="78">
        <v>47131805</v>
      </c>
      <c r="B1949" s="69" t="str">
        <f t="shared" ca="1" si="84"/>
        <v>Limpiadores de propósito general</v>
      </c>
      <c r="C1949" s="78" t="s">
        <v>9561</v>
      </c>
      <c r="D1949" s="78">
        <v>12</v>
      </c>
      <c r="E1949" s="71">
        <v>850</v>
      </c>
      <c r="F1949" s="70">
        <f t="shared" ca="1" si="85"/>
        <v>10200</v>
      </c>
      <c r="G1949" s="45"/>
      <c r="H1949" s="45"/>
      <c r="I1949" s="45"/>
      <c r="J1949" s="45"/>
    </row>
    <row r="1950" spans="1:10" ht="13.5" customHeight="1" x14ac:dyDescent="0.2">
      <c r="A1950" s="78">
        <v>47131805</v>
      </c>
      <c r="B1950" s="69" t="str">
        <f t="shared" ca="1" si="84"/>
        <v>Limpiadores de propósito general</v>
      </c>
      <c r="C1950" s="78" t="s">
        <v>16989</v>
      </c>
      <c r="D1950" s="78">
        <v>3</v>
      </c>
      <c r="E1950" s="71">
        <v>3550</v>
      </c>
      <c r="F1950" s="70">
        <f t="shared" ca="1" si="85"/>
        <v>10650</v>
      </c>
      <c r="G1950" s="45"/>
      <c r="H1950" s="45"/>
      <c r="I1950" s="45"/>
      <c r="J1950" s="45"/>
    </row>
    <row r="1951" spans="1:10" ht="13.5" customHeight="1" x14ac:dyDescent="0.2">
      <c r="A1951" s="78">
        <v>47131803</v>
      </c>
      <c r="B1951" s="69" t="str">
        <f t="shared" ca="1" si="84"/>
        <v>Desinfectantes para uso doméstico</v>
      </c>
      <c r="C1951" s="78" t="s">
        <v>9561</v>
      </c>
      <c r="D1951" s="78">
        <v>2</v>
      </c>
      <c r="E1951" s="71">
        <v>3250</v>
      </c>
      <c r="F1951" s="70">
        <f t="shared" ca="1" si="85"/>
        <v>6500</v>
      </c>
      <c r="G1951" s="45"/>
      <c r="H1951" s="45"/>
      <c r="I1951" s="45"/>
      <c r="J1951" s="45"/>
    </row>
    <row r="1952" spans="1:10" ht="13.5" customHeight="1" x14ac:dyDescent="0.2">
      <c r="A1952" s="78">
        <v>47131805</v>
      </c>
      <c r="B1952" s="69" t="str">
        <f t="shared" ca="1" si="84"/>
        <v>Limpiadores de propósito general</v>
      </c>
      <c r="C1952" s="78" t="s">
        <v>9561</v>
      </c>
      <c r="D1952" s="78">
        <v>5</v>
      </c>
      <c r="E1952" s="71">
        <v>675</v>
      </c>
      <c r="F1952" s="70">
        <f t="shared" ca="1" si="85"/>
        <v>3375</v>
      </c>
      <c r="G1952" s="45"/>
      <c r="H1952" s="45"/>
      <c r="I1952" s="45"/>
      <c r="J1952" s="45"/>
    </row>
    <row r="1953" spans="1:10" ht="13.5" customHeight="1" x14ac:dyDescent="0.2">
      <c r="A1953" s="78">
        <v>47131603</v>
      </c>
      <c r="B1953" s="69" t="str">
        <f t="shared" ca="1" si="84"/>
        <v>Esponjas</v>
      </c>
      <c r="C1953" s="78" t="s">
        <v>1449</v>
      </c>
      <c r="D1953" s="78">
        <v>100</v>
      </c>
      <c r="E1953" s="71">
        <v>15</v>
      </c>
      <c r="F1953" s="70">
        <f t="shared" ca="1" si="85"/>
        <v>1500</v>
      </c>
      <c r="G1953" s="45"/>
      <c r="H1953" s="45"/>
      <c r="I1953" s="45"/>
      <c r="J1953" s="45"/>
    </row>
    <row r="1954" spans="1:10" ht="13.5" customHeight="1" x14ac:dyDescent="0.2">
      <c r="A1954" s="78">
        <v>47131603</v>
      </c>
      <c r="B1954" s="69" t="str">
        <f t="shared" ca="1" si="84"/>
        <v>Esponjas</v>
      </c>
      <c r="C1954" s="78" t="s">
        <v>1449</v>
      </c>
      <c r="D1954" s="78">
        <v>74</v>
      </c>
      <c r="E1954" s="71">
        <v>45</v>
      </c>
      <c r="F1954" s="70">
        <f t="shared" ca="1" si="85"/>
        <v>3330</v>
      </c>
      <c r="G1954" s="45"/>
      <c r="H1954" s="45"/>
      <c r="I1954" s="45"/>
      <c r="J1954" s="45"/>
    </row>
    <row r="1955" spans="1:10" ht="13.5" customHeight="1" x14ac:dyDescent="0.2">
      <c r="A1955" s="45"/>
      <c r="B1955" s="45"/>
      <c r="C1955" s="45"/>
      <c r="D1955" s="45"/>
      <c r="E1955" s="73" t="s">
        <v>12551</v>
      </c>
      <c r="F1955" s="74">
        <f ca="1">SUM(Table3100[MONTO TOTAL ESTIMADO])</f>
        <v>2092676.33</v>
      </c>
      <c r="G1955" s="45"/>
      <c r="H1955" s="45" t="str">
        <f>C1900</f>
        <v>Bienes</v>
      </c>
      <c r="I1955" s="45" t="str">
        <f>E1900</f>
        <v>No</v>
      </c>
      <c r="J1955" s="45" t="str">
        <f>D1900</f>
        <v>Compras Menores</v>
      </c>
    </row>
    <row r="1956" spans="1:10" ht="14.1" customHeight="1" thickBot="1" x14ac:dyDescent="0.3"/>
    <row r="1957" spans="1:10" ht="33.75" customHeight="1" thickBot="1" x14ac:dyDescent="0.25">
      <c r="A1957" s="64" t="s">
        <v>16382</v>
      </c>
      <c r="B1957" s="64" t="s">
        <v>161</v>
      </c>
      <c r="C1957" s="64" t="s">
        <v>11725</v>
      </c>
      <c r="D1957" s="64" t="s">
        <v>14378</v>
      </c>
      <c r="E1957" s="64" t="s">
        <v>10963</v>
      </c>
      <c r="F1957" s="64" t="s">
        <v>11096</v>
      </c>
      <c r="G1957" s="45"/>
      <c r="H1957" s="45"/>
      <c r="I1957" s="45"/>
      <c r="J1957" s="45"/>
    </row>
    <row r="1958" spans="1:10" ht="14.1" customHeight="1" thickBot="1" x14ac:dyDescent="0.25">
      <c r="A1958" s="66" t="s">
        <v>18896</v>
      </c>
      <c r="B1958" s="66" t="s">
        <v>18897</v>
      </c>
      <c r="C1958" s="66" t="s">
        <v>17798</v>
      </c>
      <c r="D1958" s="66" t="s">
        <v>17483</v>
      </c>
      <c r="E1958" s="66" t="s">
        <v>8856</v>
      </c>
      <c r="F1958" s="66" t="s">
        <v>18898</v>
      </c>
      <c r="G1958" s="45"/>
      <c r="H1958" s="45"/>
      <c r="I1958" s="45"/>
      <c r="J1958" s="45"/>
    </row>
    <row r="1959" spans="1:10" ht="14.1" customHeight="1" thickBot="1" x14ac:dyDescent="0.25">
      <c r="A1959" s="95" t="s">
        <v>14828</v>
      </c>
      <c r="B1959" s="67" t="s">
        <v>8530</v>
      </c>
      <c r="C1959" s="76">
        <v>44927</v>
      </c>
      <c r="D1959" s="95" t="s">
        <v>9387</v>
      </c>
      <c r="E1959" s="67" t="s">
        <v>13094</v>
      </c>
      <c r="F1959" s="66" t="s">
        <v>3082</v>
      </c>
      <c r="G1959" s="45"/>
      <c r="H1959" s="45"/>
      <c r="I1959" s="45"/>
      <c r="J1959" s="45"/>
    </row>
    <row r="1960" spans="1:10" ht="14.1" customHeight="1" thickBot="1" x14ac:dyDescent="0.25">
      <c r="A1960" s="96"/>
      <c r="B1960" s="67" t="s">
        <v>1786</v>
      </c>
      <c r="C1960" s="80">
        <f>IF(C1959="","",IF(AND(MONTH(C1959)&gt;=1,MONTH(C1959)&lt;=3),1,IF(AND(MONTH(C1959)&gt;=4,MONTH(C1959)&lt;=6),2,IF(AND(MONTH(C1959)&gt;=7,MONTH(C1959)&lt;=9),3,4))))</f>
        <v>1</v>
      </c>
      <c r="D1960" s="96"/>
      <c r="E1960" s="67" t="s">
        <v>2419</v>
      </c>
      <c r="F1960" s="66" t="s">
        <v>14449</v>
      </c>
      <c r="G1960" s="45"/>
      <c r="H1960" s="45"/>
      <c r="I1960" s="45"/>
      <c r="J1960" s="45"/>
    </row>
    <row r="1961" spans="1:10" ht="14.1" customHeight="1" thickBot="1" x14ac:dyDescent="0.25">
      <c r="A1961" s="96"/>
      <c r="B1961" s="67" t="s">
        <v>12943</v>
      </c>
      <c r="C1961" s="76">
        <v>45016</v>
      </c>
      <c r="D1961" s="96"/>
      <c r="E1961" s="67" t="s">
        <v>3075</v>
      </c>
      <c r="F1961" s="66" t="s">
        <v>6001</v>
      </c>
      <c r="G1961" s="45"/>
      <c r="H1961" s="45"/>
      <c r="I1961" s="45"/>
      <c r="J1961" s="45"/>
    </row>
    <row r="1962" spans="1:10" ht="14.1" customHeight="1" thickBot="1" x14ac:dyDescent="0.25">
      <c r="A1962" s="96"/>
      <c r="B1962" s="67" t="s">
        <v>1786</v>
      </c>
      <c r="C1962" s="80">
        <f>IF(C1961="","",IF(AND(MONTH(C1961)&gt;=1,MONTH(C1961)&lt;=3),1,IF(AND(MONTH(C1961)&gt;=4,MONTH(C1961)&lt;=6),2,IF(AND(MONTH(C1961)&gt;=7,MONTH(C1961)&lt;=9),3,4))))</f>
        <v>1</v>
      </c>
      <c r="D1962" s="96"/>
      <c r="E1962" s="67" t="s">
        <v>13193</v>
      </c>
      <c r="F1962" s="66" t="s">
        <v>6001</v>
      </c>
      <c r="G1962" s="45"/>
      <c r="H1962" s="45"/>
      <c r="I1962" s="45"/>
      <c r="J1962" s="45"/>
    </row>
    <row r="1963" spans="1:10" ht="14.1" customHeight="1" thickBot="1" x14ac:dyDescent="0.25">
      <c r="A1963" s="45"/>
      <c r="B1963" s="45"/>
      <c r="C1963" s="45"/>
      <c r="D1963" s="45"/>
      <c r="E1963" s="45"/>
      <c r="F1963" s="45"/>
      <c r="G1963" s="45"/>
      <c r="H1963" s="45"/>
      <c r="I1963" s="45"/>
      <c r="J1963" s="45"/>
    </row>
    <row r="1964" spans="1:10" ht="14.1" customHeight="1" thickBot="1" x14ac:dyDescent="0.25">
      <c r="A1964" s="72" t="s">
        <v>15735</v>
      </c>
      <c r="B1964" s="72" t="s">
        <v>16146</v>
      </c>
      <c r="C1964" s="72" t="s">
        <v>15641</v>
      </c>
      <c r="D1964" s="72" t="s">
        <v>15251</v>
      </c>
      <c r="E1964" s="72" t="s">
        <v>6934</v>
      </c>
      <c r="F1964" s="72" t="s">
        <v>15280</v>
      </c>
      <c r="G1964" s="45"/>
      <c r="H1964" s="45"/>
      <c r="I1964" s="45"/>
      <c r="J1964" s="45"/>
    </row>
    <row r="1965" spans="1:10" ht="13.5" customHeight="1" x14ac:dyDescent="0.2">
      <c r="A1965" s="78">
        <v>12171703</v>
      </c>
      <c r="B1965" s="69" t="str">
        <f t="shared" ref="B1965:B1996" ca="1" si="86">IFERROR(INDEX(UNSPSCDes,MATCH(INDIRECT(ADDRESS(ROW(),COLUMN()-1,4)),UNSPSCCode,0)),"")</f>
        <v>Tintas</v>
      </c>
      <c r="C1965" s="78" t="s">
        <v>1449</v>
      </c>
      <c r="D1965" s="78">
        <v>55</v>
      </c>
      <c r="E1965" s="71">
        <v>473</v>
      </c>
      <c r="F1965" s="70">
        <f t="shared" ref="F1965:F1996" ca="1" si="87">INDIRECT(ADDRESS(ROW(),COLUMN()-2,4))*INDIRECT(ADDRESS(ROW(),COLUMN()-1,4))</f>
        <v>26015</v>
      </c>
      <c r="G1965" s="45"/>
      <c r="H1965" s="45"/>
      <c r="I1965" s="45"/>
      <c r="J1965" s="45"/>
    </row>
    <row r="1966" spans="1:10" ht="13.5" customHeight="1" x14ac:dyDescent="0.2">
      <c r="A1966" s="78">
        <v>14111514</v>
      </c>
      <c r="B1966" s="69" t="str">
        <f t="shared" ca="1" si="86"/>
        <v>Blocs o cuadernos de papel</v>
      </c>
      <c r="C1966" s="78" t="s">
        <v>1449</v>
      </c>
      <c r="D1966" s="78">
        <v>4</v>
      </c>
      <c r="E1966" s="71">
        <v>425</v>
      </c>
      <c r="F1966" s="70">
        <f t="shared" ca="1" si="87"/>
        <v>1700</v>
      </c>
      <c r="G1966" s="45"/>
      <c r="H1966" s="45"/>
      <c r="I1966" s="45"/>
      <c r="J1966" s="45"/>
    </row>
    <row r="1967" spans="1:10" ht="13.5" customHeight="1" x14ac:dyDescent="0.2">
      <c r="A1967" s="78">
        <v>14111530</v>
      </c>
      <c r="B1967" s="69" t="str">
        <f t="shared" ca="1" si="86"/>
        <v>Papel de notas autoadhesivas</v>
      </c>
      <c r="C1967" s="78" t="s">
        <v>1449</v>
      </c>
      <c r="D1967" s="78">
        <v>25</v>
      </c>
      <c r="E1967" s="71">
        <v>150</v>
      </c>
      <c r="F1967" s="70">
        <f t="shared" ca="1" si="87"/>
        <v>3750</v>
      </c>
      <c r="G1967" s="45"/>
      <c r="H1967" s="45"/>
      <c r="I1967" s="45"/>
      <c r="J1967" s="45"/>
    </row>
    <row r="1968" spans="1:10" ht="13.5" customHeight="1" x14ac:dyDescent="0.2">
      <c r="A1968" s="78">
        <v>31201512</v>
      </c>
      <c r="B1968" s="69" t="str">
        <f t="shared" ca="1" si="86"/>
        <v>Cinta transparente</v>
      </c>
      <c r="C1968" s="78" t="s">
        <v>1449</v>
      </c>
      <c r="D1968" s="78">
        <v>243</v>
      </c>
      <c r="E1968" s="71">
        <v>186.74</v>
      </c>
      <c r="F1968" s="70">
        <f t="shared" ca="1" si="87"/>
        <v>45377.82</v>
      </c>
      <c r="G1968" s="45"/>
      <c r="H1968" s="45"/>
      <c r="I1968" s="45"/>
      <c r="J1968" s="45"/>
    </row>
    <row r="1969" spans="1:10" ht="13.5" customHeight="1" x14ac:dyDescent="0.2">
      <c r="A1969" s="78">
        <v>31201522</v>
      </c>
      <c r="B1969" s="69" t="str">
        <f t="shared" ca="1" si="86"/>
        <v>Cinta de transferencia adhesiva</v>
      </c>
      <c r="C1969" s="78" t="s">
        <v>1449</v>
      </c>
      <c r="D1969" s="78">
        <v>4</v>
      </c>
      <c r="E1969" s="71">
        <v>450</v>
      </c>
      <c r="F1969" s="70">
        <f t="shared" ca="1" si="87"/>
        <v>1800</v>
      </c>
      <c r="G1969" s="45"/>
      <c r="H1969" s="45"/>
      <c r="I1969" s="45"/>
      <c r="J1969" s="45"/>
    </row>
    <row r="1970" spans="1:10" ht="13.5" customHeight="1" x14ac:dyDescent="0.2">
      <c r="A1970" s="78">
        <v>41111604</v>
      </c>
      <c r="B1970" s="69" t="str">
        <f t="shared" ca="1" si="86"/>
        <v>Reglas</v>
      </c>
      <c r="C1970" s="78" t="s">
        <v>1449</v>
      </c>
      <c r="D1970" s="78">
        <v>15</v>
      </c>
      <c r="E1970" s="71">
        <v>125</v>
      </c>
      <c r="F1970" s="70">
        <f t="shared" ca="1" si="87"/>
        <v>1875</v>
      </c>
      <c r="G1970" s="45"/>
      <c r="H1970" s="45"/>
      <c r="I1970" s="45"/>
      <c r="J1970" s="45"/>
    </row>
    <row r="1971" spans="1:10" ht="13.5" customHeight="1" x14ac:dyDescent="0.2">
      <c r="A1971" s="78">
        <v>43211701</v>
      </c>
      <c r="B1971" s="69" t="str">
        <f t="shared" ca="1" si="86"/>
        <v>Equipo de lectura de código de barras</v>
      </c>
      <c r="C1971" s="78" t="s">
        <v>1449</v>
      </c>
      <c r="D1971" s="78">
        <v>4</v>
      </c>
      <c r="E1971" s="71">
        <v>16000</v>
      </c>
      <c r="F1971" s="70">
        <f t="shared" ca="1" si="87"/>
        <v>64000</v>
      </c>
      <c r="G1971" s="45"/>
      <c r="H1971" s="45"/>
      <c r="I1971" s="45"/>
      <c r="J1971" s="45"/>
    </row>
    <row r="1972" spans="1:10" ht="13.5" customHeight="1" x14ac:dyDescent="0.2">
      <c r="A1972" s="78">
        <v>43211903</v>
      </c>
      <c r="B1972" s="69" t="str">
        <f t="shared" ca="1" si="86"/>
        <v>Monitores de pantalla táctil (touch)</v>
      </c>
      <c r="C1972" s="78" t="s">
        <v>1449</v>
      </c>
      <c r="D1972" s="78">
        <v>4</v>
      </c>
      <c r="E1972" s="71">
        <v>12142.86</v>
      </c>
      <c r="F1972" s="70">
        <f t="shared" ca="1" si="87"/>
        <v>48571.44</v>
      </c>
      <c r="G1972" s="45"/>
      <c r="H1972" s="45"/>
      <c r="I1972" s="45"/>
      <c r="J1972" s="45"/>
    </row>
    <row r="1973" spans="1:10" ht="13.5" customHeight="1" x14ac:dyDescent="0.2">
      <c r="A1973" s="78">
        <v>43211713</v>
      </c>
      <c r="B1973" s="69" t="str">
        <f t="shared" ca="1" si="86"/>
        <v>Almohadillas (pads) táctil (touch)</v>
      </c>
      <c r="C1973" s="78" t="s">
        <v>1449</v>
      </c>
      <c r="D1973" s="78">
        <v>50</v>
      </c>
      <c r="E1973" s="71">
        <v>275</v>
      </c>
      <c r="F1973" s="70">
        <f t="shared" ca="1" si="87"/>
        <v>13750</v>
      </c>
      <c r="G1973" s="45"/>
      <c r="H1973" s="45"/>
      <c r="I1973" s="45"/>
      <c r="J1973" s="45"/>
    </row>
    <row r="1974" spans="1:10" ht="13.5" customHeight="1" x14ac:dyDescent="0.2">
      <c r="A1974" s="78">
        <v>44101602</v>
      </c>
      <c r="B1974" s="69" t="str">
        <f t="shared" ca="1" si="86"/>
        <v>Máquinas perforadoras o para unir papel</v>
      </c>
      <c r="C1974" s="78" t="s">
        <v>1449</v>
      </c>
      <c r="D1974" s="78">
        <v>14</v>
      </c>
      <c r="E1974" s="71">
        <v>539.28</v>
      </c>
      <c r="F1974" s="70">
        <f t="shared" ca="1" si="87"/>
        <v>7549.92</v>
      </c>
      <c r="G1974" s="45"/>
      <c r="H1974" s="45"/>
      <c r="I1974" s="45"/>
      <c r="J1974" s="45"/>
    </row>
    <row r="1975" spans="1:10" ht="13.5" customHeight="1" x14ac:dyDescent="0.2">
      <c r="A1975" s="78">
        <v>44101604</v>
      </c>
      <c r="B1975" s="69" t="str">
        <f t="shared" ca="1" si="86"/>
        <v>Tablas de protección de base</v>
      </c>
      <c r="C1975" s="78" t="s">
        <v>1449</v>
      </c>
      <c r="D1975" s="78">
        <v>10</v>
      </c>
      <c r="E1975" s="71">
        <v>325</v>
      </c>
      <c r="F1975" s="70">
        <f t="shared" ca="1" si="87"/>
        <v>3250</v>
      </c>
      <c r="G1975" s="45"/>
      <c r="H1975" s="45"/>
      <c r="I1975" s="45"/>
      <c r="J1975" s="45"/>
    </row>
    <row r="1976" spans="1:10" ht="13.5" customHeight="1" x14ac:dyDescent="0.2">
      <c r="A1976" s="78">
        <v>44101801</v>
      </c>
      <c r="B1976" s="69" t="str">
        <f t="shared" ca="1" si="86"/>
        <v>Calculadoras o accesorios</v>
      </c>
      <c r="C1976" s="78" t="s">
        <v>1449</v>
      </c>
      <c r="D1976" s="78">
        <v>5</v>
      </c>
      <c r="E1976" s="71">
        <v>6300</v>
      </c>
      <c r="F1976" s="70">
        <f t="shared" ca="1" si="87"/>
        <v>31500</v>
      </c>
      <c r="G1976" s="45"/>
      <c r="H1976" s="45"/>
      <c r="I1976" s="45"/>
      <c r="J1976" s="45"/>
    </row>
    <row r="1977" spans="1:10" ht="13.5" customHeight="1" x14ac:dyDescent="0.2">
      <c r="A1977" s="78">
        <v>44103105</v>
      </c>
      <c r="B1977" s="69" t="str">
        <f t="shared" ca="1" si="86"/>
        <v>Cartuchos de tinta</v>
      </c>
      <c r="C1977" s="78" t="s">
        <v>1449</v>
      </c>
      <c r="D1977" s="78">
        <v>45</v>
      </c>
      <c r="E1977" s="71">
        <v>1687.4</v>
      </c>
      <c r="F1977" s="70">
        <f t="shared" ca="1" si="87"/>
        <v>75933</v>
      </c>
      <c r="G1977" s="45"/>
      <c r="H1977" s="45"/>
      <c r="I1977" s="45"/>
      <c r="J1977" s="45"/>
    </row>
    <row r="1978" spans="1:10" ht="13.5" customHeight="1" x14ac:dyDescent="0.2">
      <c r="A1978" s="78">
        <v>44103105</v>
      </c>
      <c r="B1978" s="69" t="str">
        <f t="shared" ca="1" si="86"/>
        <v>Cartuchos de tinta</v>
      </c>
      <c r="C1978" s="78" t="s">
        <v>1449</v>
      </c>
      <c r="D1978" s="78">
        <v>45</v>
      </c>
      <c r="E1978" s="71">
        <v>1616.6</v>
      </c>
      <c r="F1978" s="70">
        <f t="shared" ca="1" si="87"/>
        <v>72747</v>
      </c>
      <c r="G1978" s="45"/>
      <c r="H1978" s="45"/>
      <c r="I1978" s="45"/>
      <c r="J1978" s="45"/>
    </row>
    <row r="1979" spans="1:10" ht="13.5" customHeight="1" x14ac:dyDescent="0.2">
      <c r="A1979" s="78">
        <v>44103105</v>
      </c>
      <c r="B1979" s="69" t="str">
        <f t="shared" ca="1" si="86"/>
        <v>Cartuchos de tinta</v>
      </c>
      <c r="C1979" s="78" t="s">
        <v>1449</v>
      </c>
      <c r="D1979" s="78">
        <v>40</v>
      </c>
      <c r="E1979" s="71">
        <v>169.4</v>
      </c>
      <c r="F1979" s="70">
        <f t="shared" ca="1" si="87"/>
        <v>6776</v>
      </c>
      <c r="G1979" s="45"/>
      <c r="H1979" s="45"/>
      <c r="I1979" s="45"/>
      <c r="J1979" s="45"/>
    </row>
    <row r="1980" spans="1:10" ht="13.5" customHeight="1" x14ac:dyDescent="0.2">
      <c r="A1980" s="78">
        <v>44103105</v>
      </c>
      <c r="B1980" s="69" t="str">
        <f t="shared" ca="1" si="86"/>
        <v>Cartuchos de tinta</v>
      </c>
      <c r="C1980" s="78" t="s">
        <v>1449</v>
      </c>
      <c r="D1980" s="78">
        <v>35</v>
      </c>
      <c r="E1980" s="71">
        <v>1298</v>
      </c>
      <c r="F1980" s="70">
        <f t="shared" ca="1" si="87"/>
        <v>45430</v>
      </c>
      <c r="G1980" s="45"/>
      <c r="H1980" s="45"/>
      <c r="I1980" s="45"/>
      <c r="J1980" s="45"/>
    </row>
    <row r="1981" spans="1:10" ht="13.5" customHeight="1" x14ac:dyDescent="0.2">
      <c r="A1981" s="78">
        <v>44103105</v>
      </c>
      <c r="B1981" s="69" t="str">
        <f t="shared" ca="1" si="86"/>
        <v>Cartuchos de tinta</v>
      </c>
      <c r="C1981" s="78" t="s">
        <v>1449</v>
      </c>
      <c r="D1981" s="78">
        <v>25</v>
      </c>
      <c r="E1981" s="71">
        <v>3500</v>
      </c>
      <c r="F1981" s="70">
        <f t="shared" ca="1" si="87"/>
        <v>87500</v>
      </c>
      <c r="G1981" s="45"/>
      <c r="H1981" s="45"/>
      <c r="I1981" s="45"/>
      <c r="J1981" s="45"/>
    </row>
    <row r="1982" spans="1:10" ht="13.5" customHeight="1" x14ac:dyDescent="0.2">
      <c r="A1982" s="78">
        <v>44103105</v>
      </c>
      <c r="B1982" s="69" t="str">
        <f t="shared" ca="1" si="86"/>
        <v>Cartuchos de tinta</v>
      </c>
      <c r="C1982" s="78" t="s">
        <v>1449</v>
      </c>
      <c r="D1982" s="78">
        <v>10</v>
      </c>
      <c r="E1982" s="71">
        <v>6769</v>
      </c>
      <c r="F1982" s="70">
        <f t="shared" ca="1" si="87"/>
        <v>67690</v>
      </c>
      <c r="G1982" s="45"/>
      <c r="H1982" s="45"/>
      <c r="I1982" s="45"/>
      <c r="J1982" s="45"/>
    </row>
    <row r="1983" spans="1:10" ht="13.5" customHeight="1" x14ac:dyDescent="0.2">
      <c r="A1983" s="78">
        <v>44103105</v>
      </c>
      <c r="B1983" s="69" t="str">
        <f t="shared" ca="1" si="86"/>
        <v>Cartuchos de tinta</v>
      </c>
      <c r="C1983" s="78" t="s">
        <v>1449</v>
      </c>
      <c r="D1983" s="78">
        <v>10</v>
      </c>
      <c r="E1983" s="71">
        <v>4061.4</v>
      </c>
      <c r="F1983" s="70">
        <f t="shared" ca="1" si="87"/>
        <v>40614</v>
      </c>
      <c r="G1983" s="45"/>
      <c r="H1983" s="45"/>
      <c r="I1983" s="45"/>
      <c r="J1983" s="45"/>
    </row>
    <row r="1984" spans="1:10" ht="13.5" customHeight="1" x14ac:dyDescent="0.2">
      <c r="A1984" s="78">
        <v>44103105</v>
      </c>
      <c r="B1984" s="69" t="str">
        <f t="shared" ca="1" si="86"/>
        <v>Cartuchos de tinta</v>
      </c>
      <c r="C1984" s="78" t="s">
        <v>1449</v>
      </c>
      <c r="D1984" s="78">
        <v>10</v>
      </c>
      <c r="E1984" s="71">
        <v>3626.25</v>
      </c>
      <c r="F1984" s="70">
        <f t="shared" ca="1" si="87"/>
        <v>36262.5</v>
      </c>
      <c r="G1984" s="45"/>
      <c r="H1984" s="45"/>
      <c r="I1984" s="45"/>
      <c r="J1984" s="45"/>
    </row>
    <row r="1985" spans="1:10" ht="13.5" customHeight="1" x14ac:dyDescent="0.2">
      <c r="A1985" s="78">
        <v>44103105</v>
      </c>
      <c r="B1985" s="69" t="str">
        <f t="shared" ca="1" si="86"/>
        <v>Cartuchos de tinta</v>
      </c>
      <c r="C1985" s="78" t="s">
        <v>1449</v>
      </c>
      <c r="D1985" s="78">
        <v>5</v>
      </c>
      <c r="E1985" s="71">
        <v>4500</v>
      </c>
      <c r="F1985" s="70">
        <f t="shared" ca="1" si="87"/>
        <v>22500</v>
      </c>
      <c r="G1985" s="45"/>
      <c r="H1985" s="45"/>
      <c r="I1985" s="45"/>
      <c r="J1985" s="45"/>
    </row>
    <row r="1986" spans="1:10" ht="13.5" customHeight="1" x14ac:dyDescent="0.2">
      <c r="A1986" s="78">
        <v>44103105</v>
      </c>
      <c r="B1986" s="69" t="str">
        <f t="shared" ca="1" si="86"/>
        <v>Cartuchos de tinta</v>
      </c>
      <c r="C1986" s="78" t="s">
        <v>1449</v>
      </c>
      <c r="D1986" s="78">
        <v>25</v>
      </c>
      <c r="E1986" s="71">
        <v>1400</v>
      </c>
      <c r="F1986" s="70">
        <f t="shared" ca="1" si="87"/>
        <v>35000</v>
      </c>
      <c r="G1986" s="45"/>
      <c r="H1986" s="45"/>
      <c r="I1986" s="45"/>
      <c r="J1986" s="45"/>
    </row>
    <row r="1987" spans="1:10" ht="13.5" customHeight="1" x14ac:dyDescent="0.2">
      <c r="A1987" s="78">
        <v>44103105</v>
      </c>
      <c r="B1987" s="69" t="str">
        <f t="shared" ca="1" si="86"/>
        <v>Cartuchos de tinta</v>
      </c>
      <c r="C1987" s="78" t="s">
        <v>1449</v>
      </c>
      <c r="D1987" s="78">
        <v>25</v>
      </c>
      <c r="E1987" s="71">
        <v>1200</v>
      </c>
      <c r="F1987" s="70">
        <f t="shared" ca="1" si="87"/>
        <v>30000</v>
      </c>
      <c r="G1987" s="45"/>
      <c r="H1987" s="45"/>
      <c r="I1987" s="45"/>
      <c r="J1987" s="45"/>
    </row>
    <row r="1988" spans="1:10" ht="13.5" customHeight="1" x14ac:dyDescent="0.2">
      <c r="A1988" s="78">
        <v>44103105</v>
      </c>
      <c r="B1988" s="69" t="str">
        <f t="shared" ca="1" si="86"/>
        <v>Cartuchos de tinta</v>
      </c>
      <c r="C1988" s="78" t="s">
        <v>1327</v>
      </c>
      <c r="D1988" s="78">
        <v>60</v>
      </c>
      <c r="E1988" s="71">
        <v>790</v>
      </c>
      <c r="F1988" s="70">
        <f t="shared" ca="1" si="87"/>
        <v>47400</v>
      </c>
      <c r="G1988" s="45"/>
      <c r="H1988" s="45"/>
      <c r="I1988" s="45"/>
      <c r="J1988" s="45"/>
    </row>
    <row r="1989" spans="1:10" ht="13.5" customHeight="1" x14ac:dyDescent="0.2">
      <c r="A1989" s="78">
        <v>44103112</v>
      </c>
      <c r="B1989" s="69" t="str">
        <f t="shared" ca="1" si="86"/>
        <v>Cinta de impresora</v>
      </c>
      <c r="C1989" s="78" t="s">
        <v>1449</v>
      </c>
      <c r="D1989" s="78">
        <v>24</v>
      </c>
      <c r="E1989" s="71">
        <v>175.5</v>
      </c>
      <c r="F1989" s="70">
        <f t="shared" ca="1" si="87"/>
        <v>4212</v>
      </c>
      <c r="G1989" s="45"/>
      <c r="H1989" s="45"/>
      <c r="I1989" s="45"/>
      <c r="J1989" s="45"/>
    </row>
    <row r="1990" spans="1:10" ht="13.5" customHeight="1" x14ac:dyDescent="0.2">
      <c r="A1990" s="78">
        <v>44103112</v>
      </c>
      <c r="B1990" s="69" t="str">
        <f t="shared" ca="1" si="86"/>
        <v>Cinta de impresora</v>
      </c>
      <c r="C1990" s="78" t="s">
        <v>1449</v>
      </c>
      <c r="D1990" s="78">
        <v>10</v>
      </c>
      <c r="E1990" s="71">
        <v>320</v>
      </c>
      <c r="F1990" s="70">
        <f t="shared" ca="1" si="87"/>
        <v>3200</v>
      </c>
      <c r="G1990" s="45"/>
      <c r="H1990" s="45"/>
      <c r="I1990" s="45"/>
      <c r="J1990" s="45"/>
    </row>
    <row r="1991" spans="1:10" ht="13.5" customHeight="1" x14ac:dyDescent="0.2">
      <c r="A1991" s="78">
        <v>44103112</v>
      </c>
      <c r="B1991" s="69" t="str">
        <f t="shared" ca="1" si="86"/>
        <v>Cinta de impresora</v>
      </c>
      <c r="C1991" s="78" t="s">
        <v>1449</v>
      </c>
      <c r="D1991" s="78">
        <v>10</v>
      </c>
      <c r="E1991" s="71">
        <v>489</v>
      </c>
      <c r="F1991" s="70">
        <f t="shared" ca="1" si="87"/>
        <v>4890</v>
      </c>
      <c r="G1991" s="45"/>
      <c r="H1991" s="45"/>
      <c r="I1991" s="45"/>
      <c r="J1991" s="45"/>
    </row>
    <row r="1992" spans="1:10" ht="13.5" customHeight="1" x14ac:dyDescent="0.2">
      <c r="A1992" s="78">
        <v>44103112</v>
      </c>
      <c r="B1992" s="69" t="str">
        <f t="shared" ca="1" si="86"/>
        <v>Cinta de impresora</v>
      </c>
      <c r="C1992" s="78" t="s">
        <v>1449</v>
      </c>
      <c r="D1992" s="78">
        <v>25</v>
      </c>
      <c r="E1992" s="71">
        <v>1275</v>
      </c>
      <c r="F1992" s="70">
        <f t="shared" ca="1" si="87"/>
        <v>31875</v>
      </c>
      <c r="G1992" s="45"/>
      <c r="H1992" s="45"/>
      <c r="I1992" s="45"/>
      <c r="J1992" s="45"/>
    </row>
    <row r="1993" spans="1:10" ht="13.5" customHeight="1" x14ac:dyDescent="0.2">
      <c r="A1993" s="78">
        <v>44103113</v>
      </c>
      <c r="B1993" s="69" t="str">
        <f t="shared" ca="1" si="86"/>
        <v>Kits de correctores de fase o inyección de tinta</v>
      </c>
      <c r="C1993" s="78" t="s">
        <v>1449</v>
      </c>
      <c r="D1993" s="78">
        <v>15</v>
      </c>
      <c r="E1993" s="71">
        <v>125</v>
      </c>
      <c r="F1993" s="70">
        <f t="shared" ca="1" si="87"/>
        <v>1875</v>
      </c>
      <c r="G1993" s="45"/>
      <c r="H1993" s="45"/>
      <c r="I1993" s="45"/>
      <c r="J1993" s="45"/>
    </row>
    <row r="1994" spans="1:10" ht="13.5" customHeight="1" x14ac:dyDescent="0.2">
      <c r="A1994" s="78">
        <v>44111515</v>
      </c>
      <c r="B1994" s="69" t="str">
        <f t="shared" ca="1" si="86"/>
        <v>Cajas u organizadores de almacenamiento de archivos</v>
      </c>
      <c r="C1994" s="78" t="s">
        <v>1449</v>
      </c>
      <c r="D1994" s="78">
        <v>24</v>
      </c>
      <c r="E1994" s="71">
        <v>896</v>
      </c>
      <c r="F1994" s="70">
        <f t="shared" ca="1" si="87"/>
        <v>21504</v>
      </c>
      <c r="G1994" s="45"/>
      <c r="H1994" s="45"/>
      <c r="I1994" s="45"/>
      <c r="J1994" s="45"/>
    </row>
    <row r="1995" spans="1:10" ht="13.5" customHeight="1" x14ac:dyDescent="0.2">
      <c r="A1995" s="78">
        <v>44112007</v>
      </c>
      <c r="B1995" s="69" t="str">
        <f t="shared" ca="1" si="86"/>
        <v>Cajas de sugerencias</v>
      </c>
      <c r="C1995" s="78" t="s">
        <v>1449</v>
      </c>
      <c r="D1995" s="78">
        <v>3</v>
      </c>
      <c r="E1995" s="71">
        <v>1200</v>
      </c>
      <c r="F1995" s="70">
        <f t="shared" ca="1" si="87"/>
        <v>3600</v>
      </c>
      <c r="G1995" s="45"/>
      <c r="H1995" s="45"/>
      <c r="I1995" s="45"/>
      <c r="J1995" s="45"/>
    </row>
    <row r="1996" spans="1:10" ht="13.5" customHeight="1" x14ac:dyDescent="0.2">
      <c r="A1996" s="78">
        <v>44121605</v>
      </c>
      <c r="B1996" s="69" t="str">
        <f t="shared" ca="1" si="86"/>
        <v>Dispensadores de cinta</v>
      </c>
      <c r="C1996" s="78" t="s">
        <v>1449</v>
      </c>
      <c r="D1996" s="78">
        <v>6</v>
      </c>
      <c r="E1996" s="71">
        <v>250</v>
      </c>
      <c r="F1996" s="70">
        <f t="shared" ca="1" si="87"/>
        <v>1500</v>
      </c>
      <c r="G1996" s="45"/>
      <c r="H1996" s="45"/>
      <c r="I1996" s="45"/>
      <c r="J1996" s="45"/>
    </row>
    <row r="1997" spans="1:10" ht="13.5" customHeight="1" x14ac:dyDescent="0.2">
      <c r="A1997" s="78">
        <v>30102615</v>
      </c>
      <c r="B1997" s="69" t="str">
        <f t="shared" ref="B1997:B2021" ca="1" si="88">IFERROR(INDEX(UNSPSCDes,MATCH(INDIRECT(ADDRESS(ROW(),COLUMN()-1,4)),UNSPSCCode,0)),"")</f>
        <v>Banda de plástico</v>
      </c>
      <c r="C1997" s="78" t="s">
        <v>16989</v>
      </c>
      <c r="D1997" s="78">
        <v>250</v>
      </c>
      <c r="E1997" s="71">
        <v>60</v>
      </c>
      <c r="F1997" s="70">
        <f t="shared" ref="F1997:F2021" ca="1" si="89">INDIRECT(ADDRESS(ROW(),COLUMN()-2,4))*INDIRECT(ADDRESS(ROW(),COLUMN()-1,4))</f>
        <v>15000</v>
      </c>
      <c r="G1997" s="45"/>
      <c r="H1997" s="45"/>
      <c r="I1997" s="45"/>
      <c r="J1997" s="45"/>
    </row>
    <row r="1998" spans="1:10" ht="13.5" customHeight="1" x14ac:dyDescent="0.2">
      <c r="A1998" s="78">
        <v>44121613</v>
      </c>
      <c r="B1998" s="69" t="str">
        <f t="shared" ca="1" si="88"/>
        <v>Removedores de grapas (saca ganchos)</v>
      </c>
      <c r="C1998" s="78" t="s">
        <v>1449</v>
      </c>
      <c r="D1998" s="78">
        <v>25</v>
      </c>
      <c r="E1998" s="71">
        <v>75</v>
      </c>
      <c r="F1998" s="70">
        <f t="shared" ca="1" si="89"/>
        <v>1875</v>
      </c>
      <c r="G1998" s="45"/>
      <c r="H1998" s="45"/>
      <c r="I1998" s="45"/>
      <c r="J1998" s="45"/>
    </row>
    <row r="1999" spans="1:10" ht="13.5" customHeight="1" x14ac:dyDescent="0.2">
      <c r="A1999" s="78">
        <v>44121615</v>
      </c>
      <c r="B1999" s="69" t="str">
        <f t="shared" ca="1" si="88"/>
        <v>Grapadoras</v>
      </c>
      <c r="C1999" s="78" t="s">
        <v>1449</v>
      </c>
      <c r="D1999" s="78">
        <v>43</v>
      </c>
      <c r="E1999" s="71">
        <v>470.93</v>
      </c>
      <c r="F1999" s="70">
        <f t="shared" ca="1" si="89"/>
        <v>20249.990000000002</v>
      </c>
      <c r="G1999" s="45"/>
      <c r="H1999" s="45"/>
      <c r="I1999" s="45"/>
      <c r="J1999" s="45"/>
    </row>
    <row r="2000" spans="1:10" ht="13.5" customHeight="1" x14ac:dyDescent="0.2">
      <c r="A2000" s="78">
        <v>44121618</v>
      </c>
      <c r="B2000" s="69" t="str">
        <f t="shared" ca="1" si="88"/>
        <v>Tijeras</v>
      </c>
      <c r="C2000" s="78" t="s">
        <v>1449</v>
      </c>
      <c r="D2000" s="78">
        <v>46</v>
      </c>
      <c r="E2000" s="71">
        <v>75</v>
      </c>
      <c r="F2000" s="70">
        <f t="shared" ca="1" si="89"/>
        <v>3450</v>
      </c>
      <c r="G2000" s="45"/>
      <c r="H2000" s="45"/>
      <c r="I2000" s="45"/>
      <c r="J2000" s="45"/>
    </row>
    <row r="2001" spans="1:10" ht="13.5" customHeight="1" x14ac:dyDescent="0.2">
      <c r="A2001" s="78">
        <v>44121634</v>
      </c>
      <c r="B2001" s="69" t="str">
        <f t="shared" ca="1" si="88"/>
        <v>Rollos adhesivos</v>
      </c>
      <c r="C2001" s="78" t="s">
        <v>1449</v>
      </c>
      <c r="D2001" s="78">
        <v>7501</v>
      </c>
      <c r="E2001" s="71">
        <v>11</v>
      </c>
      <c r="F2001" s="70">
        <f t="shared" ca="1" si="89"/>
        <v>82511</v>
      </c>
      <c r="G2001" s="45"/>
      <c r="H2001" s="45"/>
      <c r="I2001" s="45"/>
      <c r="J2001" s="45"/>
    </row>
    <row r="2002" spans="1:10" ht="13.5" customHeight="1" x14ac:dyDescent="0.2">
      <c r="A2002" s="78">
        <v>44121701</v>
      </c>
      <c r="B2002" s="69" t="str">
        <f t="shared" ca="1" si="88"/>
        <v>Bolígrafos</v>
      </c>
      <c r="C2002" s="78" t="s">
        <v>16989</v>
      </c>
      <c r="D2002" s="78">
        <v>178</v>
      </c>
      <c r="E2002" s="71">
        <v>175</v>
      </c>
      <c r="F2002" s="70">
        <f t="shared" ca="1" si="89"/>
        <v>31150</v>
      </c>
      <c r="G2002" s="45"/>
      <c r="H2002" s="45"/>
      <c r="I2002" s="45"/>
      <c r="J2002" s="45"/>
    </row>
    <row r="2003" spans="1:10" ht="13.5" customHeight="1" x14ac:dyDescent="0.2">
      <c r="A2003" s="78">
        <v>44121708</v>
      </c>
      <c r="B2003" s="69" t="str">
        <f t="shared" ca="1" si="88"/>
        <v>Marcadores</v>
      </c>
      <c r="C2003" s="78" t="s">
        <v>1449</v>
      </c>
      <c r="D2003" s="78">
        <v>200</v>
      </c>
      <c r="E2003" s="71">
        <v>50</v>
      </c>
      <c r="F2003" s="70">
        <f t="shared" ca="1" si="89"/>
        <v>10000</v>
      </c>
      <c r="G2003" s="45"/>
      <c r="H2003" s="45"/>
      <c r="I2003" s="45"/>
      <c r="J2003" s="45"/>
    </row>
    <row r="2004" spans="1:10" ht="13.5" customHeight="1" x14ac:dyDescent="0.2">
      <c r="A2004" s="78">
        <v>44121802</v>
      </c>
      <c r="B2004" s="69" t="str">
        <f t="shared" ca="1" si="88"/>
        <v>Fluido de corrección</v>
      </c>
      <c r="C2004" s="78" t="s">
        <v>1449</v>
      </c>
      <c r="D2004" s="78">
        <v>36</v>
      </c>
      <c r="E2004" s="71">
        <v>125</v>
      </c>
      <c r="F2004" s="70">
        <f t="shared" ca="1" si="89"/>
        <v>4500</v>
      </c>
      <c r="G2004" s="45"/>
      <c r="H2004" s="45"/>
      <c r="I2004" s="45"/>
      <c r="J2004" s="45"/>
    </row>
    <row r="2005" spans="1:10" ht="13.5" customHeight="1" x14ac:dyDescent="0.2">
      <c r="A2005" s="78">
        <v>44121804</v>
      </c>
      <c r="B2005" s="69" t="str">
        <f t="shared" ca="1" si="88"/>
        <v>Borradores</v>
      </c>
      <c r="C2005" s="78" t="s">
        <v>1449</v>
      </c>
      <c r="D2005" s="78">
        <v>11</v>
      </c>
      <c r="E2005" s="71">
        <v>125</v>
      </c>
      <c r="F2005" s="70">
        <f t="shared" ca="1" si="89"/>
        <v>1375</v>
      </c>
      <c r="G2005" s="45"/>
      <c r="H2005" s="45"/>
      <c r="I2005" s="45"/>
      <c r="J2005" s="45"/>
    </row>
    <row r="2006" spans="1:10" ht="13.5" customHeight="1" x14ac:dyDescent="0.2">
      <c r="A2006" s="78">
        <v>44122003</v>
      </c>
      <c r="B2006" s="69" t="str">
        <f t="shared" ca="1" si="88"/>
        <v>Carpetas</v>
      </c>
      <c r="C2006" s="78" t="s">
        <v>1449</v>
      </c>
      <c r="D2006" s="78">
        <v>200</v>
      </c>
      <c r="E2006" s="71">
        <v>450</v>
      </c>
      <c r="F2006" s="70">
        <f t="shared" ca="1" si="89"/>
        <v>90000</v>
      </c>
      <c r="G2006" s="45"/>
      <c r="H2006" s="45"/>
      <c r="I2006" s="45"/>
      <c r="J2006" s="45"/>
    </row>
    <row r="2007" spans="1:10" ht="13.5" customHeight="1" x14ac:dyDescent="0.2">
      <c r="A2007" s="78">
        <v>44122010</v>
      </c>
      <c r="B2007" s="69" t="str">
        <f t="shared" ca="1" si="88"/>
        <v>Separadores</v>
      </c>
      <c r="C2007" s="78" t="s">
        <v>16989</v>
      </c>
      <c r="D2007" s="78">
        <v>150</v>
      </c>
      <c r="E2007" s="71">
        <v>350</v>
      </c>
      <c r="F2007" s="70">
        <f t="shared" ca="1" si="89"/>
        <v>52500</v>
      </c>
      <c r="G2007" s="45"/>
      <c r="H2007" s="45"/>
      <c r="I2007" s="45"/>
      <c r="J2007" s="45"/>
    </row>
    <row r="2008" spans="1:10" ht="13.5" customHeight="1" x14ac:dyDescent="0.2">
      <c r="A2008" s="78">
        <v>44122010</v>
      </c>
      <c r="B2008" s="69" t="str">
        <f t="shared" ca="1" si="88"/>
        <v>Separadores</v>
      </c>
      <c r="C2008" s="78" t="s">
        <v>16989</v>
      </c>
      <c r="D2008" s="78">
        <v>5</v>
      </c>
      <c r="E2008" s="71">
        <v>650</v>
      </c>
      <c r="F2008" s="70">
        <f t="shared" ca="1" si="89"/>
        <v>3250</v>
      </c>
      <c r="G2008" s="45"/>
      <c r="H2008" s="45"/>
      <c r="I2008" s="45"/>
      <c r="J2008" s="45"/>
    </row>
    <row r="2009" spans="1:10" ht="13.5" customHeight="1" x14ac:dyDescent="0.2">
      <c r="A2009" s="78">
        <v>44122011</v>
      </c>
      <c r="B2009" s="69" t="str">
        <f t="shared" ca="1" si="88"/>
        <v>Folders</v>
      </c>
      <c r="C2009" s="78" t="s">
        <v>1449</v>
      </c>
      <c r="D2009" s="78">
        <v>20</v>
      </c>
      <c r="E2009" s="71">
        <v>60</v>
      </c>
      <c r="F2009" s="70">
        <f t="shared" ca="1" si="89"/>
        <v>1200</v>
      </c>
      <c r="G2009" s="45"/>
      <c r="H2009" s="45"/>
      <c r="I2009" s="45"/>
      <c r="J2009" s="45"/>
    </row>
    <row r="2010" spans="1:10" ht="13.5" customHeight="1" x14ac:dyDescent="0.2">
      <c r="A2010" s="78">
        <v>44122011</v>
      </c>
      <c r="B2010" s="69" t="str">
        <f t="shared" ca="1" si="88"/>
        <v>Folders</v>
      </c>
      <c r="C2010" s="78" t="s">
        <v>16989</v>
      </c>
      <c r="D2010" s="78">
        <v>15</v>
      </c>
      <c r="E2010" s="71">
        <v>490</v>
      </c>
      <c r="F2010" s="70">
        <f t="shared" ca="1" si="89"/>
        <v>7350</v>
      </c>
      <c r="G2010" s="45"/>
      <c r="H2010" s="45"/>
      <c r="I2010" s="45"/>
      <c r="J2010" s="45"/>
    </row>
    <row r="2011" spans="1:10" ht="13.5" customHeight="1" x14ac:dyDescent="0.2">
      <c r="A2011" s="78">
        <v>44122011</v>
      </c>
      <c r="B2011" s="69" t="str">
        <f t="shared" ca="1" si="88"/>
        <v>Folders</v>
      </c>
      <c r="C2011" s="78" t="s">
        <v>16989</v>
      </c>
      <c r="D2011" s="78">
        <v>110</v>
      </c>
      <c r="E2011" s="71">
        <v>325</v>
      </c>
      <c r="F2011" s="70">
        <f t="shared" ca="1" si="89"/>
        <v>35750</v>
      </c>
      <c r="G2011" s="45"/>
      <c r="H2011" s="45"/>
      <c r="I2011" s="45"/>
      <c r="J2011" s="45"/>
    </row>
    <row r="2012" spans="1:10" ht="13.5" customHeight="1" x14ac:dyDescent="0.2">
      <c r="A2012" s="78">
        <v>44122011</v>
      </c>
      <c r="B2012" s="69" t="str">
        <f t="shared" ca="1" si="88"/>
        <v>Folders</v>
      </c>
      <c r="C2012" s="78" t="s">
        <v>1449</v>
      </c>
      <c r="D2012" s="78">
        <v>15</v>
      </c>
      <c r="E2012" s="71">
        <v>125</v>
      </c>
      <c r="F2012" s="70">
        <f t="shared" ca="1" si="89"/>
        <v>1875</v>
      </c>
      <c r="G2012" s="45"/>
      <c r="H2012" s="45"/>
      <c r="I2012" s="45"/>
      <c r="J2012" s="45"/>
    </row>
    <row r="2013" spans="1:10" ht="13.5" customHeight="1" x14ac:dyDescent="0.2">
      <c r="A2013" s="78">
        <v>44122022</v>
      </c>
      <c r="B2013" s="69" t="str">
        <f t="shared" ca="1" si="88"/>
        <v>Accesorios de carpetas de folders</v>
      </c>
      <c r="C2013" s="78" t="s">
        <v>16989</v>
      </c>
      <c r="D2013" s="78">
        <v>20</v>
      </c>
      <c r="E2013" s="71">
        <v>625</v>
      </c>
      <c r="F2013" s="70">
        <f t="shared" ca="1" si="89"/>
        <v>12500</v>
      </c>
      <c r="G2013" s="45"/>
      <c r="H2013" s="45"/>
      <c r="I2013" s="45"/>
      <c r="J2013" s="45"/>
    </row>
    <row r="2014" spans="1:10" ht="13.5" customHeight="1" x14ac:dyDescent="0.2">
      <c r="A2014" s="78">
        <v>44122104</v>
      </c>
      <c r="B2014" s="69" t="str">
        <f t="shared" ca="1" si="88"/>
        <v>Clips para papel</v>
      </c>
      <c r="C2014" s="78" t="s">
        <v>16989</v>
      </c>
      <c r="D2014" s="78">
        <v>10</v>
      </c>
      <c r="E2014" s="71">
        <v>150</v>
      </c>
      <c r="F2014" s="70">
        <f t="shared" ca="1" si="89"/>
        <v>1500</v>
      </c>
      <c r="G2014" s="45"/>
      <c r="H2014" s="45"/>
      <c r="I2014" s="45"/>
      <c r="J2014" s="45"/>
    </row>
    <row r="2015" spans="1:10" ht="13.5" customHeight="1" x14ac:dyDescent="0.2">
      <c r="A2015" s="78">
        <v>44122104</v>
      </c>
      <c r="B2015" s="69" t="str">
        <f t="shared" ca="1" si="88"/>
        <v>Clips para papel</v>
      </c>
      <c r="C2015" s="78" t="s">
        <v>16989</v>
      </c>
      <c r="D2015" s="78">
        <v>200</v>
      </c>
      <c r="E2015" s="71">
        <v>75</v>
      </c>
      <c r="F2015" s="70">
        <f t="shared" ca="1" si="89"/>
        <v>15000</v>
      </c>
      <c r="G2015" s="45"/>
      <c r="H2015" s="45"/>
      <c r="I2015" s="45"/>
      <c r="J2015" s="45"/>
    </row>
    <row r="2016" spans="1:10" ht="13.5" customHeight="1" x14ac:dyDescent="0.2">
      <c r="A2016" s="78">
        <v>44122104</v>
      </c>
      <c r="B2016" s="69" t="str">
        <f t="shared" ca="1" si="88"/>
        <v>Clips para papel</v>
      </c>
      <c r="C2016" s="78" t="s">
        <v>16989</v>
      </c>
      <c r="D2016" s="78">
        <v>75</v>
      </c>
      <c r="E2016" s="71">
        <v>40</v>
      </c>
      <c r="F2016" s="70">
        <f t="shared" ca="1" si="89"/>
        <v>3000</v>
      </c>
      <c r="G2016" s="45"/>
      <c r="H2016" s="45"/>
      <c r="I2016" s="45"/>
      <c r="J2016" s="45"/>
    </row>
    <row r="2017" spans="1:10" ht="13.5" customHeight="1" x14ac:dyDescent="0.2">
      <c r="A2017" s="78">
        <v>44122105</v>
      </c>
      <c r="B2017" s="69" t="str">
        <f t="shared" ca="1" si="88"/>
        <v>Clips para carpetas o bulldog</v>
      </c>
      <c r="C2017" s="78" t="s">
        <v>16989</v>
      </c>
      <c r="D2017" s="78">
        <v>50</v>
      </c>
      <c r="E2017" s="71">
        <v>175</v>
      </c>
      <c r="F2017" s="70">
        <f t="shared" ca="1" si="89"/>
        <v>8750</v>
      </c>
      <c r="G2017" s="45"/>
      <c r="H2017" s="45"/>
      <c r="I2017" s="45"/>
      <c r="J2017" s="45"/>
    </row>
    <row r="2018" spans="1:10" ht="13.5" customHeight="1" x14ac:dyDescent="0.2">
      <c r="A2018" s="78">
        <v>44122107</v>
      </c>
      <c r="B2018" s="69" t="str">
        <f t="shared" ca="1" si="88"/>
        <v>Grapas</v>
      </c>
      <c r="C2018" s="78" t="s">
        <v>16989</v>
      </c>
      <c r="D2018" s="78">
        <v>250</v>
      </c>
      <c r="E2018" s="71">
        <v>85</v>
      </c>
      <c r="F2018" s="70">
        <f t="shared" ca="1" si="89"/>
        <v>21250</v>
      </c>
      <c r="G2018" s="45"/>
      <c r="H2018" s="45"/>
      <c r="I2018" s="45"/>
      <c r="J2018" s="45"/>
    </row>
    <row r="2019" spans="1:10" ht="13.5" customHeight="1" x14ac:dyDescent="0.2">
      <c r="A2019" s="78">
        <v>44122107</v>
      </c>
      <c r="B2019" s="69" t="str">
        <f t="shared" ca="1" si="88"/>
        <v>Grapas</v>
      </c>
      <c r="C2019" s="78" t="s">
        <v>16989</v>
      </c>
      <c r="D2019" s="78">
        <v>5</v>
      </c>
      <c r="E2019" s="71">
        <v>325</v>
      </c>
      <c r="F2019" s="70">
        <f t="shared" ca="1" si="89"/>
        <v>1625</v>
      </c>
      <c r="G2019" s="45"/>
      <c r="H2019" s="45"/>
      <c r="I2019" s="45"/>
      <c r="J2019" s="45"/>
    </row>
    <row r="2020" spans="1:10" ht="13.5" customHeight="1" x14ac:dyDescent="0.2">
      <c r="A2020" s="78">
        <v>55121606</v>
      </c>
      <c r="B2020" s="69" t="str">
        <f t="shared" ca="1" si="88"/>
        <v>Etiquetas auto adhesivas</v>
      </c>
      <c r="C2020" s="78" t="s">
        <v>16989</v>
      </c>
      <c r="D2020" s="78">
        <v>50</v>
      </c>
      <c r="E2020" s="71">
        <v>220</v>
      </c>
      <c r="F2020" s="70">
        <f t="shared" ca="1" si="89"/>
        <v>11000</v>
      </c>
      <c r="G2020" s="45"/>
      <c r="H2020" s="45"/>
      <c r="I2020" s="45"/>
      <c r="J2020" s="45"/>
    </row>
    <row r="2021" spans="1:10" ht="13.5" customHeight="1" x14ac:dyDescent="0.2">
      <c r="A2021" s="78">
        <v>60105704</v>
      </c>
      <c r="B2021" s="69" t="str">
        <f t="shared" ca="1" si="88"/>
        <v>Barras de pegante libres de ácido</v>
      </c>
      <c r="C2021" s="78" t="s">
        <v>1449</v>
      </c>
      <c r="D2021" s="78">
        <v>10</v>
      </c>
      <c r="E2021" s="71">
        <v>155</v>
      </c>
      <c r="F2021" s="70">
        <f t="shared" ca="1" si="89"/>
        <v>1550</v>
      </c>
      <c r="G2021" s="45"/>
      <c r="H2021" s="45"/>
      <c r="I2021" s="45"/>
      <c r="J2021" s="45"/>
    </row>
    <row r="2022" spans="1:10" ht="14.1" customHeight="1" x14ac:dyDescent="0.2">
      <c r="A2022" s="45"/>
      <c r="B2022" s="45"/>
      <c r="C2022" s="45"/>
      <c r="D2022" s="45"/>
      <c r="E2022" s="73" t="s">
        <v>12551</v>
      </c>
      <c r="F2022" s="74">
        <f ca="1">SUM(Table3101[MONTO TOTAL ESTIMADO])</f>
        <v>1327858.67</v>
      </c>
      <c r="G2022" s="45"/>
      <c r="H2022" s="45" t="str">
        <f>C1958</f>
        <v>Bienes</v>
      </c>
      <c r="I2022" s="45" t="str">
        <f>E1958</f>
        <v>Sí</v>
      </c>
      <c r="J2022" s="45" t="str">
        <f>D1958</f>
        <v>Compras Menores</v>
      </c>
    </row>
    <row r="2023" spans="1:10" ht="14.1" customHeight="1" thickBot="1" x14ac:dyDescent="0.3"/>
    <row r="2024" spans="1:10" ht="33.75" customHeight="1" thickBot="1" x14ac:dyDescent="0.25">
      <c r="A2024" s="64" t="s">
        <v>16382</v>
      </c>
      <c r="B2024" s="64" t="s">
        <v>161</v>
      </c>
      <c r="C2024" s="64" t="s">
        <v>11725</v>
      </c>
      <c r="D2024" s="64" t="s">
        <v>14378</v>
      </c>
      <c r="E2024" s="64" t="s">
        <v>10963</v>
      </c>
      <c r="F2024" s="64" t="s">
        <v>11096</v>
      </c>
      <c r="G2024" s="45"/>
      <c r="H2024" s="45"/>
      <c r="I2024" s="45"/>
      <c r="J2024" s="45"/>
    </row>
    <row r="2025" spans="1:10" ht="14.1" customHeight="1" thickBot="1" x14ac:dyDescent="0.25">
      <c r="A2025" s="66" t="s">
        <v>18896</v>
      </c>
      <c r="B2025" s="66" t="s">
        <v>18897</v>
      </c>
      <c r="C2025" s="66" t="s">
        <v>17798</v>
      </c>
      <c r="D2025" s="66" t="s">
        <v>17483</v>
      </c>
      <c r="E2025" s="66" t="s">
        <v>8856</v>
      </c>
      <c r="F2025" s="66" t="s">
        <v>18898</v>
      </c>
      <c r="G2025" s="45"/>
      <c r="H2025" s="45"/>
      <c r="I2025" s="45"/>
      <c r="J2025" s="45"/>
    </row>
    <row r="2026" spans="1:10" ht="14.1" customHeight="1" thickBot="1" x14ac:dyDescent="0.25">
      <c r="A2026" s="95" t="s">
        <v>14828</v>
      </c>
      <c r="B2026" s="67" t="s">
        <v>8530</v>
      </c>
      <c r="C2026" s="76">
        <v>45017</v>
      </c>
      <c r="D2026" s="95" t="s">
        <v>9387</v>
      </c>
      <c r="E2026" s="67" t="s">
        <v>13094</v>
      </c>
      <c r="F2026" s="66" t="s">
        <v>3082</v>
      </c>
      <c r="G2026" s="45"/>
      <c r="H2026" s="45"/>
      <c r="I2026" s="45"/>
      <c r="J2026" s="45"/>
    </row>
    <row r="2027" spans="1:10" ht="14.1" customHeight="1" thickBot="1" x14ac:dyDescent="0.25">
      <c r="A2027" s="96"/>
      <c r="B2027" s="67" t="s">
        <v>1786</v>
      </c>
      <c r="C2027" s="80">
        <f>IF(C2026="","",IF(AND(MONTH(C2026)&gt;=1,MONTH(C2026)&lt;=3),1,IF(AND(MONTH(C2026)&gt;=4,MONTH(C2026)&lt;=6),2,IF(AND(MONTH(C2026)&gt;=7,MONTH(C2026)&lt;=9),3,4))))</f>
        <v>2</v>
      </c>
      <c r="D2027" s="96"/>
      <c r="E2027" s="67" t="s">
        <v>2419</v>
      </c>
      <c r="F2027" s="66" t="s">
        <v>14449</v>
      </c>
      <c r="G2027" s="45"/>
      <c r="H2027" s="45"/>
      <c r="I2027" s="45"/>
      <c r="J2027" s="45"/>
    </row>
    <row r="2028" spans="1:10" ht="14.1" customHeight="1" thickBot="1" x14ac:dyDescent="0.25">
      <c r="A2028" s="96"/>
      <c r="B2028" s="67" t="s">
        <v>12943</v>
      </c>
      <c r="C2028" s="76">
        <v>45107</v>
      </c>
      <c r="D2028" s="96"/>
      <c r="E2028" s="67" t="s">
        <v>3075</v>
      </c>
      <c r="F2028" s="66" t="s">
        <v>6001</v>
      </c>
      <c r="G2028" s="45"/>
      <c r="H2028" s="45"/>
      <c r="I2028" s="45"/>
      <c r="J2028" s="45"/>
    </row>
    <row r="2029" spans="1:10" ht="14.1" customHeight="1" thickBot="1" x14ac:dyDescent="0.25">
      <c r="A2029" s="96"/>
      <c r="B2029" s="67" t="s">
        <v>1786</v>
      </c>
      <c r="C2029" s="80">
        <f>IF(C2028="","",IF(AND(MONTH(C2028)&gt;=1,MONTH(C2028)&lt;=3),1,IF(AND(MONTH(C2028)&gt;=4,MONTH(C2028)&lt;=6),2,IF(AND(MONTH(C2028)&gt;=7,MONTH(C2028)&lt;=9),3,4))))</f>
        <v>2</v>
      </c>
      <c r="D2029" s="96"/>
      <c r="E2029" s="67" t="s">
        <v>13193</v>
      </c>
      <c r="F2029" s="66" t="s">
        <v>6001</v>
      </c>
      <c r="G2029" s="45"/>
      <c r="H2029" s="45"/>
      <c r="I2029" s="45"/>
      <c r="J2029" s="45"/>
    </row>
    <row r="2030" spans="1:10" ht="14.1" customHeight="1" thickBot="1" x14ac:dyDescent="0.25">
      <c r="A2030" s="45"/>
      <c r="B2030" s="45"/>
      <c r="C2030" s="45"/>
      <c r="D2030" s="45"/>
      <c r="E2030" s="45"/>
      <c r="F2030" s="45"/>
      <c r="G2030" s="45"/>
      <c r="H2030" s="45"/>
      <c r="I2030" s="45"/>
      <c r="J2030" s="45"/>
    </row>
    <row r="2031" spans="1:10" ht="14.1" customHeight="1" thickBot="1" x14ac:dyDescent="0.25">
      <c r="A2031" s="72" t="s">
        <v>15735</v>
      </c>
      <c r="B2031" s="72" t="s">
        <v>16146</v>
      </c>
      <c r="C2031" s="72" t="s">
        <v>15641</v>
      </c>
      <c r="D2031" s="72" t="s">
        <v>15251</v>
      </c>
      <c r="E2031" s="72" t="s">
        <v>6934</v>
      </c>
      <c r="F2031" s="72" t="s">
        <v>15280</v>
      </c>
      <c r="G2031" s="45"/>
      <c r="H2031" s="45"/>
      <c r="I2031" s="45"/>
      <c r="J2031" s="45"/>
    </row>
    <row r="2032" spans="1:10" ht="13.5" customHeight="1" x14ac:dyDescent="0.2">
      <c r="A2032" s="78">
        <v>12171703</v>
      </c>
      <c r="B2032" s="69" t="str">
        <f t="shared" ref="B2032:B2077" ca="1" si="90">IFERROR(INDEX(UNSPSCDes,MATCH(INDIRECT(ADDRESS(ROW(),COLUMN()-1,4)),UNSPSCCode,0)),"")</f>
        <v>Tintas</v>
      </c>
      <c r="C2032" s="78" t="s">
        <v>1449</v>
      </c>
      <c r="D2032" s="78">
        <v>55</v>
      </c>
      <c r="E2032" s="71">
        <v>473</v>
      </c>
      <c r="F2032" s="70">
        <f t="shared" ref="F2032:F2077" ca="1" si="91">INDIRECT(ADDRESS(ROW(),COLUMN()-2,4))*INDIRECT(ADDRESS(ROW(),COLUMN()-1,4))</f>
        <v>26015</v>
      </c>
      <c r="G2032" s="45"/>
      <c r="H2032" s="45"/>
      <c r="I2032" s="45"/>
      <c r="J2032" s="45"/>
    </row>
    <row r="2033" spans="1:10" ht="13.5" customHeight="1" x14ac:dyDescent="0.2">
      <c r="A2033" s="78">
        <v>30102615</v>
      </c>
      <c r="B2033" s="69" t="str">
        <f t="shared" ca="1" si="90"/>
        <v>Banda de plástico</v>
      </c>
      <c r="C2033" s="78" t="s">
        <v>1449</v>
      </c>
      <c r="D2033" s="78">
        <v>250</v>
      </c>
      <c r="E2033" s="71">
        <v>60</v>
      </c>
      <c r="F2033" s="70">
        <f t="shared" ca="1" si="91"/>
        <v>15000</v>
      </c>
      <c r="G2033" s="45"/>
      <c r="H2033" s="45"/>
      <c r="I2033" s="45"/>
      <c r="J2033" s="45"/>
    </row>
    <row r="2034" spans="1:10" ht="13.5" customHeight="1" x14ac:dyDescent="0.2">
      <c r="A2034" s="78">
        <v>31201512</v>
      </c>
      <c r="B2034" s="69" t="str">
        <f t="shared" ca="1" si="90"/>
        <v>Cinta transparente</v>
      </c>
      <c r="C2034" s="78" t="s">
        <v>1449</v>
      </c>
      <c r="D2034" s="78">
        <v>243</v>
      </c>
      <c r="E2034" s="71">
        <v>186.74</v>
      </c>
      <c r="F2034" s="70">
        <f t="shared" ca="1" si="91"/>
        <v>45377.82</v>
      </c>
      <c r="G2034" s="45"/>
      <c r="H2034" s="45"/>
      <c r="I2034" s="45"/>
      <c r="J2034" s="45"/>
    </row>
    <row r="2035" spans="1:10" ht="13.5" customHeight="1" x14ac:dyDescent="0.2">
      <c r="A2035" s="78">
        <v>43211701</v>
      </c>
      <c r="B2035" s="69" t="str">
        <f t="shared" ca="1" si="90"/>
        <v>Equipo de lectura de código de barras</v>
      </c>
      <c r="C2035" s="78" t="s">
        <v>1449</v>
      </c>
      <c r="D2035" s="78">
        <v>4</v>
      </c>
      <c r="E2035" s="71">
        <v>16000</v>
      </c>
      <c r="F2035" s="70">
        <f t="shared" ca="1" si="91"/>
        <v>64000</v>
      </c>
      <c r="G2035" s="45"/>
      <c r="H2035" s="45"/>
      <c r="I2035" s="45"/>
      <c r="J2035" s="45"/>
    </row>
    <row r="2036" spans="1:10" ht="13.5" customHeight="1" x14ac:dyDescent="0.2">
      <c r="A2036" s="78">
        <v>43211713</v>
      </c>
      <c r="B2036" s="69" t="str">
        <f t="shared" ca="1" si="90"/>
        <v>Almohadillas (pads) táctil (touch)</v>
      </c>
      <c r="C2036" s="78" t="s">
        <v>1449</v>
      </c>
      <c r="D2036" s="78">
        <v>50</v>
      </c>
      <c r="E2036" s="71">
        <v>275</v>
      </c>
      <c r="F2036" s="70">
        <f t="shared" ca="1" si="91"/>
        <v>13750</v>
      </c>
      <c r="G2036" s="45"/>
      <c r="H2036" s="45"/>
      <c r="I2036" s="45"/>
      <c r="J2036" s="45"/>
    </row>
    <row r="2037" spans="1:10" ht="13.5" customHeight="1" x14ac:dyDescent="0.2">
      <c r="A2037" s="78">
        <v>43211903</v>
      </c>
      <c r="B2037" s="69" t="str">
        <f t="shared" ca="1" si="90"/>
        <v>Monitores de pantalla táctil (touch)</v>
      </c>
      <c r="C2037" s="78" t="s">
        <v>1449</v>
      </c>
      <c r="D2037" s="78">
        <v>3</v>
      </c>
      <c r="E2037" s="71">
        <v>7000</v>
      </c>
      <c r="F2037" s="70">
        <f t="shared" ca="1" si="91"/>
        <v>21000</v>
      </c>
      <c r="G2037" s="45"/>
      <c r="H2037" s="45"/>
      <c r="I2037" s="45"/>
      <c r="J2037" s="45"/>
    </row>
    <row r="2038" spans="1:10" ht="13.5" customHeight="1" x14ac:dyDescent="0.2">
      <c r="A2038" s="78">
        <v>43211903</v>
      </c>
      <c r="B2038" s="69" t="str">
        <f t="shared" ca="1" si="90"/>
        <v>Monitores de pantalla táctil (touch)</v>
      </c>
      <c r="C2038" s="78" t="s">
        <v>1449</v>
      </c>
      <c r="D2038" s="78">
        <v>1</v>
      </c>
      <c r="E2038" s="71">
        <v>25000</v>
      </c>
      <c r="F2038" s="70">
        <f t="shared" ca="1" si="91"/>
        <v>25000</v>
      </c>
      <c r="G2038" s="45"/>
      <c r="H2038" s="45"/>
      <c r="I2038" s="45"/>
      <c r="J2038" s="45"/>
    </row>
    <row r="2039" spans="1:10" ht="13.5" customHeight="1" x14ac:dyDescent="0.2">
      <c r="A2039" s="78">
        <v>44101602</v>
      </c>
      <c r="B2039" s="69" t="str">
        <f t="shared" ca="1" si="90"/>
        <v>Máquinas perforadoras o para unir papel</v>
      </c>
      <c r="C2039" s="78" t="s">
        <v>1449</v>
      </c>
      <c r="D2039" s="78">
        <v>14</v>
      </c>
      <c r="E2039" s="71">
        <v>539.28</v>
      </c>
      <c r="F2039" s="70">
        <f t="shared" ca="1" si="91"/>
        <v>7549.92</v>
      </c>
      <c r="G2039" s="45"/>
      <c r="H2039" s="45"/>
      <c r="I2039" s="45"/>
      <c r="J2039" s="45"/>
    </row>
    <row r="2040" spans="1:10" ht="13.5" customHeight="1" x14ac:dyDescent="0.2">
      <c r="A2040" s="78">
        <v>44101604</v>
      </c>
      <c r="B2040" s="69" t="str">
        <f t="shared" ca="1" si="90"/>
        <v>Tablas de protección de base</v>
      </c>
      <c r="C2040" s="78" t="s">
        <v>1449</v>
      </c>
      <c r="D2040" s="78">
        <v>10</v>
      </c>
      <c r="E2040" s="71">
        <v>325</v>
      </c>
      <c r="F2040" s="70">
        <f t="shared" ca="1" si="91"/>
        <v>3250</v>
      </c>
      <c r="G2040" s="45"/>
      <c r="H2040" s="45"/>
      <c r="I2040" s="45"/>
      <c r="J2040" s="45"/>
    </row>
    <row r="2041" spans="1:10" ht="13.5" customHeight="1" x14ac:dyDescent="0.2">
      <c r="A2041" s="78">
        <v>44103105</v>
      </c>
      <c r="B2041" s="69" t="str">
        <f t="shared" ca="1" si="90"/>
        <v>Cartuchos de tinta</v>
      </c>
      <c r="C2041" s="78" t="s">
        <v>1449</v>
      </c>
      <c r="D2041" s="78">
        <v>45</v>
      </c>
      <c r="E2041" s="71">
        <v>1687.4</v>
      </c>
      <c r="F2041" s="70">
        <f t="shared" ca="1" si="91"/>
        <v>75933</v>
      </c>
      <c r="G2041" s="45"/>
      <c r="H2041" s="45"/>
      <c r="I2041" s="45"/>
      <c r="J2041" s="45"/>
    </row>
    <row r="2042" spans="1:10" ht="13.5" customHeight="1" x14ac:dyDescent="0.2">
      <c r="A2042" s="78">
        <v>44103105</v>
      </c>
      <c r="B2042" s="69" t="str">
        <f t="shared" ca="1" si="90"/>
        <v>Cartuchos de tinta</v>
      </c>
      <c r="C2042" s="78" t="s">
        <v>1449</v>
      </c>
      <c r="D2042" s="78">
        <v>45</v>
      </c>
      <c r="E2042" s="71">
        <v>1616.6</v>
      </c>
      <c r="F2042" s="70">
        <f t="shared" ca="1" si="91"/>
        <v>72747</v>
      </c>
      <c r="G2042" s="45"/>
      <c r="H2042" s="45"/>
      <c r="I2042" s="45"/>
      <c r="J2042" s="45"/>
    </row>
    <row r="2043" spans="1:10" ht="13.5" customHeight="1" x14ac:dyDescent="0.2">
      <c r="A2043" s="78">
        <v>44103105</v>
      </c>
      <c r="B2043" s="69" t="str">
        <f t="shared" ca="1" si="90"/>
        <v>Cartuchos de tinta</v>
      </c>
      <c r="C2043" s="78" t="s">
        <v>1449</v>
      </c>
      <c r="D2043" s="78">
        <v>35</v>
      </c>
      <c r="E2043" s="71">
        <v>169.4</v>
      </c>
      <c r="F2043" s="70">
        <f t="shared" ca="1" si="91"/>
        <v>5929</v>
      </c>
      <c r="G2043" s="45"/>
      <c r="H2043" s="45"/>
      <c r="I2043" s="45"/>
      <c r="J2043" s="45"/>
    </row>
    <row r="2044" spans="1:10" ht="13.5" customHeight="1" x14ac:dyDescent="0.2">
      <c r="A2044" s="78">
        <v>44103105</v>
      </c>
      <c r="B2044" s="69" t="str">
        <f t="shared" ca="1" si="90"/>
        <v>Cartuchos de tinta</v>
      </c>
      <c r="C2044" s="78" t="s">
        <v>1449</v>
      </c>
      <c r="D2044" s="78">
        <v>35</v>
      </c>
      <c r="E2044" s="71">
        <v>1298</v>
      </c>
      <c r="F2044" s="70">
        <f t="shared" ca="1" si="91"/>
        <v>45430</v>
      </c>
      <c r="G2044" s="45"/>
      <c r="H2044" s="45"/>
      <c r="I2044" s="45"/>
      <c r="J2044" s="45"/>
    </row>
    <row r="2045" spans="1:10" ht="13.5" customHeight="1" x14ac:dyDescent="0.2">
      <c r="A2045" s="78">
        <v>44103105</v>
      </c>
      <c r="B2045" s="69" t="str">
        <f t="shared" ca="1" si="90"/>
        <v>Cartuchos de tinta</v>
      </c>
      <c r="C2045" s="78" t="s">
        <v>1449</v>
      </c>
      <c r="D2045" s="78">
        <v>25</v>
      </c>
      <c r="E2045" s="71">
        <v>3500</v>
      </c>
      <c r="F2045" s="70">
        <f t="shared" ca="1" si="91"/>
        <v>87500</v>
      </c>
      <c r="G2045" s="45"/>
      <c r="H2045" s="45"/>
      <c r="I2045" s="45"/>
      <c r="J2045" s="45"/>
    </row>
    <row r="2046" spans="1:10" ht="13.5" customHeight="1" x14ac:dyDescent="0.2">
      <c r="A2046" s="78">
        <v>44103105</v>
      </c>
      <c r="B2046" s="69" t="str">
        <f t="shared" ca="1" si="90"/>
        <v>Cartuchos de tinta</v>
      </c>
      <c r="C2046" s="78" t="s">
        <v>1449</v>
      </c>
      <c r="D2046" s="78">
        <v>10</v>
      </c>
      <c r="E2046" s="71">
        <v>4061.4</v>
      </c>
      <c r="F2046" s="70">
        <f t="shared" ca="1" si="91"/>
        <v>40614</v>
      </c>
      <c r="G2046" s="45"/>
      <c r="H2046" s="45"/>
      <c r="I2046" s="45"/>
      <c r="J2046" s="45"/>
    </row>
    <row r="2047" spans="1:10" ht="13.5" customHeight="1" x14ac:dyDescent="0.2">
      <c r="A2047" s="78">
        <v>44103105</v>
      </c>
      <c r="B2047" s="69" t="str">
        <f t="shared" ca="1" si="90"/>
        <v>Cartuchos de tinta</v>
      </c>
      <c r="C2047" s="78" t="s">
        <v>1449</v>
      </c>
      <c r="D2047" s="78">
        <v>10</v>
      </c>
      <c r="E2047" s="71">
        <v>3626.25</v>
      </c>
      <c r="F2047" s="70">
        <f t="shared" ca="1" si="91"/>
        <v>36262.5</v>
      </c>
      <c r="G2047" s="45"/>
      <c r="H2047" s="45"/>
      <c r="I2047" s="45"/>
      <c r="J2047" s="45"/>
    </row>
    <row r="2048" spans="1:10" ht="13.5" customHeight="1" x14ac:dyDescent="0.2">
      <c r="A2048" s="78">
        <v>44103105</v>
      </c>
      <c r="B2048" s="69" t="str">
        <f t="shared" ca="1" si="90"/>
        <v>Cartuchos de tinta</v>
      </c>
      <c r="C2048" s="78" t="s">
        <v>435</v>
      </c>
      <c r="D2048" s="78">
        <v>5</v>
      </c>
      <c r="E2048" s="71">
        <v>4500</v>
      </c>
      <c r="F2048" s="70">
        <f t="shared" ca="1" si="91"/>
        <v>22500</v>
      </c>
      <c r="G2048" s="45"/>
      <c r="H2048" s="45"/>
      <c r="I2048" s="45"/>
      <c r="J2048" s="45"/>
    </row>
    <row r="2049" spans="1:10" ht="13.5" customHeight="1" x14ac:dyDescent="0.2">
      <c r="A2049" s="78">
        <v>44103105</v>
      </c>
      <c r="B2049" s="69" t="str">
        <f t="shared" ca="1" si="90"/>
        <v>Cartuchos de tinta</v>
      </c>
      <c r="C2049" s="78" t="s">
        <v>1449</v>
      </c>
      <c r="D2049" s="78">
        <v>25</v>
      </c>
      <c r="E2049" s="71">
        <v>1400</v>
      </c>
      <c r="F2049" s="70">
        <f t="shared" ca="1" si="91"/>
        <v>35000</v>
      </c>
      <c r="G2049" s="45"/>
      <c r="H2049" s="45"/>
      <c r="I2049" s="45"/>
      <c r="J2049" s="45"/>
    </row>
    <row r="2050" spans="1:10" ht="13.5" customHeight="1" x14ac:dyDescent="0.2">
      <c r="A2050" s="78">
        <v>44103105</v>
      </c>
      <c r="B2050" s="69" t="str">
        <f t="shared" ca="1" si="90"/>
        <v>Cartuchos de tinta</v>
      </c>
      <c r="C2050" s="78" t="s">
        <v>1449</v>
      </c>
      <c r="D2050" s="78">
        <v>25</v>
      </c>
      <c r="E2050" s="71">
        <v>1200</v>
      </c>
      <c r="F2050" s="70">
        <f t="shared" ca="1" si="91"/>
        <v>30000</v>
      </c>
      <c r="G2050" s="45"/>
      <c r="H2050" s="45"/>
      <c r="I2050" s="45"/>
      <c r="J2050" s="45"/>
    </row>
    <row r="2051" spans="1:10" ht="13.5" customHeight="1" x14ac:dyDescent="0.2">
      <c r="A2051" s="78">
        <v>44103105</v>
      </c>
      <c r="B2051" s="69" t="str">
        <f t="shared" ca="1" si="90"/>
        <v>Cartuchos de tinta</v>
      </c>
      <c r="C2051" s="78" t="s">
        <v>1449</v>
      </c>
      <c r="D2051" s="78">
        <v>60</v>
      </c>
      <c r="E2051" s="71">
        <v>790</v>
      </c>
      <c r="F2051" s="70">
        <f t="shared" ca="1" si="91"/>
        <v>47400</v>
      </c>
      <c r="G2051" s="45"/>
      <c r="H2051" s="45"/>
      <c r="I2051" s="45"/>
      <c r="J2051" s="45"/>
    </row>
    <row r="2052" spans="1:10" ht="13.5" customHeight="1" x14ac:dyDescent="0.2">
      <c r="A2052" s="78">
        <v>44103112</v>
      </c>
      <c r="B2052" s="69" t="str">
        <f t="shared" ca="1" si="90"/>
        <v>Cinta de impresora</v>
      </c>
      <c r="C2052" s="78" t="s">
        <v>1449</v>
      </c>
      <c r="D2052" s="78">
        <v>18</v>
      </c>
      <c r="E2052" s="71">
        <v>175.5</v>
      </c>
      <c r="F2052" s="70">
        <f t="shared" ca="1" si="91"/>
        <v>3159</v>
      </c>
      <c r="G2052" s="45"/>
      <c r="H2052" s="45"/>
      <c r="I2052" s="45"/>
      <c r="J2052" s="45"/>
    </row>
    <row r="2053" spans="1:10" ht="13.5" customHeight="1" x14ac:dyDescent="0.2">
      <c r="A2053" s="78">
        <v>44103112</v>
      </c>
      <c r="B2053" s="69" t="str">
        <f t="shared" ca="1" si="90"/>
        <v>Cinta de impresora</v>
      </c>
      <c r="C2053" s="78" t="s">
        <v>1449</v>
      </c>
      <c r="D2053" s="78">
        <v>5</v>
      </c>
      <c r="E2053" s="71">
        <v>320</v>
      </c>
      <c r="F2053" s="70">
        <f t="shared" ca="1" si="91"/>
        <v>1600</v>
      </c>
      <c r="G2053" s="45"/>
      <c r="H2053" s="45"/>
      <c r="I2053" s="45"/>
      <c r="J2053" s="45"/>
    </row>
    <row r="2054" spans="1:10" ht="13.5" customHeight="1" x14ac:dyDescent="0.2">
      <c r="A2054" s="78">
        <v>44103112</v>
      </c>
      <c r="B2054" s="69" t="str">
        <f t="shared" ca="1" si="90"/>
        <v>Cinta de impresora</v>
      </c>
      <c r="C2054" s="78" t="s">
        <v>1449</v>
      </c>
      <c r="D2054" s="78">
        <v>10</v>
      </c>
      <c r="E2054" s="71">
        <v>489</v>
      </c>
      <c r="F2054" s="70">
        <f t="shared" ca="1" si="91"/>
        <v>4890</v>
      </c>
      <c r="G2054" s="45"/>
      <c r="H2054" s="45"/>
      <c r="I2054" s="45"/>
      <c r="J2054" s="45"/>
    </row>
    <row r="2055" spans="1:10" ht="13.5" customHeight="1" x14ac:dyDescent="0.2">
      <c r="A2055" s="78">
        <v>44103112</v>
      </c>
      <c r="B2055" s="69" t="str">
        <f t="shared" ca="1" si="90"/>
        <v>Cinta de impresora</v>
      </c>
      <c r="C2055" s="78" t="s">
        <v>1449</v>
      </c>
      <c r="D2055" s="78">
        <v>25</v>
      </c>
      <c r="E2055" s="71">
        <v>1275</v>
      </c>
      <c r="F2055" s="70">
        <f t="shared" ca="1" si="91"/>
        <v>31875</v>
      </c>
      <c r="G2055" s="45"/>
      <c r="H2055" s="45"/>
      <c r="I2055" s="45"/>
      <c r="J2055" s="45"/>
    </row>
    <row r="2056" spans="1:10" ht="13.5" customHeight="1" x14ac:dyDescent="0.2">
      <c r="A2056" s="78">
        <v>44111515</v>
      </c>
      <c r="B2056" s="69" t="str">
        <f t="shared" ca="1" si="90"/>
        <v>Cajas u organizadores de almacenamiento de archivos</v>
      </c>
      <c r="C2056" s="78" t="s">
        <v>16989</v>
      </c>
      <c r="D2056" s="78">
        <v>24</v>
      </c>
      <c r="E2056" s="71">
        <v>896</v>
      </c>
      <c r="F2056" s="70">
        <f t="shared" ca="1" si="91"/>
        <v>21504</v>
      </c>
      <c r="G2056" s="45"/>
      <c r="H2056" s="45"/>
      <c r="I2056" s="45"/>
      <c r="J2056" s="45"/>
    </row>
    <row r="2057" spans="1:10" ht="13.5" customHeight="1" x14ac:dyDescent="0.2">
      <c r="A2057" s="78">
        <v>44121615</v>
      </c>
      <c r="B2057" s="69" t="str">
        <f t="shared" ca="1" si="90"/>
        <v>Grapadoras</v>
      </c>
      <c r="C2057" s="78" t="s">
        <v>1449</v>
      </c>
      <c r="D2057" s="78">
        <v>40</v>
      </c>
      <c r="E2057" s="71">
        <v>450</v>
      </c>
      <c r="F2057" s="70">
        <f t="shared" ca="1" si="91"/>
        <v>18000</v>
      </c>
      <c r="G2057" s="45"/>
      <c r="H2057" s="45"/>
      <c r="I2057" s="45"/>
      <c r="J2057" s="45"/>
    </row>
    <row r="2058" spans="1:10" ht="13.5" customHeight="1" x14ac:dyDescent="0.2">
      <c r="A2058" s="78">
        <v>44121634</v>
      </c>
      <c r="B2058" s="69" t="str">
        <f t="shared" ca="1" si="90"/>
        <v>Rollos adhesivos</v>
      </c>
      <c r="C2058" s="78" t="s">
        <v>16989</v>
      </c>
      <c r="D2058" s="78">
        <v>7500</v>
      </c>
      <c r="E2058" s="71">
        <v>11</v>
      </c>
      <c r="F2058" s="70">
        <f t="shared" ca="1" si="91"/>
        <v>82500</v>
      </c>
      <c r="G2058" s="45"/>
      <c r="H2058" s="45"/>
      <c r="I2058" s="45"/>
      <c r="J2058" s="45"/>
    </row>
    <row r="2059" spans="1:10" ht="13.5" customHeight="1" x14ac:dyDescent="0.2">
      <c r="A2059" s="78">
        <v>44121701</v>
      </c>
      <c r="B2059" s="69" t="str">
        <f t="shared" ca="1" si="90"/>
        <v>Bolígrafos</v>
      </c>
      <c r="C2059" s="78" t="s">
        <v>16989</v>
      </c>
      <c r="D2059" s="78">
        <v>175</v>
      </c>
      <c r="E2059" s="71">
        <v>175</v>
      </c>
      <c r="F2059" s="70">
        <f t="shared" ca="1" si="91"/>
        <v>30625</v>
      </c>
      <c r="G2059" s="45"/>
      <c r="H2059" s="45"/>
      <c r="I2059" s="45"/>
      <c r="J2059" s="45"/>
    </row>
    <row r="2060" spans="1:10" ht="13.5" customHeight="1" x14ac:dyDescent="0.2">
      <c r="A2060" s="78">
        <v>44121708</v>
      </c>
      <c r="B2060" s="69" t="str">
        <f t="shared" ca="1" si="90"/>
        <v>Marcadores</v>
      </c>
      <c r="C2060" s="78" t="s">
        <v>1449</v>
      </c>
      <c r="D2060" s="78">
        <v>200</v>
      </c>
      <c r="E2060" s="71">
        <v>50</v>
      </c>
      <c r="F2060" s="70">
        <f t="shared" ca="1" si="91"/>
        <v>10000</v>
      </c>
      <c r="G2060" s="45"/>
      <c r="H2060" s="45"/>
      <c r="I2060" s="45"/>
      <c r="J2060" s="45"/>
    </row>
    <row r="2061" spans="1:10" ht="13.5" customHeight="1" x14ac:dyDescent="0.2">
      <c r="A2061" s="78">
        <v>44121802</v>
      </c>
      <c r="B2061" s="69" t="str">
        <f t="shared" ca="1" si="90"/>
        <v>Fluido de corrección</v>
      </c>
      <c r="C2061" s="78" t="s">
        <v>1449</v>
      </c>
      <c r="D2061" s="78">
        <v>36</v>
      </c>
      <c r="E2061" s="71">
        <v>125</v>
      </c>
      <c r="F2061" s="70">
        <f t="shared" ca="1" si="91"/>
        <v>4500</v>
      </c>
      <c r="G2061" s="45"/>
      <c r="H2061" s="45"/>
      <c r="I2061" s="45"/>
      <c r="J2061" s="45"/>
    </row>
    <row r="2062" spans="1:10" ht="13.5" customHeight="1" x14ac:dyDescent="0.2">
      <c r="A2062" s="78">
        <v>44122003</v>
      </c>
      <c r="B2062" s="69" t="str">
        <f t="shared" ca="1" si="90"/>
        <v>Carpetas</v>
      </c>
      <c r="C2062" s="78" t="s">
        <v>1449</v>
      </c>
      <c r="D2062" s="78">
        <v>200</v>
      </c>
      <c r="E2062" s="71">
        <v>450</v>
      </c>
      <c r="F2062" s="70">
        <f t="shared" ca="1" si="91"/>
        <v>90000</v>
      </c>
      <c r="G2062" s="45"/>
      <c r="H2062" s="45"/>
      <c r="I2062" s="45"/>
      <c r="J2062" s="45"/>
    </row>
    <row r="2063" spans="1:10" ht="13.5" customHeight="1" x14ac:dyDescent="0.2">
      <c r="A2063" s="78">
        <v>44122010</v>
      </c>
      <c r="B2063" s="69" t="str">
        <f t="shared" ca="1" si="90"/>
        <v>Separadores</v>
      </c>
      <c r="C2063" s="78" t="s">
        <v>1449</v>
      </c>
      <c r="D2063" s="78">
        <v>150</v>
      </c>
      <c r="E2063" s="71">
        <v>350</v>
      </c>
      <c r="F2063" s="70">
        <f t="shared" ca="1" si="91"/>
        <v>52500</v>
      </c>
      <c r="G2063" s="45"/>
      <c r="H2063" s="45"/>
      <c r="I2063" s="45"/>
      <c r="J2063" s="45"/>
    </row>
    <row r="2064" spans="1:10" ht="13.5" customHeight="1" x14ac:dyDescent="0.2">
      <c r="A2064" s="78">
        <v>44122010</v>
      </c>
      <c r="B2064" s="69" t="str">
        <f t="shared" ca="1" si="90"/>
        <v>Separadores</v>
      </c>
      <c r="C2064" s="78" t="s">
        <v>1449</v>
      </c>
      <c r="D2064" s="78">
        <v>5</v>
      </c>
      <c r="E2064" s="71">
        <v>650</v>
      </c>
      <c r="F2064" s="70">
        <f t="shared" ca="1" si="91"/>
        <v>3250</v>
      </c>
      <c r="G2064" s="45"/>
      <c r="H2064" s="45"/>
      <c r="I2064" s="45"/>
      <c r="J2064" s="45"/>
    </row>
    <row r="2065" spans="1:10" ht="13.5" customHeight="1" x14ac:dyDescent="0.2">
      <c r="A2065" s="78">
        <v>44122011</v>
      </c>
      <c r="B2065" s="69" t="str">
        <f t="shared" ca="1" si="90"/>
        <v>Folders</v>
      </c>
      <c r="C2065" s="78" t="s">
        <v>1449</v>
      </c>
      <c r="D2065" s="78">
        <v>20</v>
      </c>
      <c r="E2065" s="71">
        <v>60</v>
      </c>
      <c r="F2065" s="70">
        <f t="shared" ca="1" si="91"/>
        <v>1200</v>
      </c>
      <c r="G2065" s="45"/>
      <c r="H2065" s="45"/>
      <c r="I2065" s="45"/>
      <c r="J2065" s="45"/>
    </row>
    <row r="2066" spans="1:10" ht="13.5" customHeight="1" x14ac:dyDescent="0.2">
      <c r="A2066" s="78">
        <v>44122011</v>
      </c>
      <c r="B2066" s="69" t="str">
        <f t="shared" ca="1" si="90"/>
        <v>Folders</v>
      </c>
      <c r="C2066" s="78" t="s">
        <v>16989</v>
      </c>
      <c r="D2066" s="78">
        <v>15</v>
      </c>
      <c r="E2066" s="71">
        <v>490</v>
      </c>
      <c r="F2066" s="70">
        <f t="shared" ca="1" si="91"/>
        <v>7350</v>
      </c>
      <c r="G2066" s="45"/>
      <c r="H2066" s="45"/>
      <c r="I2066" s="45"/>
      <c r="J2066" s="45"/>
    </row>
    <row r="2067" spans="1:10" ht="13.5" customHeight="1" x14ac:dyDescent="0.2">
      <c r="A2067" s="78">
        <v>44122011</v>
      </c>
      <c r="B2067" s="69" t="str">
        <f t="shared" ca="1" si="90"/>
        <v>Folders</v>
      </c>
      <c r="C2067" s="78" t="s">
        <v>16989</v>
      </c>
      <c r="D2067" s="78">
        <v>110</v>
      </c>
      <c r="E2067" s="71">
        <v>325</v>
      </c>
      <c r="F2067" s="70">
        <f t="shared" ca="1" si="91"/>
        <v>35750</v>
      </c>
      <c r="G2067" s="45"/>
      <c r="H2067" s="45"/>
      <c r="I2067" s="45"/>
      <c r="J2067" s="45"/>
    </row>
    <row r="2068" spans="1:10" ht="13.5" customHeight="1" x14ac:dyDescent="0.2">
      <c r="A2068" s="78">
        <v>44122011</v>
      </c>
      <c r="B2068" s="69" t="str">
        <f t="shared" ca="1" si="90"/>
        <v>Folders</v>
      </c>
      <c r="C2068" s="78" t="s">
        <v>1449</v>
      </c>
      <c r="D2068" s="78">
        <v>15</v>
      </c>
      <c r="E2068" s="71">
        <v>125</v>
      </c>
      <c r="F2068" s="70">
        <f t="shared" ca="1" si="91"/>
        <v>1875</v>
      </c>
      <c r="G2068" s="45"/>
      <c r="H2068" s="45"/>
      <c r="I2068" s="45"/>
      <c r="J2068" s="45"/>
    </row>
    <row r="2069" spans="1:10" ht="13.5" customHeight="1" x14ac:dyDescent="0.2">
      <c r="A2069" s="78">
        <v>44122022</v>
      </c>
      <c r="B2069" s="69" t="str">
        <f t="shared" ca="1" si="90"/>
        <v>Accesorios de carpetas de folders</v>
      </c>
      <c r="C2069" s="78" t="s">
        <v>16989</v>
      </c>
      <c r="D2069" s="78">
        <v>20</v>
      </c>
      <c r="E2069" s="71">
        <v>625</v>
      </c>
      <c r="F2069" s="70">
        <f t="shared" ca="1" si="91"/>
        <v>12500</v>
      </c>
      <c r="G2069" s="45"/>
      <c r="H2069" s="45"/>
      <c r="I2069" s="45"/>
      <c r="J2069" s="45"/>
    </row>
    <row r="2070" spans="1:10" ht="13.5" customHeight="1" x14ac:dyDescent="0.2">
      <c r="A2070" s="78">
        <v>44122104</v>
      </c>
      <c r="B2070" s="69" t="str">
        <f t="shared" ca="1" si="90"/>
        <v>Clips para papel</v>
      </c>
      <c r="C2070" s="78" t="s">
        <v>16989</v>
      </c>
      <c r="D2070" s="78">
        <v>10</v>
      </c>
      <c r="E2070" s="71">
        <v>150</v>
      </c>
      <c r="F2070" s="70">
        <f t="shared" ca="1" si="91"/>
        <v>1500</v>
      </c>
      <c r="G2070" s="45"/>
      <c r="H2070" s="45"/>
      <c r="I2070" s="45"/>
      <c r="J2070" s="45"/>
    </row>
    <row r="2071" spans="1:10" ht="13.5" customHeight="1" x14ac:dyDescent="0.2">
      <c r="A2071" s="78">
        <v>44122104</v>
      </c>
      <c r="B2071" s="69" t="str">
        <f t="shared" ca="1" si="90"/>
        <v>Clips para papel</v>
      </c>
      <c r="C2071" s="78" t="s">
        <v>16989</v>
      </c>
      <c r="D2071" s="78">
        <v>200</v>
      </c>
      <c r="E2071" s="71">
        <v>75</v>
      </c>
      <c r="F2071" s="70">
        <f t="shared" ca="1" si="91"/>
        <v>15000</v>
      </c>
      <c r="G2071" s="45"/>
      <c r="H2071" s="45"/>
      <c r="I2071" s="45"/>
      <c r="J2071" s="45"/>
    </row>
    <row r="2072" spans="1:10" ht="13.5" customHeight="1" x14ac:dyDescent="0.2">
      <c r="A2072" s="78">
        <v>44122104</v>
      </c>
      <c r="B2072" s="69" t="str">
        <f t="shared" ca="1" si="90"/>
        <v>Clips para papel</v>
      </c>
      <c r="C2072" s="78" t="s">
        <v>16989</v>
      </c>
      <c r="D2072" s="78">
        <v>75</v>
      </c>
      <c r="E2072" s="71">
        <v>40</v>
      </c>
      <c r="F2072" s="70">
        <f t="shared" ca="1" si="91"/>
        <v>3000</v>
      </c>
      <c r="G2072" s="45"/>
      <c r="H2072" s="45"/>
      <c r="I2072" s="45"/>
      <c r="J2072" s="45"/>
    </row>
    <row r="2073" spans="1:10" ht="13.5" customHeight="1" x14ac:dyDescent="0.2">
      <c r="A2073" s="78">
        <v>44122105</v>
      </c>
      <c r="B2073" s="69" t="str">
        <f t="shared" ca="1" si="90"/>
        <v>Clips para carpetas o bulldog</v>
      </c>
      <c r="C2073" s="78" t="s">
        <v>16989</v>
      </c>
      <c r="D2073" s="78">
        <v>50</v>
      </c>
      <c r="E2073" s="71">
        <v>175</v>
      </c>
      <c r="F2073" s="70">
        <f t="shared" ca="1" si="91"/>
        <v>8750</v>
      </c>
      <c r="G2073" s="45"/>
      <c r="H2073" s="45"/>
      <c r="I2073" s="45"/>
      <c r="J2073" s="45"/>
    </row>
    <row r="2074" spans="1:10" ht="13.5" customHeight="1" x14ac:dyDescent="0.2">
      <c r="A2074" s="78">
        <v>44122107</v>
      </c>
      <c r="B2074" s="69" t="str">
        <f t="shared" ca="1" si="90"/>
        <v>Grapas</v>
      </c>
      <c r="C2074" s="78" t="s">
        <v>16989</v>
      </c>
      <c r="D2074" s="78">
        <v>5</v>
      </c>
      <c r="E2074" s="71">
        <v>325</v>
      </c>
      <c r="F2074" s="70">
        <f t="shared" ca="1" si="91"/>
        <v>1625</v>
      </c>
      <c r="G2074" s="45"/>
      <c r="H2074" s="45"/>
      <c r="I2074" s="45"/>
      <c r="J2074" s="45"/>
    </row>
    <row r="2075" spans="1:10" ht="13.5" customHeight="1" x14ac:dyDescent="0.2">
      <c r="A2075" s="78">
        <v>44122107</v>
      </c>
      <c r="B2075" s="69" t="str">
        <f t="shared" ca="1" si="90"/>
        <v>Grapas</v>
      </c>
      <c r="C2075" s="78" t="s">
        <v>16989</v>
      </c>
      <c r="D2075" s="78">
        <v>250</v>
      </c>
      <c r="E2075" s="71">
        <v>85</v>
      </c>
      <c r="F2075" s="70">
        <f t="shared" ca="1" si="91"/>
        <v>21250</v>
      </c>
      <c r="G2075" s="45"/>
      <c r="H2075" s="45"/>
      <c r="I2075" s="45"/>
      <c r="J2075" s="45"/>
    </row>
    <row r="2076" spans="1:10" ht="13.5" customHeight="1" x14ac:dyDescent="0.2">
      <c r="A2076" s="78">
        <v>55121606</v>
      </c>
      <c r="B2076" s="69" t="str">
        <f t="shared" ca="1" si="90"/>
        <v>Etiquetas auto adhesivas</v>
      </c>
      <c r="C2076" s="78" t="s">
        <v>16989</v>
      </c>
      <c r="D2076" s="78">
        <v>50</v>
      </c>
      <c r="E2076" s="71">
        <v>220</v>
      </c>
      <c r="F2076" s="70">
        <f t="shared" ca="1" si="91"/>
        <v>11000</v>
      </c>
      <c r="G2076" s="45"/>
      <c r="H2076" s="45"/>
      <c r="I2076" s="45"/>
      <c r="J2076" s="45"/>
    </row>
    <row r="2077" spans="1:10" ht="13.5" customHeight="1" x14ac:dyDescent="0.2">
      <c r="A2077" s="78">
        <v>44103105</v>
      </c>
      <c r="B2077" s="69" t="str">
        <f t="shared" ca="1" si="90"/>
        <v>Cartuchos de tinta</v>
      </c>
      <c r="C2077" s="78" t="s">
        <v>16989</v>
      </c>
      <c r="D2077" s="78">
        <v>10</v>
      </c>
      <c r="E2077" s="71">
        <v>6769</v>
      </c>
      <c r="F2077" s="70">
        <f t="shared" ca="1" si="91"/>
        <v>67690</v>
      </c>
      <c r="G2077" s="45"/>
      <c r="H2077" s="45"/>
      <c r="I2077" s="45"/>
      <c r="J2077" s="45"/>
    </row>
    <row r="2078" spans="1:10" ht="13.5" customHeight="1" x14ac:dyDescent="0.2">
      <c r="A2078" s="45"/>
      <c r="B2078" s="45"/>
      <c r="C2078" s="45"/>
      <c r="D2078" s="45"/>
      <c r="E2078" s="73" t="s">
        <v>12551</v>
      </c>
      <c r="F2078" s="74">
        <f ca="1">SUM(Table3102[MONTO TOTAL ESTIMADO])</f>
        <v>1263151.24</v>
      </c>
      <c r="G2078" s="45"/>
      <c r="H2078" s="45" t="str">
        <f>C2025</f>
        <v>Bienes</v>
      </c>
      <c r="I2078" s="45" t="str">
        <f>E2025</f>
        <v>Sí</v>
      </c>
      <c r="J2078" s="45" t="str">
        <f>D2025</f>
        <v>Compras Menores</v>
      </c>
    </row>
    <row r="2079" spans="1:10" ht="14.1" customHeight="1" thickBot="1" x14ac:dyDescent="0.3"/>
    <row r="2080" spans="1:10" ht="33.75" customHeight="1" thickBot="1" x14ac:dyDescent="0.25">
      <c r="A2080" s="64" t="s">
        <v>16382</v>
      </c>
      <c r="B2080" s="64" t="s">
        <v>161</v>
      </c>
      <c r="C2080" s="64" t="s">
        <v>11725</v>
      </c>
      <c r="D2080" s="64" t="s">
        <v>14378</v>
      </c>
      <c r="E2080" s="64" t="s">
        <v>10963</v>
      </c>
      <c r="F2080" s="64" t="s">
        <v>11096</v>
      </c>
      <c r="G2080" s="45"/>
      <c r="H2080" s="45"/>
      <c r="I2080" s="45"/>
      <c r="J2080" s="45"/>
    </row>
    <row r="2081" spans="1:10" ht="14.1" customHeight="1" thickBot="1" x14ac:dyDescent="0.25">
      <c r="A2081" s="66" t="s">
        <v>18896</v>
      </c>
      <c r="B2081" s="66" t="s">
        <v>18897</v>
      </c>
      <c r="C2081" s="66" t="s">
        <v>17798</v>
      </c>
      <c r="D2081" s="66" t="s">
        <v>17483</v>
      </c>
      <c r="E2081" s="66" t="s">
        <v>8856</v>
      </c>
      <c r="F2081" s="66" t="s">
        <v>18898</v>
      </c>
      <c r="G2081" s="45"/>
      <c r="H2081" s="45"/>
      <c r="I2081" s="45"/>
      <c r="J2081" s="45"/>
    </row>
    <row r="2082" spans="1:10" ht="14.1" customHeight="1" thickBot="1" x14ac:dyDescent="0.25">
      <c r="A2082" s="95" t="s">
        <v>14828</v>
      </c>
      <c r="B2082" s="67" t="s">
        <v>8530</v>
      </c>
      <c r="C2082" s="76">
        <v>45108</v>
      </c>
      <c r="D2082" s="95" t="s">
        <v>9387</v>
      </c>
      <c r="E2082" s="67" t="s">
        <v>13094</v>
      </c>
      <c r="F2082" s="66" t="s">
        <v>3082</v>
      </c>
      <c r="G2082" s="45"/>
      <c r="H2082" s="45"/>
      <c r="I2082" s="45"/>
      <c r="J2082" s="45"/>
    </row>
    <row r="2083" spans="1:10" ht="14.1" customHeight="1" thickBot="1" x14ac:dyDescent="0.25">
      <c r="A2083" s="96"/>
      <c r="B2083" s="67" t="s">
        <v>1786</v>
      </c>
      <c r="C2083" s="80">
        <f>IF(C2082="","",IF(AND(MONTH(C2082)&gt;=1,MONTH(C2082)&lt;=3),1,IF(AND(MONTH(C2082)&gt;=4,MONTH(C2082)&lt;=6),2,IF(AND(MONTH(C2082)&gt;=7,MONTH(C2082)&lt;=9),3,4))))</f>
        <v>3</v>
      </c>
      <c r="D2083" s="96"/>
      <c r="E2083" s="67" t="s">
        <v>2419</v>
      </c>
      <c r="F2083" s="66" t="s">
        <v>14449</v>
      </c>
      <c r="G2083" s="45"/>
      <c r="H2083" s="45"/>
      <c r="I2083" s="45"/>
      <c r="J2083" s="45"/>
    </row>
    <row r="2084" spans="1:10" ht="14.1" customHeight="1" thickBot="1" x14ac:dyDescent="0.25">
      <c r="A2084" s="96"/>
      <c r="B2084" s="67" t="s">
        <v>12943</v>
      </c>
      <c r="C2084" s="76">
        <v>45199</v>
      </c>
      <c r="D2084" s="96"/>
      <c r="E2084" s="67" t="s">
        <v>3075</v>
      </c>
      <c r="F2084" s="66" t="s">
        <v>6001</v>
      </c>
      <c r="G2084" s="45"/>
      <c r="H2084" s="45"/>
      <c r="I2084" s="45"/>
      <c r="J2084" s="45"/>
    </row>
    <row r="2085" spans="1:10" ht="14.1" customHeight="1" thickBot="1" x14ac:dyDescent="0.25">
      <c r="A2085" s="96"/>
      <c r="B2085" s="67" t="s">
        <v>1786</v>
      </c>
      <c r="C2085" s="80">
        <f>IF(C2084="","",IF(AND(MONTH(C2084)&gt;=1,MONTH(C2084)&lt;=3),1,IF(AND(MONTH(C2084)&gt;=4,MONTH(C2084)&lt;=6),2,IF(AND(MONTH(C2084)&gt;=7,MONTH(C2084)&lt;=9),3,4))))</f>
        <v>3</v>
      </c>
      <c r="D2085" s="96"/>
      <c r="E2085" s="67" t="s">
        <v>13193</v>
      </c>
      <c r="F2085" s="66" t="s">
        <v>6001</v>
      </c>
      <c r="G2085" s="45"/>
      <c r="H2085" s="45"/>
      <c r="I2085" s="45"/>
      <c r="J2085" s="45"/>
    </row>
    <row r="2086" spans="1:10" ht="14.1" customHeight="1" thickBot="1" x14ac:dyDescent="0.25">
      <c r="A2086" s="45"/>
      <c r="B2086" s="45"/>
      <c r="C2086" s="45"/>
      <c r="D2086" s="45"/>
      <c r="E2086" s="45"/>
      <c r="F2086" s="45"/>
      <c r="G2086" s="45"/>
      <c r="H2086" s="45"/>
      <c r="I2086" s="45"/>
      <c r="J2086" s="45"/>
    </row>
    <row r="2087" spans="1:10" ht="14.1" customHeight="1" thickBot="1" x14ac:dyDescent="0.25">
      <c r="A2087" s="72" t="s">
        <v>15735</v>
      </c>
      <c r="B2087" s="72" t="s">
        <v>16146</v>
      </c>
      <c r="C2087" s="72" t="s">
        <v>15641</v>
      </c>
      <c r="D2087" s="72" t="s">
        <v>15251</v>
      </c>
      <c r="E2087" s="72" t="s">
        <v>6934</v>
      </c>
      <c r="F2087" s="72" t="s">
        <v>15280</v>
      </c>
      <c r="G2087" s="45"/>
      <c r="H2087" s="45"/>
      <c r="I2087" s="45"/>
      <c r="J2087" s="45"/>
    </row>
    <row r="2088" spans="1:10" ht="13.5" customHeight="1" x14ac:dyDescent="0.2">
      <c r="A2088" s="78">
        <v>12171703</v>
      </c>
      <c r="B2088" s="69" t="str">
        <f t="shared" ref="B2088:B2119" ca="1" si="92">IFERROR(INDEX(UNSPSCDes,MATCH(INDIRECT(ADDRESS(ROW(),COLUMN()-1,4)),UNSPSCCode,0)),"")</f>
        <v>Tintas</v>
      </c>
      <c r="C2088" s="78" t="s">
        <v>1449</v>
      </c>
      <c r="D2088" s="78">
        <v>55</v>
      </c>
      <c r="E2088" s="71">
        <v>473</v>
      </c>
      <c r="F2088" s="70">
        <f t="shared" ref="F2088:F2119" ca="1" si="93">INDIRECT(ADDRESS(ROW(),COLUMN()-2,4))*INDIRECT(ADDRESS(ROW(),COLUMN()-1,4))</f>
        <v>26015</v>
      </c>
      <c r="G2088" s="45"/>
      <c r="H2088" s="45"/>
      <c r="I2088" s="45"/>
      <c r="J2088" s="45"/>
    </row>
    <row r="2089" spans="1:10" ht="13.5" customHeight="1" x14ac:dyDescent="0.2">
      <c r="A2089" s="78">
        <v>30102615</v>
      </c>
      <c r="B2089" s="69" t="str">
        <f t="shared" ca="1" si="92"/>
        <v>Banda de plástico</v>
      </c>
      <c r="C2089" s="78" t="s">
        <v>1449</v>
      </c>
      <c r="D2089" s="78">
        <v>250</v>
      </c>
      <c r="E2089" s="71">
        <v>60</v>
      </c>
      <c r="F2089" s="70">
        <f t="shared" ca="1" si="93"/>
        <v>15000</v>
      </c>
      <c r="G2089" s="45"/>
      <c r="H2089" s="45"/>
      <c r="I2089" s="45"/>
      <c r="J2089" s="45"/>
    </row>
    <row r="2090" spans="1:10" ht="13.5" customHeight="1" x14ac:dyDescent="0.2">
      <c r="A2090" s="78">
        <v>31201512</v>
      </c>
      <c r="B2090" s="69" t="str">
        <f t="shared" ca="1" si="92"/>
        <v>Cinta transparente</v>
      </c>
      <c r="C2090" s="78" t="s">
        <v>1449</v>
      </c>
      <c r="D2090" s="78">
        <v>214</v>
      </c>
      <c r="E2090" s="71">
        <v>186.74</v>
      </c>
      <c r="F2090" s="70">
        <f t="shared" ca="1" si="93"/>
        <v>39962.36</v>
      </c>
      <c r="G2090" s="45"/>
      <c r="H2090" s="45"/>
      <c r="I2090" s="45"/>
      <c r="J2090" s="45"/>
    </row>
    <row r="2091" spans="1:10" ht="13.5" customHeight="1" x14ac:dyDescent="0.2">
      <c r="A2091" s="78">
        <v>43211701</v>
      </c>
      <c r="B2091" s="69" t="str">
        <f t="shared" ca="1" si="92"/>
        <v>Equipo de lectura de código de barras</v>
      </c>
      <c r="C2091" s="78" t="s">
        <v>1449</v>
      </c>
      <c r="D2091" s="78">
        <v>4</v>
      </c>
      <c r="E2091" s="71">
        <v>16000</v>
      </c>
      <c r="F2091" s="70">
        <f t="shared" ca="1" si="93"/>
        <v>64000</v>
      </c>
      <c r="G2091" s="45"/>
      <c r="H2091" s="45"/>
      <c r="I2091" s="45"/>
      <c r="J2091" s="45"/>
    </row>
    <row r="2092" spans="1:10" ht="13.5" customHeight="1" x14ac:dyDescent="0.2">
      <c r="A2092" s="78">
        <v>43211713</v>
      </c>
      <c r="B2092" s="69" t="str">
        <f t="shared" ca="1" si="92"/>
        <v>Almohadillas (pads) táctil (touch)</v>
      </c>
      <c r="C2092" s="78" t="s">
        <v>1449</v>
      </c>
      <c r="D2092" s="78">
        <v>50</v>
      </c>
      <c r="E2092" s="71">
        <v>275</v>
      </c>
      <c r="F2092" s="70">
        <f t="shared" ca="1" si="93"/>
        <v>13750</v>
      </c>
      <c r="G2092" s="45"/>
      <c r="H2092" s="45"/>
      <c r="I2092" s="45"/>
      <c r="J2092" s="45"/>
    </row>
    <row r="2093" spans="1:10" ht="13.5" customHeight="1" x14ac:dyDescent="0.2">
      <c r="A2093" s="78">
        <v>43211903</v>
      </c>
      <c r="B2093" s="69" t="str">
        <f t="shared" ca="1" si="92"/>
        <v>Monitores de pantalla táctil (touch)</v>
      </c>
      <c r="C2093" s="78" t="s">
        <v>1449</v>
      </c>
      <c r="D2093" s="78">
        <v>2</v>
      </c>
      <c r="E2093" s="71">
        <v>7000</v>
      </c>
      <c r="F2093" s="70">
        <f t="shared" ca="1" si="93"/>
        <v>14000</v>
      </c>
      <c r="G2093" s="45"/>
      <c r="H2093" s="45"/>
      <c r="I2093" s="45"/>
      <c r="J2093" s="45"/>
    </row>
    <row r="2094" spans="1:10" ht="13.5" customHeight="1" x14ac:dyDescent="0.2">
      <c r="A2094" s="78">
        <v>43211903</v>
      </c>
      <c r="B2094" s="69" t="str">
        <f t="shared" ca="1" si="92"/>
        <v>Monitores de pantalla táctil (touch)</v>
      </c>
      <c r="C2094" s="78" t="s">
        <v>1449</v>
      </c>
      <c r="D2094" s="78">
        <v>1</v>
      </c>
      <c r="E2094" s="71">
        <v>25000</v>
      </c>
      <c r="F2094" s="70">
        <f t="shared" ca="1" si="93"/>
        <v>25000</v>
      </c>
      <c r="G2094" s="45"/>
      <c r="H2094" s="45"/>
      <c r="I2094" s="45"/>
      <c r="J2094" s="45"/>
    </row>
    <row r="2095" spans="1:10" ht="13.5" customHeight="1" x14ac:dyDescent="0.2">
      <c r="A2095" s="78">
        <v>44101602</v>
      </c>
      <c r="B2095" s="69" t="str">
        <f t="shared" ca="1" si="92"/>
        <v>Máquinas perforadoras o para unir papel</v>
      </c>
      <c r="C2095" s="78" t="s">
        <v>1449</v>
      </c>
      <c r="D2095" s="78">
        <v>14</v>
      </c>
      <c r="E2095" s="71">
        <v>539.28</v>
      </c>
      <c r="F2095" s="70">
        <f t="shared" ca="1" si="93"/>
        <v>7549.92</v>
      </c>
      <c r="G2095" s="45"/>
      <c r="H2095" s="45"/>
      <c r="I2095" s="45"/>
      <c r="J2095" s="45"/>
    </row>
    <row r="2096" spans="1:10" ht="13.5" customHeight="1" x14ac:dyDescent="0.2">
      <c r="A2096" s="78">
        <v>44101604</v>
      </c>
      <c r="B2096" s="69" t="str">
        <f t="shared" ca="1" si="92"/>
        <v>Tablas de protección de base</v>
      </c>
      <c r="C2096" s="78" t="s">
        <v>1449</v>
      </c>
      <c r="D2096" s="78">
        <v>10</v>
      </c>
      <c r="E2096" s="71">
        <v>325</v>
      </c>
      <c r="F2096" s="70">
        <f t="shared" ca="1" si="93"/>
        <v>3250</v>
      </c>
      <c r="G2096" s="45"/>
      <c r="H2096" s="45"/>
      <c r="I2096" s="45"/>
      <c r="J2096" s="45"/>
    </row>
    <row r="2097" spans="1:10" ht="13.5" customHeight="1" x14ac:dyDescent="0.2">
      <c r="A2097" s="78">
        <v>44103105</v>
      </c>
      <c r="B2097" s="69" t="str">
        <f t="shared" ca="1" si="92"/>
        <v>Cartuchos de tinta</v>
      </c>
      <c r="C2097" s="78" t="s">
        <v>1449</v>
      </c>
      <c r="D2097" s="78">
        <v>40</v>
      </c>
      <c r="E2097" s="71">
        <v>1687.4</v>
      </c>
      <c r="F2097" s="70">
        <f t="shared" ca="1" si="93"/>
        <v>67496</v>
      </c>
      <c r="G2097" s="45"/>
      <c r="H2097" s="45"/>
      <c r="I2097" s="45"/>
      <c r="J2097" s="45"/>
    </row>
    <row r="2098" spans="1:10" ht="13.5" customHeight="1" x14ac:dyDescent="0.2">
      <c r="A2098" s="78">
        <v>44103105</v>
      </c>
      <c r="B2098" s="69" t="str">
        <f t="shared" ca="1" si="92"/>
        <v>Cartuchos de tinta</v>
      </c>
      <c r="C2098" s="78" t="s">
        <v>1449</v>
      </c>
      <c r="D2098" s="78">
        <v>40</v>
      </c>
      <c r="E2098" s="71">
        <v>1616.6</v>
      </c>
      <c r="F2098" s="70">
        <f t="shared" ca="1" si="93"/>
        <v>64664</v>
      </c>
      <c r="G2098" s="45"/>
      <c r="H2098" s="45"/>
      <c r="I2098" s="45"/>
      <c r="J2098" s="45"/>
    </row>
    <row r="2099" spans="1:10" ht="13.5" customHeight="1" x14ac:dyDescent="0.2">
      <c r="A2099" s="78">
        <v>44103105</v>
      </c>
      <c r="B2099" s="69" t="str">
        <f t="shared" ca="1" si="92"/>
        <v>Cartuchos de tinta</v>
      </c>
      <c r="C2099" s="78" t="s">
        <v>1449</v>
      </c>
      <c r="D2099" s="78">
        <v>35</v>
      </c>
      <c r="E2099" s="71">
        <v>169.4</v>
      </c>
      <c r="F2099" s="70">
        <f t="shared" ca="1" si="93"/>
        <v>5929</v>
      </c>
      <c r="G2099" s="45"/>
      <c r="H2099" s="45"/>
      <c r="I2099" s="45"/>
      <c r="J2099" s="45"/>
    </row>
    <row r="2100" spans="1:10" ht="13.5" customHeight="1" x14ac:dyDescent="0.2">
      <c r="A2100" s="78">
        <v>44103105</v>
      </c>
      <c r="B2100" s="69" t="str">
        <f t="shared" ca="1" si="92"/>
        <v>Cartuchos de tinta</v>
      </c>
      <c r="C2100" s="78" t="s">
        <v>1449</v>
      </c>
      <c r="D2100" s="78">
        <v>40</v>
      </c>
      <c r="E2100" s="71">
        <v>1298</v>
      </c>
      <c r="F2100" s="70">
        <f t="shared" ca="1" si="93"/>
        <v>51920</v>
      </c>
      <c r="G2100" s="45"/>
      <c r="H2100" s="45"/>
      <c r="I2100" s="45"/>
      <c r="J2100" s="45"/>
    </row>
    <row r="2101" spans="1:10" ht="13.5" customHeight="1" x14ac:dyDescent="0.2">
      <c r="A2101" s="78">
        <v>44103105</v>
      </c>
      <c r="B2101" s="69" t="str">
        <f t="shared" ca="1" si="92"/>
        <v>Cartuchos de tinta</v>
      </c>
      <c r="C2101" s="78" t="s">
        <v>1449</v>
      </c>
      <c r="D2101" s="78">
        <v>25</v>
      </c>
      <c r="E2101" s="71">
        <v>3500</v>
      </c>
      <c r="F2101" s="70">
        <f t="shared" ca="1" si="93"/>
        <v>87500</v>
      </c>
      <c r="G2101" s="45"/>
      <c r="H2101" s="45"/>
      <c r="I2101" s="45"/>
      <c r="J2101" s="45"/>
    </row>
    <row r="2102" spans="1:10" ht="13.5" customHeight="1" x14ac:dyDescent="0.2">
      <c r="A2102" s="78">
        <v>44103105</v>
      </c>
      <c r="B2102" s="69" t="str">
        <f t="shared" ca="1" si="92"/>
        <v>Cartuchos de tinta</v>
      </c>
      <c r="C2102" s="78" t="s">
        <v>1449</v>
      </c>
      <c r="D2102" s="78">
        <v>10</v>
      </c>
      <c r="E2102" s="71">
        <v>4061.4</v>
      </c>
      <c r="F2102" s="70">
        <f t="shared" ca="1" si="93"/>
        <v>40614</v>
      </c>
      <c r="G2102" s="45"/>
      <c r="H2102" s="45"/>
      <c r="I2102" s="45"/>
      <c r="J2102" s="45"/>
    </row>
    <row r="2103" spans="1:10" ht="13.5" customHeight="1" x14ac:dyDescent="0.2">
      <c r="A2103" s="78">
        <v>44103105</v>
      </c>
      <c r="B2103" s="69" t="str">
        <f t="shared" ca="1" si="92"/>
        <v>Cartuchos de tinta</v>
      </c>
      <c r="C2103" s="78" t="s">
        <v>1449</v>
      </c>
      <c r="D2103" s="78">
        <v>10</v>
      </c>
      <c r="E2103" s="71">
        <v>3626.25</v>
      </c>
      <c r="F2103" s="70">
        <f t="shared" ca="1" si="93"/>
        <v>36262.5</v>
      </c>
      <c r="G2103" s="45"/>
      <c r="H2103" s="45"/>
      <c r="I2103" s="45"/>
      <c r="J2103" s="45"/>
    </row>
    <row r="2104" spans="1:10" ht="13.5" customHeight="1" x14ac:dyDescent="0.2">
      <c r="A2104" s="78">
        <v>44103105</v>
      </c>
      <c r="B2104" s="69" t="str">
        <f t="shared" ca="1" si="92"/>
        <v>Cartuchos de tinta</v>
      </c>
      <c r="C2104" s="78" t="s">
        <v>435</v>
      </c>
      <c r="D2104" s="78">
        <v>5</v>
      </c>
      <c r="E2104" s="71">
        <v>4500</v>
      </c>
      <c r="F2104" s="70">
        <f t="shared" ca="1" si="93"/>
        <v>22500</v>
      </c>
      <c r="G2104" s="45"/>
      <c r="H2104" s="45"/>
      <c r="I2104" s="45"/>
      <c r="J2104" s="45"/>
    </row>
    <row r="2105" spans="1:10" ht="13.5" customHeight="1" x14ac:dyDescent="0.2">
      <c r="A2105" s="78">
        <v>44103105</v>
      </c>
      <c r="B2105" s="69" t="str">
        <f t="shared" ca="1" si="92"/>
        <v>Cartuchos de tinta</v>
      </c>
      <c r="C2105" s="78" t="s">
        <v>1449</v>
      </c>
      <c r="D2105" s="78">
        <v>25</v>
      </c>
      <c r="E2105" s="71">
        <v>1400</v>
      </c>
      <c r="F2105" s="70">
        <f t="shared" ca="1" si="93"/>
        <v>35000</v>
      </c>
      <c r="G2105" s="45"/>
      <c r="H2105" s="45"/>
      <c r="I2105" s="45"/>
      <c r="J2105" s="45"/>
    </row>
    <row r="2106" spans="1:10" ht="13.5" customHeight="1" x14ac:dyDescent="0.2">
      <c r="A2106" s="78">
        <v>44103105</v>
      </c>
      <c r="B2106" s="69" t="str">
        <f t="shared" ca="1" si="92"/>
        <v>Cartuchos de tinta</v>
      </c>
      <c r="C2106" s="78" t="s">
        <v>1449</v>
      </c>
      <c r="D2106" s="78">
        <v>25</v>
      </c>
      <c r="E2106" s="71">
        <v>1200</v>
      </c>
      <c r="F2106" s="70">
        <f t="shared" ca="1" si="93"/>
        <v>30000</v>
      </c>
      <c r="G2106" s="45"/>
      <c r="H2106" s="45"/>
      <c r="I2106" s="45"/>
      <c r="J2106" s="45"/>
    </row>
    <row r="2107" spans="1:10" ht="13.5" customHeight="1" x14ac:dyDescent="0.2">
      <c r="A2107" s="78">
        <v>44103105</v>
      </c>
      <c r="B2107" s="69" t="str">
        <f t="shared" ca="1" si="92"/>
        <v>Cartuchos de tinta</v>
      </c>
      <c r="C2107" s="78" t="s">
        <v>1449</v>
      </c>
      <c r="D2107" s="78">
        <v>60</v>
      </c>
      <c r="E2107" s="71">
        <v>790</v>
      </c>
      <c r="F2107" s="70">
        <f t="shared" ca="1" si="93"/>
        <v>47400</v>
      </c>
      <c r="G2107" s="45"/>
      <c r="H2107" s="45"/>
      <c r="I2107" s="45"/>
      <c r="J2107" s="45"/>
    </row>
    <row r="2108" spans="1:10" ht="13.5" customHeight="1" x14ac:dyDescent="0.2">
      <c r="A2108" s="78">
        <v>44103112</v>
      </c>
      <c r="B2108" s="69" t="str">
        <f t="shared" ca="1" si="92"/>
        <v>Cinta de impresora</v>
      </c>
      <c r="C2108" s="78" t="s">
        <v>1449</v>
      </c>
      <c r="D2108" s="78">
        <v>18</v>
      </c>
      <c r="E2108" s="71">
        <v>175.5</v>
      </c>
      <c r="F2108" s="70">
        <f t="shared" ca="1" si="93"/>
        <v>3159</v>
      </c>
      <c r="G2108" s="45"/>
      <c r="H2108" s="45"/>
      <c r="I2108" s="45"/>
      <c r="J2108" s="45"/>
    </row>
    <row r="2109" spans="1:10" ht="13.5" customHeight="1" x14ac:dyDescent="0.2">
      <c r="A2109" s="78">
        <v>44103112</v>
      </c>
      <c r="B2109" s="69" t="str">
        <f t="shared" ca="1" si="92"/>
        <v>Cinta de impresora</v>
      </c>
      <c r="C2109" s="78" t="s">
        <v>1449</v>
      </c>
      <c r="D2109" s="78">
        <v>5</v>
      </c>
      <c r="E2109" s="71">
        <v>320</v>
      </c>
      <c r="F2109" s="70">
        <f t="shared" ca="1" si="93"/>
        <v>1600</v>
      </c>
      <c r="G2109" s="45"/>
      <c r="H2109" s="45"/>
      <c r="I2109" s="45"/>
      <c r="J2109" s="45"/>
    </row>
    <row r="2110" spans="1:10" ht="13.5" customHeight="1" x14ac:dyDescent="0.2">
      <c r="A2110" s="78">
        <v>44103112</v>
      </c>
      <c r="B2110" s="69" t="str">
        <f t="shared" ca="1" si="92"/>
        <v>Cinta de impresora</v>
      </c>
      <c r="C2110" s="78" t="s">
        <v>1449</v>
      </c>
      <c r="D2110" s="78">
        <v>10</v>
      </c>
      <c r="E2110" s="71">
        <v>489</v>
      </c>
      <c r="F2110" s="70">
        <f t="shared" ca="1" si="93"/>
        <v>4890</v>
      </c>
      <c r="G2110" s="45"/>
      <c r="H2110" s="45"/>
      <c r="I2110" s="45"/>
      <c r="J2110" s="45"/>
    </row>
    <row r="2111" spans="1:10" ht="13.5" customHeight="1" x14ac:dyDescent="0.2">
      <c r="A2111" s="78">
        <v>44103112</v>
      </c>
      <c r="B2111" s="69" t="str">
        <f t="shared" ca="1" si="92"/>
        <v>Cinta de impresora</v>
      </c>
      <c r="C2111" s="78" t="s">
        <v>1449</v>
      </c>
      <c r="D2111" s="78">
        <v>25</v>
      </c>
      <c r="E2111" s="71">
        <v>1275</v>
      </c>
      <c r="F2111" s="70">
        <f t="shared" ca="1" si="93"/>
        <v>31875</v>
      </c>
      <c r="G2111" s="45"/>
      <c r="H2111" s="45"/>
      <c r="I2111" s="45"/>
      <c r="J2111" s="45"/>
    </row>
    <row r="2112" spans="1:10" ht="13.5" customHeight="1" x14ac:dyDescent="0.2">
      <c r="A2112" s="78">
        <v>44111515</v>
      </c>
      <c r="B2112" s="69" t="str">
        <f t="shared" ca="1" si="92"/>
        <v>Cajas u organizadores de almacenamiento de archivos</v>
      </c>
      <c r="C2112" s="78" t="s">
        <v>16989</v>
      </c>
      <c r="D2112" s="78">
        <v>24</v>
      </c>
      <c r="E2112" s="71">
        <v>896</v>
      </c>
      <c r="F2112" s="70">
        <f t="shared" ca="1" si="93"/>
        <v>21504</v>
      </c>
      <c r="G2112" s="45"/>
      <c r="H2112" s="45"/>
      <c r="I2112" s="45"/>
      <c r="J2112" s="45"/>
    </row>
    <row r="2113" spans="1:10" ht="13.5" customHeight="1" x14ac:dyDescent="0.2">
      <c r="A2113" s="78">
        <v>44121615</v>
      </c>
      <c r="B2113" s="69" t="str">
        <f t="shared" ca="1" si="92"/>
        <v>Grapadoras</v>
      </c>
      <c r="C2113" s="78" t="s">
        <v>1449</v>
      </c>
      <c r="D2113" s="78">
        <v>40</v>
      </c>
      <c r="E2113" s="71">
        <v>450</v>
      </c>
      <c r="F2113" s="70">
        <f t="shared" ca="1" si="93"/>
        <v>18000</v>
      </c>
      <c r="G2113" s="45"/>
      <c r="H2113" s="45"/>
      <c r="I2113" s="45"/>
      <c r="J2113" s="45"/>
    </row>
    <row r="2114" spans="1:10" ht="13.5" customHeight="1" x14ac:dyDescent="0.2">
      <c r="A2114" s="78">
        <v>44121634</v>
      </c>
      <c r="B2114" s="69" t="str">
        <f t="shared" ca="1" si="92"/>
        <v>Rollos adhesivos</v>
      </c>
      <c r="C2114" s="78" t="s">
        <v>16989</v>
      </c>
      <c r="D2114" s="78">
        <v>7500</v>
      </c>
      <c r="E2114" s="71">
        <v>11</v>
      </c>
      <c r="F2114" s="70">
        <f t="shared" ca="1" si="93"/>
        <v>82500</v>
      </c>
      <c r="G2114" s="45"/>
      <c r="H2114" s="45"/>
      <c r="I2114" s="45"/>
      <c r="J2114" s="45"/>
    </row>
    <row r="2115" spans="1:10" ht="13.5" customHeight="1" x14ac:dyDescent="0.2">
      <c r="A2115" s="78">
        <v>44121701</v>
      </c>
      <c r="B2115" s="69" t="str">
        <f t="shared" ca="1" si="92"/>
        <v>Bolígrafos</v>
      </c>
      <c r="C2115" s="78" t="s">
        <v>16989</v>
      </c>
      <c r="D2115" s="78">
        <v>178</v>
      </c>
      <c r="E2115" s="71">
        <v>175</v>
      </c>
      <c r="F2115" s="70">
        <f t="shared" ca="1" si="93"/>
        <v>31150</v>
      </c>
      <c r="G2115" s="45"/>
      <c r="H2115" s="45"/>
      <c r="I2115" s="45"/>
      <c r="J2115" s="45"/>
    </row>
    <row r="2116" spans="1:10" ht="13.5" customHeight="1" x14ac:dyDescent="0.2">
      <c r="A2116" s="78">
        <v>44121708</v>
      </c>
      <c r="B2116" s="69" t="str">
        <f t="shared" ca="1" si="92"/>
        <v>Marcadores</v>
      </c>
      <c r="C2116" s="78" t="s">
        <v>1449</v>
      </c>
      <c r="D2116" s="78">
        <v>200</v>
      </c>
      <c r="E2116" s="71">
        <v>50</v>
      </c>
      <c r="F2116" s="70">
        <f t="shared" ca="1" si="93"/>
        <v>10000</v>
      </c>
      <c r="G2116" s="45"/>
      <c r="H2116" s="45"/>
      <c r="I2116" s="45"/>
      <c r="J2116" s="45"/>
    </row>
    <row r="2117" spans="1:10" ht="13.5" customHeight="1" x14ac:dyDescent="0.2">
      <c r="A2117" s="78">
        <v>44121802</v>
      </c>
      <c r="B2117" s="69" t="str">
        <f t="shared" ca="1" si="92"/>
        <v>Fluido de corrección</v>
      </c>
      <c r="C2117" s="78" t="s">
        <v>1449</v>
      </c>
      <c r="D2117" s="78">
        <v>36</v>
      </c>
      <c r="E2117" s="71">
        <v>125</v>
      </c>
      <c r="F2117" s="70">
        <f t="shared" ca="1" si="93"/>
        <v>4500</v>
      </c>
      <c r="G2117" s="45"/>
      <c r="H2117" s="45"/>
      <c r="I2117" s="45"/>
      <c r="J2117" s="45"/>
    </row>
    <row r="2118" spans="1:10" ht="13.5" customHeight="1" x14ac:dyDescent="0.2">
      <c r="A2118" s="78">
        <v>44122003</v>
      </c>
      <c r="B2118" s="69" t="str">
        <f t="shared" ca="1" si="92"/>
        <v>Carpetas</v>
      </c>
      <c r="C2118" s="78" t="s">
        <v>1449</v>
      </c>
      <c r="D2118" s="78">
        <v>150</v>
      </c>
      <c r="E2118" s="71">
        <v>450</v>
      </c>
      <c r="F2118" s="70">
        <f t="shared" ca="1" si="93"/>
        <v>67500</v>
      </c>
      <c r="G2118" s="45"/>
      <c r="H2118" s="45"/>
      <c r="I2118" s="45"/>
      <c r="J2118" s="45"/>
    </row>
    <row r="2119" spans="1:10" ht="13.5" customHeight="1" x14ac:dyDescent="0.2">
      <c r="A2119" s="78">
        <v>44122010</v>
      </c>
      <c r="B2119" s="69" t="str">
        <f t="shared" ca="1" si="92"/>
        <v>Separadores</v>
      </c>
      <c r="C2119" s="78" t="s">
        <v>1449</v>
      </c>
      <c r="D2119" s="78">
        <v>150</v>
      </c>
      <c r="E2119" s="71">
        <v>350</v>
      </c>
      <c r="F2119" s="70">
        <f t="shared" ca="1" si="93"/>
        <v>52500</v>
      </c>
      <c r="G2119" s="45"/>
      <c r="H2119" s="45"/>
      <c r="I2119" s="45"/>
      <c r="J2119" s="45"/>
    </row>
    <row r="2120" spans="1:10" ht="13.5" customHeight="1" x14ac:dyDescent="0.2">
      <c r="A2120" s="78">
        <v>44122010</v>
      </c>
      <c r="B2120" s="69" t="str">
        <f t="shared" ref="B2120:B2137" ca="1" si="94">IFERROR(INDEX(UNSPSCDes,MATCH(INDIRECT(ADDRESS(ROW(),COLUMN()-1,4)),UNSPSCCode,0)),"")</f>
        <v>Separadores</v>
      </c>
      <c r="C2120" s="78" t="s">
        <v>1449</v>
      </c>
      <c r="D2120" s="78">
        <v>5</v>
      </c>
      <c r="E2120" s="71">
        <v>650</v>
      </c>
      <c r="F2120" s="70">
        <f t="shared" ref="F2120:F2137" ca="1" si="95">INDIRECT(ADDRESS(ROW(),COLUMN()-2,4))*INDIRECT(ADDRESS(ROW(),COLUMN()-1,4))</f>
        <v>3250</v>
      </c>
      <c r="G2120" s="45"/>
      <c r="H2120" s="45"/>
      <c r="I2120" s="45"/>
      <c r="J2120" s="45"/>
    </row>
    <row r="2121" spans="1:10" ht="13.5" customHeight="1" x14ac:dyDescent="0.2">
      <c r="A2121" s="78">
        <v>44122011</v>
      </c>
      <c r="B2121" s="69" t="str">
        <f t="shared" ca="1" si="94"/>
        <v>Folders</v>
      </c>
      <c r="C2121" s="78" t="s">
        <v>1449</v>
      </c>
      <c r="D2121" s="78">
        <v>20</v>
      </c>
      <c r="E2121" s="71">
        <v>60</v>
      </c>
      <c r="F2121" s="70">
        <f t="shared" ca="1" si="95"/>
        <v>1200</v>
      </c>
      <c r="G2121" s="45"/>
      <c r="H2121" s="45"/>
      <c r="I2121" s="45"/>
      <c r="J2121" s="45"/>
    </row>
    <row r="2122" spans="1:10" ht="13.5" customHeight="1" x14ac:dyDescent="0.2">
      <c r="A2122" s="78">
        <v>44122011</v>
      </c>
      <c r="B2122" s="69" t="str">
        <f t="shared" ca="1" si="94"/>
        <v>Folders</v>
      </c>
      <c r="C2122" s="78" t="s">
        <v>16989</v>
      </c>
      <c r="D2122" s="78">
        <v>15</v>
      </c>
      <c r="E2122" s="71">
        <v>490</v>
      </c>
      <c r="F2122" s="70">
        <f t="shared" ca="1" si="95"/>
        <v>7350</v>
      </c>
      <c r="G2122" s="45"/>
      <c r="H2122" s="45"/>
      <c r="I2122" s="45"/>
      <c r="J2122" s="45"/>
    </row>
    <row r="2123" spans="1:10" ht="13.5" customHeight="1" x14ac:dyDescent="0.2">
      <c r="A2123" s="78">
        <v>44122011</v>
      </c>
      <c r="B2123" s="69" t="str">
        <f t="shared" ca="1" si="94"/>
        <v>Folders</v>
      </c>
      <c r="C2123" s="78" t="s">
        <v>16989</v>
      </c>
      <c r="D2123" s="78">
        <v>110</v>
      </c>
      <c r="E2123" s="71">
        <v>325</v>
      </c>
      <c r="F2123" s="70">
        <f t="shared" ca="1" si="95"/>
        <v>35750</v>
      </c>
      <c r="G2123" s="45"/>
      <c r="H2123" s="45"/>
      <c r="I2123" s="45"/>
      <c r="J2123" s="45"/>
    </row>
    <row r="2124" spans="1:10" ht="13.5" customHeight="1" x14ac:dyDescent="0.2">
      <c r="A2124" s="78">
        <v>44122011</v>
      </c>
      <c r="B2124" s="69" t="str">
        <f t="shared" ca="1" si="94"/>
        <v>Folders</v>
      </c>
      <c r="C2124" s="78" t="s">
        <v>1449</v>
      </c>
      <c r="D2124" s="78">
        <v>15</v>
      </c>
      <c r="E2124" s="71">
        <v>125</v>
      </c>
      <c r="F2124" s="70">
        <f t="shared" ca="1" si="95"/>
        <v>1875</v>
      </c>
      <c r="G2124" s="45"/>
      <c r="H2124" s="45"/>
      <c r="I2124" s="45"/>
      <c r="J2124" s="45"/>
    </row>
    <row r="2125" spans="1:10" ht="13.5" customHeight="1" x14ac:dyDescent="0.2">
      <c r="A2125" s="78">
        <v>44122022</v>
      </c>
      <c r="B2125" s="69" t="str">
        <f t="shared" ca="1" si="94"/>
        <v>Accesorios de carpetas de folders</v>
      </c>
      <c r="C2125" s="78" t="s">
        <v>16989</v>
      </c>
      <c r="D2125" s="78">
        <v>20</v>
      </c>
      <c r="E2125" s="71">
        <v>625</v>
      </c>
      <c r="F2125" s="70">
        <f t="shared" ca="1" si="95"/>
        <v>12500</v>
      </c>
      <c r="G2125" s="45"/>
      <c r="H2125" s="45"/>
      <c r="I2125" s="45"/>
      <c r="J2125" s="45"/>
    </row>
    <row r="2126" spans="1:10" ht="13.5" customHeight="1" x14ac:dyDescent="0.2">
      <c r="A2126" s="78">
        <v>44122104</v>
      </c>
      <c r="B2126" s="69" t="str">
        <f t="shared" ca="1" si="94"/>
        <v>Clips para papel</v>
      </c>
      <c r="C2126" s="78" t="s">
        <v>16989</v>
      </c>
      <c r="D2126" s="78">
        <v>10</v>
      </c>
      <c r="E2126" s="71">
        <v>150</v>
      </c>
      <c r="F2126" s="70">
        <f t="shared" ca="1" si="95"/>
        <v>1500</v>
      </c>
      <c r="G2126" s="45"/>
      <c r="H2126" s="45"/>
      <c r="I2126" s="45"/>
      <c r="J2126" s="45"/>
    </row>
    <row r="2127" spans="1:10" ht="13.5" customHeight="1" x14ac:dyDescent="0.2">
      <c r="A2127" s="78">
        <v>44122104</v>
      </c>
      <c r="B2127" s="69" t="str">
        <f t="shared" ca="1" si="94"/>
        <v>Clips para papel</v>
      </c>
      <c r="C2127" s="78" t="s">
        <v>16989</v>
      </c>
      <c r="D2127" s="78">
        <v>200</v>
      </c>
      <c r="E2127" s="71">
        <v>75</v>
      </c>
      <c r="F2127" s="70">
        <f t="shared" ca="1" si="95"/>
        <v>15000</v>
      </c>
      <c r="G2127" s="45"/>
      <c r="H2127" s="45"/>
      <c r="I2127" s="45"/>
      <c r="J2127" s="45"/>
    </row>
    <row r="2128" spans="1:10" ht="13.5" customHeight="1" x14ac:dyDescent="0.2">
      <c r="A2128" s="78">
        <v>44122104</v>
      </c>
      <c r="B2128" s="69" t="str">
        <f t="shared" ca="1" si="94"/>
        <v>Clips para papel</v>
      </c>
      <c r="C2128" s="78" t="s">
        <v>16989</v>
      </c>
      <c r="D2128" s="78">
        <v>75</v>
      </c>
      <c r="E2128" s="71">
        <v>40</v>
      </c>
      <c r="F2128" s="70">
        <f t="shared" ca="1" si="95"/>
        <v>3000</v>
      </c>
      <c r="G2128" s="45"/>
      <c r="H2128" s="45"/>
      <c r="I2128" s="45"/>
      <c r="J2128" s="45"/>
    </row>
    <row r="2129" spans="1:10" ht="13.5" customHeight="1" x14ac:dyDescent="0.2">
      <c r="A2129" s="78">
        <v>44122105</v>
      </c>
      <c r="B2129" s="69" t="str">
        <f t="shared" ca="1" si="94"/>
        <v>Clips para carpetas o bulldog</v>
      </c>
      <c r="C2129" s="78" t="s">
        <v>16989</v>
      </c>
      <c r="D2129" s="78">
        <v>50</v>
      </c>
      <c r="E2129" s="71">
        <v>175</v>
      </c>
      <c r="F2129" s="70">
        <f t="shared" ca="1" si="95"/>
        <v>8750</v>
      </c>
      <c r="G2129" s="45"/>
      <c r="H2129" s="45"/>
      <c r="I2129" s="45"/>
      <c r="J2129" s="45"/>
    </row>
    <row r="2130" spans="1:10" ht="13.5" customHeight="1" x14ac:dyDescent="0.2">
      <c r="A2130" s="78">
        <v>44122107</v>
      </c>
      <c r="B2130" s="69" t="str">
        <f t="shared" ca="1" si="94"/>
        <v>Grapas</v>
      </c>
      <c r="C2130" s="78" t="s">
        <v>16989</v>
      </c>
      <c r="D2130" s="78">
        <v>5</v>
      </c>
      <c r="E2130" s="71">
        <v>325</v>
      </c>
      <c r="F2130" s="70">
        <f t="shared" ca="1" si="95"/>
        <v>1625</v>
      </c>
      <c r="G2130" s="45"/>
      <c r="H2130" s="45"/>
      <c r="I2130" s="45"/>
      <c r="J2130" s="45"/>
    </row>
    <row r="2131" spans="1:10" ht="13.5" customHeight="1" x14ac:dyDescent="0.2">
      <c r="A2131" s="78">
        <v>44122107</v>
      </c>
      <c r="B2131" s="69" t="str">
        <f t="shared" ca="1" si="94"/>
        <v>Grapas</v>
      </c>
      <c r="C2131" s="78" t="s">
        <v>16989</v>
      </c>
      <c r="D2131" s="78">
        <v>250</v>
      </c>
      <c r="E2131" s="71">
        <v>85</v>
      </c>
      <c r="F2131" s="70">
        <f t="shared" ca="1" si="95"/>
        <v>21250</v>
      </c>
      <c r="G2131" s="45"/>
      <c r="H2131" s="45"/>
      <c r="I2131" s="45"/>
      <c r="J2131" s="45"/>
    </row>
    <row r="2132" spans="1:10" ht="13.5" customHeight="1" x14ac:dyDescent="0.2">
      <c r="A2132" s="78">
        <v>55121606</v>
      </c>
      <c r="B2132" s="69" t="str">
        <f t="shared" ca="1" si="94"/>
        <v>Etiquetas auto adhesivas</v>
      </c>
      <c r="C2132" s="78" t="s">
        <v>16989</v>
      </c>
      <c r="D2132" s="78">
        <v>50</v>
      </c>
      <c r="E2132" s="71">
        <v>220</v>
      </c>
      <c r="F2132" s="70">
        <f t="shared" ca="1" si="95"/>
        <v>11000</v>
      </c>
      <c r="G2132" s="45"/>
      <c r="H2132" s="45"/>
      <c r="I2132" s="45"/>
      <c r="J2132" s="45"/>
    </row>
    <row r="2133" spans="1:10" ht="13.5" customHeight="1" x14ac:dyDescent="0.2">
      <c r="A2133" s="78">
        <v>14111530</v>
      </c>
      <c r="B2133" s="69" t="str">
        <f t="shared" ca="1" si="94"/>
        <v>Papel de notas autoadhesivas</v>
      </c>
      <c r="C2133" s="78" t="s">
        <v>1449</v>
      </c>
      <c r="D2133" s="78">
        <v>25</v>
      </c>
      <c r="E2133" s="71">
        <v>50</v>
      </c>
      <c r="F2133" s="70">
        <f t="shared" ca="1" si="95"/>
        <v>1250</v>
      </c>
      <c r="G2133" s="45"/>
      <c r="H2133" s="45"/>
      <c r="I2133" s="45"/>
      <c r="J2133" s="45"/>
    </row>
    <row r="2134" spans="1:10" ht="13.5" customHeight="1" x14ac:dyDescent="0.2">
      <c r="A2134" s="78">
        <v>44103105</v>
      </c>
      <c r="B2134" s="69" t="str">
        <f t="shared" ca="1" si="94"/>
        <v>Cartuchos de tinta</v>
      </c>
      <c r="C2134" s="78" t="s">
        <v>1449</v>
      </c>
      <c r="D2134" s="78">
        <v>10</v>
      </c>
      <c r="E2134" s="71">
        <v>6769</v>
      </c>
      <c r="F2134" s="70">
        <f t="shared" ca="1" si="95"/>
        <v>67690</v>
      </c>
      <c r="G2134" s="45"/>
      <c r="H2134" s="45"/>
      <c r="I2134" s="45"/>
      <c r="J2134" s="45"/>
    </row>
    <row r="2135" spans="1:10" ht="13.5" customHeight="1" x14ac:dyDescent="0.2">
      <c r="A2135" s="78">
        <v>44103113</v>
      </c>
      <c r="B2135" s="69" t="str">
        <f t="shared" ca="1" si="94"/>
        <v>Kits de correctores de fase o inyección de tinta</v>
      </c>
      <c r="C2135" s="78" t="s">
        <v>1449</v>
      </c>
      <c r="D2135" s="78">
        <v>15</v>
      </c>
      <c r="E2135" s="71">
        <v>125</v>
      </c>
      <c r="F2135" s="70">
        <f t="shared" ca="1" si="95"/>
        <v>1875</v>
      </c>
      <c r="G2135" s="45"/>
      <c r="H2135" s="45"/>
      <c r="I2135" s="45"/>
      <c r="J2135" s="45"/>
    </row>
    <row r="2136" spans="1:10" ht="13.5" customHeight="1" x14ac:dyDescent="0.2">
      <c r="A2136" s="78">
        <v>44121605</v>
      </c>
      <c r="B2136" s="69" t="str">
        <f t="shared" ca="1" si="94"/>
        <v>Dispensadores de cinta</v>
      </c>
      <c r="C2136" s="78" t="s">
        <v>1449</v>
      </c>
      <c r="D2136" s="78">
        <v>6</v>
      </c>
      <c r="E2136" s="71">
        <v>250</v>
      </c>
      <c r="F2136" s="70">
        <f t="shared" ca="1" si="95"/>
        <v>1500</v>
      </c>
      <c r="G2136" s="45"/>
      <c r="H2136" s="45"/>
      <c r="I2136" s="45"/>
      <c r="J2136" s="45"/>
    </row>
    <row r="2137" spans="1:10" ht="13.5" customHeight="1" x14ac:dyDescent="0.2">
      <c r="A2137" s="78">
        <v>44121613</v>
      </c>
      <c r="B2137" s="69" t="str">
        <f t="shared" ca="1" si="94"/>
        <v>Removedores de grapas (saca ganchos)</v>
      </c>
      <c r="C2137" s="78" t="s">
        <v>1449</v>
      </c>
      <c r="D2137" s="78">
        <v>25</v>
      </c>
      <c r="E2137" s="71">
        <v>75</v>
      </c>
      <c r="F2137" s="70">
        <f t="shared" ca="1" si="95"/>
        <v>1875</v>
      </c>
      <c r="G2137" s="45"/>
      <c r="H2137" s="45"/>
      <c r="I2137" s="45"/>
      <c r="J2137" s="45"/>
    </row>
    <row r="2138" spans="1:10" ht="14.1" customHeight="1" x14ac:dyDescent="0.2">
      <c r="A2138" s="45"/>
      <c r="B2138" s="45"/>
      <c r="C2138" s="45"/>
      <c r="D2138" s="45"/>
      <c r="E2138" s="73" t="s">
        <v>12551</v>
      </c>
      <c r="F2138" s="74">
        <f ca="1">SUM(Table3103[MONTO TOTAL ESTIMADO])</f>
        <v>1225230.78</v>
      </c>
      <c r="G2138" s="45"/>
      <c r="H2138" s="45" t="str">
        <f>C2081</f>
        <v>Bienes</v>
      </c>
      <c r="I2138" s="45" t="str">
        <f>E2081</f>
        <v>Sí</v>
      </c>
      <c r="J2138" s="45" t="str">
        <f>D2081</f>
        <v>Compras Menores</v>
      </c>
    </row>
    <row r="2139" spans="1:10" ht="14.1" customHeight="1" thickBot="1" x14ac:dyDescent="0.3"/>
    <row r="2140" spans="1:10" ht="33.75" customHeight="1" thickBot="1" x14ac:dyDescent="0.25">
      <c r="A2140" s="64" t="s">
        <v>16382</v>
      </c>
      <c r="B2140" s="64" t="s">
        <v>161</v>
      </c>
      <c r="C2140" s="64" t="s">
        <v>11725</v>
      </c>
      <c r="D2140" s="64" t="s">
        <v>14378</v>
      </c>
      <c r="E2140" s="64" t="s">
        <v>10963</v>
      </c>
      <c r="F2140" s="64" t="s">
        <v>11096</v>
      </c>
      <c r="G2140" s="45"/>
      <c r="H2140" s="45"/>
      <c r="I2140" s="45"/>
      <c r="J2140" s="45"/>
    </row>
    <row r="2141" spans="1:10" ht="14.1" customHeight="1" thickBot="1" x14ac:dyDescent="0.25">
      <c r="A2141" s="66" t="s">
        <v>18896</v>
      </c>
      <c r="B2141" s="66" t="s">
        <v>18897</v>
      </c>
      <c r="C2141" s="66" t="s">
        <v>17798</v>
      </c>
      <c r="D2141" s="66" t="s">
        <v>17483</v>
      </c>
      <c r="E2141" s="66" t="s">
        <v>8856</v>
      </c>
      <c r="F2141" s="66" t="s">
        <v>18898</v>
      </c>
      <c r="G2141" s="45"/>
      <c r="H2141" s="45"/>
      <c r="I2141" s="45"/>
      <c r="J2141" s="45"/>
    </row>
    <row r="2142" spans="1:10" ht="14.1" customHeight="1" thickBot="1" x14ac:dyDescent="0.25">
      <c r="A2142" s="95" t="s">
        <v>14828</v>
      </c>
      <c r="B2142" s="67" t="s">
        <v>8530</v>
      </c>
      <c r="C2142" s="76">
        <v>45200</v>
      </c>
      <c r="D2142" s="95" t="s">
        <v>9387</v>
      </c>
      <c r="E2142" s="67" t="s">
        <v>13094</v>
      </c>
      <c r="F2142" s="66" t="s">
        <v>3082</v>
      </c>
      <c r="G2142" s="45"/>
      <c r="H2142" s="45"/>
      <c r="I2142" s="45"/>
      <c r="J2142" s="45"/>
    </row>
    <row r="2143" spans="1:10" ht="14.1" customHeight="1" thickBot="1" x14ac:dyDescent="0.25">
      <c r="A2143" s="96"/>
      <c r="B2143" s="67" t="s">
        <v>1786</v>
      </c>
      <c r="C2143" s="80">
        <f>IF(C2142="","",IF(AND(MONTH(C2142)&gt;=1,MONTH(C2142)&lt;=3),1,IF(AND(MONTH(C2142)&gt;=4,MONTH(C2142)&lt;=6),2,IF(AND(MONTH(C2142)&gt;=7,MONTH(C2142)&lt;=9),3,4))))</f>
        <v>4</v>
      </c>
      <c r="D2143" s="96"/>
      <c r="E2143" s="67" t="s">
        <v>2419</v>
      </c>
      <c r="F2143" s="66" t="s">
        <v>14449</v>
      </c>
      <c r="G2143" s="45"/>
      <c r="H2143" s="45"/>
      <c r="I2143" s="45"/>
      <c r="J2143" s="45"/>
    </row>
    <row r="2144" spans="1:10" ht="14.1" customHeight="1" thickBot="1" x14ac:dyDescent="0.25">
      <c r="A2144" s="96"/>
      <c r="B2144" s="67" t="s">
        <v>12943</v>
      </c>
      <c r="C2144" s="76">
        <v>45291</v>
      </c>
      <c r="D2144" s="96"/>
      <c r="E2144" s="67" t="s">
        <v>3075</v>
      </c>
      <c r="F2144" s="66" t="s">
        <v>6001</v>
      </c>
      <c r="G2144" s="45"/>
      <c r="H2144" s="45"/>
      <c r="I2144" s="45"/>
      <c r="J2144" s="45"/>
    </row>
    <row r="2145" spans="1:10" ht="14.1" customHeight="1" thickBot="1" x14ac:dyDescent="0.25">
      <c r="A2145" s="96"/>
      <c r="B2145" s="67" t="s">
        <v>1786</v>
      </c>
      <c r="C2145" s="80">
        <f>IF(C2144="","",IF(AND(MONTH(C2144)&gt;=1,MONTH(C2144)&lt;=3),1,IF(AND(MONTH(C2144)&gt;=4,MONTH(C2144)&lt;=6),2,IF(AND(MONTH(C2144)&gt;=7,MONTH(C2144)&lt;=9),3,4))))</f>
        <v>4</v>
      </c>
      <c r="D2145" s="96"/>
      <c r="E2145" s="67" t="s">
        <v>13193</v>
      </c>
      <c r="F2145" s="66" t="s">
        <v>6001</v>
      </c>
      <c r="G2145" s="45"/>
      <c r="H2145" s="45"/>
      <c r="I2145" s="45"/>
      <c r="J2145" s="45"/>
    </row>
    <row r="2146" spans="1:10" ht="14.1" customHeight="1" thickBot="1" x14ac:dyDescent="0.25">
      <c r="A2146" s="45"/>
      <c r="B2146" s="45"/>
      <c r="C2146" s="45"/>
      <c r="D2146" s="45"/>
      <c r="E2146" s="45"/>
      <c r="F2146" s="45"/>
      <c r="G2146" s="45"/>
      <c r="H2146" s="45"/>
      <c r="I2146" s="45"/>
      <c r="J2146" s="45"/>
    </row>
    <row r="2147" spans="1:10" ht="14.1" customHeight="1" thickBot="1" x14ac:dyDescent="0.25">
      <c r="A2147" s="72" t="s">
        <v>15735</v>
      </c>
      <c r="B2147" s="72" t="s">
        <v>16146</v>
      </c>
      <c r="C2147" s="72" t="s">
        <v>15641</v>
      </c>
      <c r="D2147" s="72" t="s">
        <v>15251</v>
      </c>
      <c r="E2147" s="72" t="s">
        <v>6934</v>
      </c>
      <c r="F2147" s="72" t="s">
        <v>15280</v>
      </c>
      <c r="G2147" s="45"/>
      <c r="H2147" s="45"/>
      <c r="I2147" s="45"/>
      <c r="J2147" s="45"/>
    </row>
    <row r="2148" spans="1:10" ht="14.1" customHeight="1" x14ac:dyDescent="0.2">
      <c r="A2148" s="78">
        <v>12171703</v>
      </c>
      <c r="B2148" s="69" t="str">
        <f t="shared" ref="B2148:B2191" ca="1" si="96">IFERROR(INDEX(UNSPSCDes,MATCH(INDIRECT(ADDRESS(ROW(),COLUMN()-1,4)),UNSPSCCode,0)),"")</f>
        <v>Tintas</v>
      </c>
      <c r="C2148" s="78" t="s">
        <v>1449</v>
      </c>
      <c r="D2148" s="78">
        <v>55</v>
      </c>
      <c r="E2148" s="71">
        <v>473</v>
      </c>
      <c r="F2148" s="70">
        <f t="shared" ref="F2148:F2191" ca="1" si="97">INDIRECT(ADDRESS(ROW(),COLUMN()-2,4))*INDIRECT(ADDRESS(ROW(),COLUMN()-1,4))</f>
        <v>26015</v>
      </c>
      <c r="G2148" s="45"/>
      <c r="H2148" s="45"/>
      <c r="I2148" s="45"/>
      <c r="J2148" s="45"/>
    </row>
    <row r="2149" spans="1:10" ht="13.5" customHeight="1" x14ac:dyDescent="0.2">
      <c r="A2149" s="78">
        <v>30102615</v>
      </c>
      <c r="B2149" s="69" t="str">
        <f t="shared" ca="1" si="96"/>
        <v>Banda de plástico</v>
      </c>
      <c r="C2149" s="78" t="s">
        <v>16989</v>
      </c>
      <c r="D2149" s="78">
        <v>250</v>
      </c>
      <c r="E2149" s="71">
        <v>60</v>
      </c>
      <c r="F2149" s="70">
        <f t="shared" ca="1" si="97"/>
        <v>15000</v>
      </c>
      <c r="G2149" s="45"/>
      <c r="H2149" s="45"/>
      <c r="I2149" s="45"/>
      <c r="J2149" s="45"/>
    </row>
    <row r="2150" spans="1:10" ht="13.5" customHeight="1" x14ac:dyDescent="0.2">
      <c r="A2150" s="78">
        <v>31201512</v>
      </c>
      <c r="B2150" s="69" t="str">
        <f t="shared" ca="1" si="96"/>
        <v>Cinta transparente</v>
      </c>
      <c r="C2150" s="78" t="s">
        <v>1449</v>
      </c>
      <c r="D2150" s="78">
        <v>25</v>
      </c>
      <c r="E2150" s="71">
        <v>150</v>
      </c>
      <c r="F2150" s="70">
        <f t="shared" ca="1" si="97"/>
        <v>3750</v>
      </c>
      <c r="G2150" s="45"/>
      <c r="H2150" s="45"/>
      <c r="I2150" s="45"/>
      <c r="J2150" s="45"/>
    </row>
    <row r="2151" spans="1:10" ht="13.5" customHeight="1" x14ac:dyDescent="0.2">
      <c r="A2151" s="78">
        <v>31201512</v>
      </c>
      <c r="B2151" s="69" t="str">
        <f t="shared" ca="1" si="96"/>
        <v>Cinta transparente</v>
      </c>
      <c r="C2151" s="78" t="s">
        <v>1449</v>
      </c>
      <c r="D2151" s="78">
        <v>150</v>
      </c>
      <c r="E2151" s="71">
        <v>125</v>
      </c>
      <c r="F2151" s="70">
        <f t="shared" ca="1" si="97"/>
        <v>18750</v>
      </c>
      <c r="G2151" s="45"/>
      <c r="H2151" s="45"/>
      <c r="I2151" s="45"/>
      <c r="J2151" s="45"/>
    </row>
    <row r="2152" spans="1:10" ht="13.5" customHeight="1" x14ac:dyDescent="0.2">
      <c r="A2152" s="78">
        <v>31201512</v>
      </c>
      <c r="B2152" s="69" t="str">
        <f t="shared" ca="1" si="96"/>
        <v>Cinta transparente</v>
      </c>
      <c r="C2152" s="78" t="s">
        <v>1449</v>
      </c>
      <c r="D2152" s="78">
        <v>24</v>
      </c>
      <c r="E2152" s="71">
        <v>250</v>
      </c>
      <c r="F2152" s="70">
        <f t="shared" ca="1" si="97"/>
        <v>6000</v>
      </c>
      <c r="G2152" s="45"/>
      <c r="H2152" s="45"/>
      <c r="I2152" s="45"/>
      <c r="J2152" s="45"/>
    </row>
    <row r="2153" spans="1:10" ht="13.5" customHeight="1" x14ac:dyDescent="0.2">
      <c r="A2153" s="78">
        <v>31201512</v>
      </c>
      <c r="B2153" s="69" t="str">
        <f t="shared" ca="1" si="96"/>
        <v>Cinta transparente</v>
      </c>
      <c r="C2153" s="78" t="s">
        <v>1449</v>
      </c>
      <c r="D2153" s="78">
        <v>15</v>
      </c>
      <c r="E2153" s="71">
        <v>180</v>
      </c>
      <c r="F2153" s="70">
        <f t="shared" ca="1" si="97"/>
        <v>2700</v>
      </c>
      <c r="G2153" s="45"/>
      <c r="H2153" s="45"/>
      <c r="I2153" s="45"/>
      <c r="J2153" s="45"/>
    </row>
    <row r="2154" spans="1:10" ht="13.5" customHeight="1" x14ac:dyDescent="0.2">
      <c r="A2154" s="78">
        <v>43211701</v>
      </c>
      <c r="B2154" s="69" t="str">
        <f t="shared" ca="1" si="96"/>
        <v>Equipo de lectura de código de barras</v>
      </c>
      <c r="C2154" s="78" t="s">
        <v>1449</v>
      </c>
      <c r="D2154" s="78">
        <v>3</v>
      </c>
      <c r="E2154" s="71">
        <v>16000</v>
      </c>
      <c r="F2154" s="70">
        <f t="shared" ca="1" si="97"/>
        <v>48000</v>
      </c>
      <c r="G2154" s="45"/>
      <c r="H2154" s="45"/>
      <c r="I2154" s="45"/>
      <c r="J2154" s="45"/>
    </row>
    <row r="2155" spans="1:10" ht="13.5" customHeight="1" x14ac:dyDescent="0.2">
      <c r="A2155" s="78">
        <v>43211903</v>
      </c>
      <c r="B2155" s="69" t="str">
        <f t="shared" ca="1" si="96"/>
        <v>Monitores de pantalla táctil (touch)</v>
      </c>
      <c r="C2155" s="78" t="s">
        <v>1449</v>
      </c>
      <c r="D2155" s="78">
        <v>2</v>
      </c>
      <c r="E2155" s="71">
        <v>7000</v>
      </c>
      <c r="F2155" s="70">
        <f t="shared" ca="1" si="97"/>
        <v>14000</v>
      </c>
      <c r="G2155" s="45"/>
      <c r="H2155" s="45"/>
      <c r="I2155" s="45"/>
      <c r="J2155" s="45"/>
    </row>
    <row r="2156" spans="1:10" ht="13.5" customHeight="1" x14ac:dyDescent="0.2">
      <c r="A2156" s="78">
        <v>43211903</v>
      </c>
      <c r="B2156" s="69" t="str">
        <f t="shared" ca="1" si="96"/>
        <v>Monitores de pantalla táctil (touch)</v>
      </c>
      <c r="C2156" s="78" t="s">
        <v>1449</v>
      </c>
      <c r="D2156" s="78">
        <v>1</v>
      </c>
      <c r="E2156" s="71">
        <v>25000</v>
      </c>
      <c r="F2156" s="70">
        <f t="shared" ca="1" si="97"/>
        <v>25000</v>
      </c>
      <c r="G2156" s="45"/>
      <c r="H2156" s="45"/>
      <c r="I2156" s="45"/>
      <c r="J2156" s="45"/>
    </row>
    <row r="2157" spans="1:10" ht="13.5" customHeight="1" x14ac:dyDescent="0.2">
      <c r="A2157" s="78">
        <v>44101602</v>
      </c>
      <c r="B2157" s="69" t="str">
        <f t="shared" ca="1" si="96"/>
        <v>Máquinas perforadoras o para unir papel</v>
      </c>
      <c r="C2157" s="78" t="s">
        <v>1449</v>
      </c>
      <c r="D2157" s="78">
        <v>6</v>
      </c>
      <c r="E2157" s="71">
        <v>425</v>
      </c>
      <c r="F2157" s="70">
        <f t="shared" ca="1" si="97"/>
        <v>2550</v>
      </c>
      <c r="G2157" s="45"/>
      <c r="H2157" s="45"/>
      <c r="I2157" s="45"/>
      <c r="J2157" s="45"/>
    </row>
    <row r="2158" spans="1:10" ht="13.5" customHeight="1" x14ac:dyDescent="0.2">
      <c r="A2158" s="78">
        <v>44101602</v>
      </c>
      <c r="B2158" s="69" t="str">
        <f t="shared" ca="1" si="96"/>
        <v>Máquinas perforadoras o para unir papel</v>
      </c>
      <c r="C2158" s="78" t="s">
        <v>1449</v>
      </c>
      <c r="D2158" s="78">
        <v>8</v>
      </c>
      <c r="E2158" s="71">
        <v>625</v>
      </c>
      <c r="F2158" s="70">
        <f t="shared" ca="1" si="97"/>
        <v>5000</v>
      </c>
      <c r="G2158" s="45"/>
      <c r="H2158" s="45"/>
      <c r="I2158" s="45"/>
      <c r="J2158" s="45"/>
    </row>
    <row r="2159" spans="1:10" ht="13.5" customHeight="1" x14ac:dyDescent="0.2">
      <c r="A2159" s="78">
        <v>44103105</v>
      </c>
      <c r="B2159" s="69" t="str">
        <f t="shared" ca="1" si="96"/>
        <v>Cartuchos de tinta</v>
      </c>
      <c r="C2159" s="78" t="s">
        <v>1449</v>
      </c>
      <c r="D2159" s="78">
        <v>45</v>
      </c>
      <c r="E2159" s="71">
        <v>1687.4</v>
      </c>
      <c r="F2159" s="70">
        <f t="shared" ca="1" si="97"/>
        <v>75933</v>
      </c>
      <c r="G2159" s="45"/>
      <c r="H2159" s="45"/>
      <c r="I2159" s="45"/>
      <c r="J2159" s="45"/>
    </row>
    <row r="2160" spans="1:10" ht="13.5" customHeight="1" x14ac:dyDescent="0.2">
      <c r="A2160" s="78">
        <v>44103105</v>
      </c>
      <c r="B2160" s="69" t="str">
        <f t="shared" ca="1" si="96"/>
        <v>Cartuchos de tinta</v>
      </c>
      <c r="C2160" s="78" t="s">
        <v>1449</v>
      </c>
      <c r="D2160" s="78">
        <v>35</v>
      </c>
      <c r="E2160" s="71">
        <v>1616.6</v>
      </c>
      <c r="F2160" s="70">
        <f t="shared" ca="1" si="97"/>
        <v>56581</v>
      </c>
      <c r="G2160" s="45"/>
      <c r="H2160" s="45"/>
      <c r="I2160" s="45"/>
      <c r="J2160" s="45"/>
    </row>
    <row r="2161" spans="1:10" ht="13.5" customHeight="1" x14ac:dyDescent="0.2">
      <c r="A2161" s="78">
        <v>44103105</v>
      </c>
      <c r="B2161" s="69" t="str">
        <f t="shared" ca="1" si="96"/>
        <v>Cartuchos de tinta</v>
      </c>
      <c r="C2161" s="78" t="s">
        <v>435</v>
      </c>
      <c r="D2161" s="78">
        <v>35</v>
      </c>
      <c r="E2161" s="71">
        <v>169.4</v>
      </c>
      <c r="F2161" s="70">
        <f t="shared" ca="1" si="97"/>
        <v>5929</v>
      </c>
      <c r="G2161" s="45"/>
      <c r="H2161" s="45"/>
      <c r="I2161" s="45"/>
      <c r="J2161" s="45"/>
    </row>
    <row r="2162" spans="1:10" ht="13.5" customHeight="1" x14ac:dyDescent="0.2">
      <c r="A2162" s="78">
        <v>44103105</v>
      </c>
      <c r="B2162" s="69" t="str">
        <f t="shared" ca="1" si="96"/>
        <v>Cartuchos de tinta</v>
      </c>
      <c r="C2162" s="78" t="s">
        <v>1449</v>
      </c>
      <c r="D2162" s="78">
        <v>35</v>
      </c>
      <c r="E2162" s="71">
        <v>1298</v>
      </c>
      <c r="F2162" s="70">
        <f t="shared" ca="1" si="97"/>
        <v>45430</v>
      </c>
      <c r="G2162" s="45"/>
      <c r="H2162" s="45"/>
      <c r="I2162" s="45"/>
      <c r="J2162" s="45"/>
    </row>
    <row r="2163" spans="1:10" ht="13.5" customHeight="1" x14ac:dyDescent="0.2">
      <c r="A2163" s="78">
        <v>44103105</v>
      </c>
      <c r="B2163" s="69" t="str">
        <f t="shared" ca="1" si="96"/>
        <v>Cartuchos de tinta</v>
      </c>
      <c r="C2163" s="78" t="s">
        <v>1449</v>
      </c>
      <c r="D2163" s="78">
        <v>25</v>
      </c>
      <c r="E2163" s="71">
        <v>1400</v>
      </c>
      <c r="F2163" s="70">
        <f t="shared" ca="1" si="97"/>
        <v>35000</v>
      </c>
      <c r="G2163" s="45"/>
      <c r="H2163" s="45"/>
      <c r="I2163" s="45"/>
      <c r="J2163" s="45"/>
    </row>
    <row r="2164" spans="1:10" ht="13.5" customHeight="1" x14ac:dyDescent="0.2">
      <c r="A2164" s="78">
        <v>44103105</v>
      </c>
      <c r="B2164" s="69" t="str">
        <f t="shared" ca="1" si="96"/>
        <v>Cartuchos de tinta</v>
      </c>
      <c r="C2164" s="78" t="s">
        <v>1449</v>
      </c>
      <c r="D2164" s="78">
        <v>6</v>
      </c>
      <c r="E2164" s="71">
        <v>6769</v>
      </c>
      <c r="F2164" s="70">
        <f t="shared" ca="1" si="97"/>
        <v>40614</v>
      </c>
      <c r="G2164" s="45"/>
      <c r="H2164" s="45"/>
      <c r="I2164" s="45"/>
      <c r="J2164" s="45"/>
    </row>
    <row r="2165" spans="1:10" ht="13.5" customHeight="1" x14ac:dyDescent="0.2">
      <c r="A2165" s="78">
        <v>44103105</v>
      </c>
      <c r="B2165" s="69" t="str">
        <f t="shared" ca="1" si="96"/>
        <v>Cartuchos de tinta</v>
      </c>
      <c r="C2165" s="78" t="s">
        <v>1449</v>
      </c>
      <c r="D2165" s="78">
        <v>25</v>
      </c>
      <c r="E2165" s="71">
        <v>1200</v>
      </c>
      <c r="F2165" s="70">
        <f t="shared" ca="1" si="97"/>
        <v>30000</v>
      </c>
      <c r="G2165" s="45"/>
      <c r="H2165" s="45"/>
      <c r="I2165" s="45"/>
      <c r="J2165" s="45"/>
    </row>
    <row r="2166" spans="1:10" ht="13.5" customHeight="1" x14ac:dyDescent="0.2">
      <c r="A2166" s="78">
        <v>44103105</v>
      </c>
      <c r="B2166" s="69" t="str">
        <f t="shared" ca="1" si="96"/>
        <v>Cartuchos de tinta</v>
      </c>
      <c r="C2166" s="78" t="s">
        <v>1449</v>
      </c>
      <c r="D2166" s="78">
        <v>5</v>
      </c>
      <c r="E2166" s="71">
        <v>4500</v>
      </c>
      <c r="F2166" s="70">
        <f t="shared" ca="1" si="97"/>
        <v>22500</v>
      </c>
      <c r="G2166" s="45"/>
      <c r="H2166" s="45"/>
      <c r="I2166" s="45"/>
      <c r="J2166" s="45"/>
    </row>
    <row r="2167" spans="1:10" ht="13.5" customHeight="1" x14ac:dyDescent="0.2">
      <c r="A2167" s="78">
        <v>44103105</v>
      </c>
      <c r="B2167" s="69" t="str">
        <f t="shared" ca="1" si="96"/>
        <v>Cartuchos de tinta</v>
      </c>
      <c r="C2167" s="78" t="s">
        <v>1449</v>
      </c>
      <c r="D2167" s="78">
        <v>60</v>
      </c>
      <c r="E2167" s="71">
        <v>790</v>
      </c>
      <c r="F2167" s="70">
        <f t="shared" ca="1" si="97"/>
        <v>47400</v>
      </c>
      <c r="G2167" s="45"/>
      <c r="H2167" s="45"/>
      <c r="I2167" s="45"/>
      <c r="J2167" s="45"/>
    </row>
    <row r="2168" spans="1:10" ht="13.5" customHeight="1" x14ac:dyDescent="0.2">
      <c r="A2168" s="78">
        <v>44103105</v>
      </c>
      <c r="B2168" s="69" t="str">
        <f t="shared" ca="1" si="96"/>
        <v>Cartuchos de tinta</v>
      </c>
      <c r="C2168" s="78" t="s">
        <v>1449</v>
      </c>
      <c r="D2168" s="78">
        <v>8</v>
      </c>
      <c r="E2168" s="71">
        <v>175</v>
      </c>
      <c r="F2168" s="70">
        <f t="shared" ca="1" si="97"/>
        <v>1400</v>
      </c>
      <c r="G2168" s="45"/>
      <c r="H2168" s="45"/>
      <c r="I2168" s="45"/>
      <c r="J2168" s="45"/>
    </row>
    <row r="2169" spans="1:10" ht="13.5" customHeight="1" x14ac:dyDescent="0.2">
      <c r="A2169" s="78">
        <v>44103105</v>
      </c>
      <c r="B2169" s="69" t="str">
        <f t="shared" ca="1" si="96"/>
        <v>Cartuchos de tinta</v>
      </c>
      <c r="C2169" s="78" t="s">
        <v>1449</v>
      </c>
      <c r="D2169" s="78">
        <v>5</v>
      </c>
      <c r="E2169" s="71">
        <v>320</v>
      </c>
      <c r="F2169" s="70">
        <f t="shared" ca="1" si="97"/>
        <v>1600</v>
      </c>
      <c r="G2169" s="45"/>
      <c r="H2169" s="45"/>
      <c r="I2169" s="45"/>
      <c r="J2169" s="45"/>
    </row>
    <row r="2170" spans="1:10" ht="13.5" customHeight="1" x14ac:dyDescent="0.2">
      <c r="A2170" s="78">
        <v>44103112</v>
      </c>
      <c r="B2170" s="69" t="str">
        <f t="shared" ca="1" si="96"/>
        <v>Cinta de impresora</v>
      </c>
      <c r="C2170" s="78" t="s">
        <v>1449</v>
      </c>
      <c r="D2170" s="78">
        <v>27</v>
      </c>
      <c r="E2170" s="71">
        <v>1275</v>
      </c>
      <c r="F2170" s="70">
        <f t="shared" ca="1" si="97"/>
        <v>34425</v>
      </c>
      <c r="G2170" s="45"/>
      <c r="H2170" s="45"/>
      <c r="I2170" s="45"/>
      <c r="J2170" s="45"/>
    </row>
    <row r="2171" spans="1:10" ht="13.5" customHeight="1" x14ac:dyDescent="0.2">
      <c r="A2171" s="78">
        <v>44111515</v>
      </c>
      <c r="B2171" s="69" t="str">
        <f t="shared" ca="1" si="96"/>
        <v>Cajas u organizadores de almacenamiento de archivos</v>
      </c>
      <c r="C2171" s="78" t="s">
        <v>16989</v>
      </c>
      <c r="D2171" s="78">
        <v>24</v>
      </c>
      <c r="E2171" s="71">
        <v>896</v>
      </c>
      <c r="F2171" s="70">
        <f t="shared" ca="1" si="97"/>
        <v>21504</v>
      </c>
      <c r="G2171" s="45"/>
      <c r="H2171" s="45"/>
      <c r="I2171" s="45"/>
      <c r="J2171" s="45"/>
    </row>
    <row r="2172" spans="1:10" ht="13.5" customHeight="1" x14ac:dyDescent="0.2">
      <c r="A2172" s="78">
        <v>44121615</v>
      </c>
      <c r="B2172" s="69" t="str">
        <f t="shared" ca="1" si="96"/>
        <v>Grapadoras</v>
      </c>
      <c r="C2172" s="78" t="s">
        <v>1449</v>
      </c>
      <c r="D2172" s="78">
        <v>40</v>
      </c>
      <c r="E2172" s="71">
        <v>450</v>
      </c>
      <c r="F2172" s="70">
        <f t="shared" ca="1" si="97"/>
        <v>18000</v>
      </c>
      <c r="G2172" s="45"/>
      <c r="H2172" s="45"/>
      <c r="I2172" s="45"/>
      <c r="J2172" s="45"/>
    </row>
    <row r="2173" spans="1:10" ht="13.5" customHeight="1" x14ac:dyDescent="0.2">
      <c r="A2173" s="78">
        <v>44121634</v>
      </c>
      <c r="B2173" s="69" t="str">
        <f t="shared" ca="1" si="96"/>
        <v>Rollos adhesivos</v>
      </c>
      <c r="C2173" s="78" t="s">
        <v>1449</v>
      </c>
      <c r="D2173" s="78">
        <v>7499</v>
      </c>
      <c r="E2173" s="71">
        <v>11</v>
      </c>
      <c r="F2173" s="70">
        <f t="shared" ca="1" si="97"/>
        <v>82489</v>
      </c>
      <c r="G2173" s="45"/>
      <c r="H2173" s="45"/>
      <c r="I2173" s="45"/>
      <c r="J2173" s="45"/>
    </row>
    <row r="2174" spans="1:10" ht="13.5" customHeight="1" x14ac:dyDescent="0.2">
      <c r="A2174" s="78">
        <v>44121701</v>
      </c>
      <c r="B2174" s="69" t="str">
        <f t="shared" ca="1" si="96"/>
        <v>Bolígrafos</v>
      </c>
      <c r="C2174" s="78" t="s">
        <v>16989</v>
      </c>
      <c r="D2174" s="78">
        <v>175</v>
      </c>
      <c r="E2174" s="71">
        <v>175</v>
      </c>
      <c r="F2174" s="70">
        <f t="shared" ca="1" si="97"/>
        <v>30625</v>
      </c>
      <c r="G2174" s="45"/>
      <c r="H2174" s="45"/>
      <c r="I2174" s="45"/>
      <c r="J2174" s="45"/>
    </row>
    <row r="2175" spans="1:10" ht="13.5" customHeight="1" x14ac:dyDescent="0.2">
      <c r="A2175" s="78">
        <v>44121708</v>
      </c>
      <c r="B2175" s="69" t="str">
        <f t="shared" ca="1" si="96"/>
        <v>Marcadores</v>
      </c>
      <c r="C2175" s="78" t="s">
        <v>1449</v>
      </c>
      <c r="D2175" s="78">
        <v>200</v>
      </c>
      <c r="E2175" s="71">
        <v>50</v>
      </c>
      <c r="F2175" s="70">
        <f t="shared" ca="1" si="97"/>
        <v>10000</v>
      </c>
      <c r="G2175" s="45"/>
      <c r="H2175" s="45"/>
      <c r="I2175" s="45"/>
      <c r="J2175" s="45"/>
    </row>
    <row r="2176" spans="1:10" ht="13.5" customHeight="1" x14ac:dyDescent="0.2">
      <c r="A2176" s="78">
        <v>44121802</v>
      </c>
      <c r="B2176" s="69" t="str">
        <f t="shared" ca="1" si="96"/>
        <v>Fluido de corrección</v>
      </c>
      <c r="C2176" s="78" t="s">
        <v>1449</v>
      </c>
      <c r="D2176" s="78">
        <v>36</v>
      </c>
      <c r="E2176" s="71">
        <v>125</v>
      </c>
      <c r="F2176" s="70">
        <f t="shared" ca="1" si="97"/>
        <v>4500</v>
      </c>
      <c r="G2176" s="45"/>
      <c r="H2176" s="45"/>
      <c r="I2176" s="45"/>
      <c r="J2176" s="45"/>
    </row>
    <row r="2177" spans="1:10" ht="13.5" customHeight="1" x14ac:dyDescent="0.2">
      <c r="A2177" s="78">
        <v>44122003</v>
      </c>
      <c r="B2177" s="69" t="str">
        <f t="shared" ca="1" si="96"/>
        <v>Carpetas</v>
      </c>
      <c r="C2177" s="78" t="s">
        <v>1449</v>
      </c>
      <c r="D2177" s="78">
        <v>150</v>
      </c>
      <c r="E2177" s="71">
        <v>450</v>
      </c>
      <c r="F2177" s="70">
        <f t="shared" ca="1" si="97"/>
        <v>67500</v>
      </c>
      <c r="G2177" s="45"/>
      <c r="H2177" s="45"/>
      <c r="I2177" s="45"/>
      <c r="J2177" s="45"/>
    </row>
    <row r="2178" spans="1:10" ht="13.5" customHeight="1" x14ac:dyDescent="0.2">
      <c r="A2178" s="78">
        <v>44122010</v>
      </c>
      <c r="B2178" s="69" t="str">
        <f t="shared" ca="1" si="96"/>
        <v>Separadores</v>
      </c>
      <c r="C2178" s="78" t="s">
        <v>1449</v>
      </c>
      <c r="D2178" s="78">
        <v>5</v>
      </c>
      <c r="E2178" s="71">
        <v>650.85</v>
      </c>
      <c r="F2178" s="70">
        <f t="shared" ca="1" si="97"/>
        <v>3254.25</v>
      </c>
      <c r="G2178" s="45"/>
      <c r="H2178" s="45"/>
      <c r="I2178" s="45"/>
      <c r="J2178" s="45"/>
    </row>
    <row r="2179" spans="1:10" ht="13.5" customHeight="1" x14ac:dyDescent="0.2">
      <c r="A2179" s="78">
        <v>44122010</v>
      </c>
      <c r="B2179" s="69" t="str">
        <f t="shared" ca="1" si="96"/>
        <v>Separadores</v>
      </c>
      <c r="C2179" s="78" t="s">
        <v>1449</v>
      </c>
      <c r="D2179" s="78">
        <v>150</v>
      </c>
      <c r="E2179" s="71">
        <v>350</v>
      </c>
      <c r="F2179" s="70">
        <f t="shared" ca="1" si="97"/>
        <v>52500</v>
      </c>
      <c r="G2179" s="45"/>
      <c r="H2179" s="45"/>
      <c r="I2179" s="45"/>
      <c r="J2179" s="45"/>
    </row>
    <row r="2180" spans="1:10" ht="13.5" customHeight="1" x14ac:dyDescent="0.2">
      <c r="A2180" s="78">
        <v>44122011</v>
      </c>
      <c r="B2180" s="69" t="str">
        <f t="shared" ca="1" si="96"/>
        <v>Folders</v>
      </c>
      <c r="C2180" s="78" t="s">
        <v>1449</v>
      </c>
      <c r="D2180" s="78">
        <v>20</v>
      </c>
      <c r="E2180" s="71">
        <v>60</v>
      </c>
      <c r="F2180" s="70">
        <f t="shared" ca="1" si="97"/>
        <v>1200</v>
      </c>
      <c r="G2180" s="45"/>
      <c r="H2180" s="45"/>
      <c r="I2180" s="45"/>
      <c r="J2180" s="45"/>
    </row>
    <row r="2181" spans="1:10" ht="13.5" customHeight="1" x14ac:dyDescent="0.2">
      <c r="A2181" s="78">
        <v>44122011</v>
      </c>
      <c r="B2181" s="69" t="str">
        <f t="shared" ca="1" si="96"/>
        <v>Folders</v>
      </c>
      <c r="C2181" s="78" t="s">
        <v>16989</v>
      </c>
      <c r="D2181" s="78">
        <v>15</v>
      </c>
      <c r="E2181" s="71">
        <v>490</v>
      </c>
      <c r="F2181" s="70">
        <f t="shared" ca="1" si="97"/>
        <v>7350</v>
      </c>
      <c r="G2181" s="45"/>
      <c r="H2181" s="45"/>
      <c r="I2181" s="45"/>
      <c r="J2181" s="45"/>
    </row>
    <row r="2182" spans="1:10" ht="13.5" customHeight="1" x14ac:dyDescent="0.2">
      <c r="A2182" s="78">
        <v>44122011</v>
      </c>
      <c r="B2182" s="69" t="str">
        <f t="shared" ca="1" si="96"/>
        <v>Folders</v>
      </c>
      <c r="C2182" s="78" t="s">
        <v>16989</v>
      </c>
      <c r="D2182" s="78">
        <v>110</v>
      </c>
      <c r="E2182" s="71">
        <v>325</v>
      </c>
      <c r="F2182" s="70">
        <f t="shared" ca="1" si="97"/>
        <v>35750</v>
      </c>
      <c r="G2182" s="45"/>
      <c r="H2182" s="45"/>
      <c r="I2182" s="45"/>
      <c r="J2182" s="45"/>
    </row>
    <row r="2183" spans="1:10" ht="13.5" customHeight="1" x14ac:dyDescent="0.2">
      <c r="A2183" s="78">
        <v>44122011</v>
      </c>
      <c r="B2183" s="69" t="str">
        <f t="shared" ca="1" si="96"/>
        <v>Folders</v>
      </c>
      <c r="C2183" s="78" t="s">
        <v>1449</v>
      </c>
      <c r="D2183" s="78">
        <v>10</v>
      </c>
      <c r="E2183" s="71">
        <v>125</v>
      </c>
      <c r="F2183" s="70">
        <f t="shared" ca="1" si="97"/>
        <v>1250</v>
      </c>
      <c r="G2183" s="45"/>
      <c r="H2183" s="45"/>
      <c r="I2183" s="45"/>
      <c r="J2183" s="45"/>
    </row>
    <row r="2184" spans="1:10" ht="13.5" customHeight="1" x14ac:dyDescent="0.2">
      <c r="A2184" s="78">
        <v>44122022</v>
      </c>
      <c r="B2184" s="69" t="str">
        <f t="shared" ca="1" si="96"/>
        <v>Accesorios de carpetas de folders</v>
      </c>
      <c r="C2184" s="78" t="s">
        <v>1449</v>
      </c>
      <c r="D2184" s="78">
        <v>20</v>
      </c>
      <c r="E2184" s="71">
        <v>625</v>
      </c>
      <c r="F2184" s="70">
        <f t="shared" ca="1" si="97"/>
        <v>12500</v>
      </c>
      <c r="G2184" s="45"/>
      <c r="H2184" s="45"/>
      <c r="I2184" s="45"/>
      <c r="J2184" s="45"/>
    </row>
    <row r="2185" spans="1:10" ht="13.5" customHeight="1" x14ac:dyDescent="0.2">
      <c r="A2185" s="78">
        <v>44122104</v>
      </c>
      <c r="B2185" s="69" t="str">
        <f t="shared" ca="1" si="96"/>
        <v>Clips para papel</v>
      </c>
      <c r="C2185" s="78" t="s">
        <v>16989</v>
      </c>
      <c r="D2185" s="78">
        <v>5</v>
      </c>
      <c r="E2185" s="71">
        <v>150</v>
      </c>
      <c r="F2185" s="70">
        <f t="shared" ca="1" si="97"/>
        <v>750</v>
      </c>
      <c r="G2185" s="45"/>
      <c r="H2185" s="45"/>
      <c r="I2185" s="45"/>
      <c r="J2185" s="45"/>
    </row>
    <row r="2186" spans="1:10" ht="13.5" customHeight="1" x14ac:dyDescent="0.2">
      <c r="A2186" s="78">
        <v>44122104</v>
      </c>
      <c r="B2186" s="69" t="str">
        <f t="shared" ca="1" si="96"/>
        <v>Clips para papel</v>
      </c>
      <c r="C2186" s="78" t="s">
        <v>16989</v>
      </c>
      <c r="D2186" s="78">
        <v>5</v>
      </c>
      <c r="E2186" s="71">
        <v>150</v>
      </c>
      <c r="F2186" s="70">
        <f t="shared" ca="1" si="97"/>
        <v>750</v>
      </c>
      <c r="G2186" s="45"/>
      <c r="H2186" s="45"/>
      <c r="I2186" s="45"/>
      <c r="J2186" s="45"/>
    </row>
    <row r="2187" spans="1:10" ht="13.5" customHeight="1" x14ac:dyDescent="0.2">
      <c r="A2187" s="78">
        <v>44122104</v>
      </c>
      <c r="B2187" s="69" t="str">
        <f t="shared" ca="1" si="96"/>
        <v>Clips para papel</v>
      </c>
      <c r="C2187" s="78" t="s">
        <v>16989</v>
      </c>
      <c r="D2187" s="78">
        <v>200</v>
      </c>
      <c r="E2187" s="71">
        <v>75</v>
      </c>
      <c r="F2187" s="70">
        <f t="shared" ca="1" si="97"/>
        <v>15000</v>
      </c>
      <c r="G2187" s="45"/>
      <c r="H2187" s="45"/>
      <c r="I2187" s="45"/>
      <c r="J2187" s="45"/>
    </row>
    <row r="2188" spans="1:10" ht="13.5" customHeight="1" x14ac:dyDescent="0.2">
      <c r="A2188" s="78">
        <v>44122104</v>
      </c>
      <c r="B2188" s="69" t="str">
        <f t="shared" ca="1" si="96"/>
        <v>Clips para papel</v>
      </c>
      <c r="C2188" s="78" t="s">
        <v>16989</v>
      </c>
      <c r="D2188" s="78">
        <v>75</v>
      </c>
      <c r="E2188" s="71">
        <v>40</v>
      </c>
      <c r="F2188" s="70">
        <f t="shared" ca="1" si="97"/>
        <v>3000</v>
      </c>
      <c r="G2188" s="45"/>
      <c r="H2188" s="45"/>
      <c r="I2188" s="45"/>
      <c r="J2188" s="45"/>
    </row>
    <row r="2189" spans="1:10" ht="13.5" customHeight="1" x14ac:dyDescent="0.2">
      <c r="A2189" s="78">
        <v>44122105</v>
      </c>
      <c r="B2189" s="69" t="str">
        <f t="shared" ca="1" si="96"/>
        <v>Clips para carpetas o bulldog</v>
      </c>
      <c r="C2189" s="78" t="s">
        <v>16989</v>
      </c>
      <c r="D2189" s="78">
        <v>50</v>
      </c>
      <c r="E2189" s="71">
        <v>175</v>
      </c>
      <c r="F2189" s="70">
        <f t="shared" ca="1" si="97"/>
        <v>8750</v>
      </c>
      <c r="G2189" s="45"/>
      <c r="H2189" s="45"/>
      <c r="I2189" s="45"/>
      <c r="J2189" s="45"/>
    </row>
    <row r="2190" spans="1:10" ht="13.5" customHeight="1" x14ac:dyDescent="0.2">
      <c r="A2190" s="78">
        <v>44122107</v>
      </c>
      <c r="B2190" s="69" t="str">
        <f t="shared" ca="1" si="96"/>
        <v>Grapas</v>
      </c>
      <c r="C2190" s="78" t="s">
        <v>16989</v>
      </c>
      <c r="D2190" s="78">
        <v>250</v>
      </c>
      <c r="E2190" s="71">
        <v>85</v>
      </c>
      <c r="F2190" s="70">
        <f t="shared" ca="1" si="97"/>
        <v>21250</v>
      </c>
      <c r="G2190" s="45"/>
      <c r="H2190" s="45"/>
      <c r="I2190" s="45"/>
      <c r="J2190" s="45"/>
    </row>
    <row r="2191" spans="1:10" ht="13.5" customHeight="1" x14ac:dyDescent="0.2">
      <c r="A2191" s="78">
        <v>44122107</v>
      </c>
      <c r="B2191" s="69" t="str">
        <f t="shared" ca="1" si="96"/>
        <v>Grapas</v>
      </c>
      <c r="C2191" s="78" t="s">
        <v>16989</v>
      </c>
      <c r="D2191" s="78">
        <v>5</v>
      </c>
      <c r="E2191" s="71">
        <v>325</v>
      </c>
      <c r="F2191" s="70">
        <f t="shared" ca="1" si="97"/>
        <v>1625</v>
      </c>
      <c r="G2191" s="45"/>
      <c r="H2191" s="45"/>
      <c r="I2191" s="45"/>
      <c r="J2191" s="45"/>
    </row>
    <row r="2192" spans="1:10" ht="14.1" customHeight="1" x14ac:dyDescent="0.2">
      <c r="A2192" s="45"/>
      <c r="B2192" s="45"/>
      <c r="C2192" s="45"/>
      <c r="D2192" s="45"/>
      <c r="E2192" s="73" t="s">
        <v>12551</v>
      </c>
      <c r="F2192" s="74">
        <f ca="1">SUM(Table3104[MONTO TOTAL ESTIMADO])</f>
        <v>963124.25</v>
      </c>
      <c r="G2192" s="45"/>
      <c r="H2192" s="45" t="str">
        <f>C2141</f>
        <v>Bienes</v>
      </c>
      <c r="I2192" s="45" t="str">
        <f>E2141</f>
        <v>Sí</v>
      </c>
      <c r="J2192" s="45" t="str">
        <f>D2141</f>
        <v>Compras Menores</v>
      </c>
    </row>
    <row r="2193" spans="1:10" ht="14.1" customHeight="1" thickBot="1" x14ac:dyDescent="0.3"/>
    <row r="2194" spans="1:10" ht="33.75" customHeight="1" thickBot="1" x14ac:dyDescent="0.25">
      <c r="A2194" s="64" t="s">
        <v>16382</v>
      </c>
      <c r="B2194" s="64" t="s">
        <v>161</v>
      </c>
      <c r="C2194" s="64" t="s">
        <v>11725</v>
      </c>
      <c r="D2194" s="64" t="s">
        <v>14378</v>
      </c>
      <c r="E2194" s="64" t="s">
        <v>10963</v>
      </c>
      <c r="F2194" s="64" t="s">
        <v>11096</v>
      </c>
      <c r="G2194" s="45"/>
      <c r="H2194" s="45"/>
      <c r="I2194" s="45"/>
      <c r="J2194" s="45"/>
    </row>
    <row r="2195" spans="1:10" ht="14.1" customHeight="1" thickBot="1" x14ac:dyDescent="0.25">
      <c r="A2195" s="66" t="s">
        <v>18899</v>
      </c>
      <c r="B2195" s="66" t="s">
        <v>18900</v>
      </c>
      <c r="C2195" s="66" t="s">
        <v>17798</v>
      </c>
      <c r="D2195" s="66" t="s">
        <v>1875</v>
      </c>
      <c r="E2195" s="66" t="s">
        <v>17854</v>
      </c>
      <c r="F2195" s="66" t="s">
        <v>18901</v>
      </c>
      <c r="G2195" s="45"/>
      <c r="H2195" s="45"/>
      <c r="I2195" s="45"/>
      <c r="J2195" s="45"/>
    </row>
    <row r="2196" spans="1:10" ht="14.1" customHeight="1" thickBot="1" x14ac:dyDescent="0.25">
      <c r="A2196" s="95" t="s">
        <v>14828</v>
      </c>
      <c r="B2196" s="67" t="s">
        <v>8530</v>
      </c>
      <c r="C2196" s="76">
        <v>44927</v>
      </c>
      <c r="D2196" s="95" t="s">
        <v>9387</v>
      </c>
      <c r="E2196" s="67" t="s">
        <v>13094</v>
      </c>
      <c r="F2196" s="66" t="s">
        <v>3082</v>
      </c>
      <c r="G2196" s="45"/>
      <c r="H2196" s="45"/>
      <c r="I2196" s="45"/>
      <c r="J2196" s="45"/>
    </row>
    <row r="2197" spans="1:10" ht="14.1" customHeight="1" thickBot="1" x14ac:dyDescent="0.25">
      <c r="A2197" s="96"/>
      <c r="B2197" s="67" t="s">
        <v>1786</v>
      </c>
      <c r="C2197" s="80">
        <f>IF(C2196="","",IF(AND(MONTH(C2196)&gt;=1,MONTH(C2196)&lt;=3),1,IF(AND(MONTH(C2196)&gt;=4,MONTH(C2196)&lt;=6),2,IF(AND(MONTH(C2196)&gt;=7,MONTH(C2196)&lt;=9),3,4))))</f>
        <v>1</v>
      </c>
      <c r="D2197" s="96"/>
      <c r="E2197" s="67" t="s">
        <v>2419</v>
      </c>
      <c r="F2197" s="66" t="s">
        <v>14449</v>
      </c>
      <c r="G2197" s="45"/>
      <c r="H2197" s="45"/>
      <c r="I2197" s="45"/>
      <c r="J2197" s="45"/>
    </row>
    <row r="2198" spans="1:10" ht="14.1" customHeight="1" thickBot="1" x14ac:dyDescent="0.25">
      <c r="A2198" s="96"/>
      <c r="B2198" s="67" t="s">
        <v>12943</v>
      </c>
      <c r="C2198" s="76">
        <v>45016</v>
      </c>
      <c r="D2198" s="96"/>
      <c r="E2198" s="67" t="s">
        <v>3075</v>
      </c>
      <c r="F2198" s="66" t="s">
        <v>6001</v>
      </c>
      <c r="G2198" s="45"/>
      <c r="H2198" s="45"/>
      <c r="I2198" s="45"/>
      <c r="J2198" s="45"/>
    </row>
    <row r="2199" spans="1:10" ht="14.1" customHeight="1" thickBot="1" x14ac:dyDescent="0.25">
      <c r="A2199" s="96"/>
      <c r="B2199" s="67" t="s">
        <v>1786</v>
      </c>
      <c r="C2199" s="80">
        <f>IF(C2198="","",IF(AND(MONTH(C2198)&gt;=1,MONTH(C2198)&lt;=3),1,IF(AND(MONTH(C2198)&gt;=4,MONTH(C2198)&lt;=6),2,IF(AND(MONTH(C2198)&gt;=7,MONTH(C2198)&lt;=9),3,4))))</f>
        <v>1</v>
      </c>
      <c r="D2199" s="96"/>
      <c r="E2199" s="67" t="s">
        <v>13193</v>
      </c>
      <c r="F2199" s="66" t="s">
        <v>6001</v>
      </c>
      <c r="G2199" s="45"/>
      <c r="H2199" s="45"/>
      <c r="I2199" s="45"/>
      <c r="J2199" s="45"/>
    </row>
    <row r="2200" spans="1:10" ht="14.1" customHeight="1" thickBot="1" x14ac:dyDescent="0.25">
      <c r="A2200" s="45"/>
      <c r="B2200" s="45"/>
      <c r="C2200" s="45"/>
      <c r="D2200" s="45"/>
      <c r="E2200" s="45"/>
      <c r="F2200" s="45"/>
      <c r="G2200" s="45"/>
      <c r="H2200" s="45"/>
      <c r="I2200" s="45"/>
      <c r="J2200" s="45"/>
    </row>
    <row r="2201" spans="1:10" ht="14.1" customHeight="1" thickBot="1" x14ac:dyDescent="0.25">
      <c r="A2201" s="72" t="s">
        <v>15735</v>
      </c>
      <c r="B2201" s="72" t="s">
        <v>16146</v>
      </c>
      <c r="C2201" s="72" t="s">
        <v>15641</v>
      </c>
      <c r="D2201" s="72" t="s">
        <v>15251</v>
      </c>
      <c r="E2201" s="72" t="s">
        <v>6934</v>
      </c>
      <c r="F2201" s="72" t="s">
        <v>15280</v>
      </c>
      <c r="G2201" s="45"/>
      <c r="H2201" s="45"/>
      <c r="I2201" s="45"/>
      <c r="J2201" s="45"/>
    </row>
    <row r="2202" spans="1:10" ht="14.1" customHeight="1" x14ac:dyDescent="0.2">
      <c r="A2202" s="78">
        <v>41104014</v>
      </c>
      <c r="B2202" s="69" t="str">
        <f t="shared" ref="B2202:B2233" ca="1" si="98">IFERROR(INDEX(UNSPSCDes,MATCH(INDIRECT(ADDRESS(ROW(),COLUMN()-1,4)),UNSPSCCode,0)),"")</f>
        <v>Aplicadores de muestras</v>
      </c>
      <c r="C2202" s="78" t="s">
        <v>1449</v>
      </c>
      <c r="D2202" s="78">
        <v>50</v>
      </c>
      <c r="E2202" s="71">
        <v>125</v>
      </c>
      <c r="F2202" s="70">
        <f t="shared" ref="F2202:F2233" ca="1" si="99">INDIRECT(ADDRESS(ROW(),COLUMN()-2,4))*INDIRECT(ADDRESS(ROW(),COLUMN()-1,4))</f>
        <v>6250</v>
      </c>
      <c r="G2202" s="45"/>
      <c r="H2202" s="45"/>
      <c r="I2202" s="45"/>
      <c r="J2202" s="45"/>
    </row>
    <row r="2203" spans="1:10" ht="13.5" customHeight="1" x14ac:dyDescent="0.2">
      <c r="A2203" s="78">
        <v>41104019</v>
      </c>
      <c r="B2203" s="69" t="str">
        <f t="shared" ca="1" si="98"/>
        <v>Colectores de muestras</v>
      </c>
      <c r="C2203" s="78" t="s">
        <v>1449</v>
      </c>
      <c r="D2203" s="78">
        <v>5000</v>
      </c>
      <c r="E2203" s="71">
        <v>60</v>
      </c>
      <c r="F2203" s="70">
        <f t="shared" ca="1" si="99"/>
        <v>300000</v>
      </c>
      <c r="G2203" s="45"/>
      <c r="H2203" s="45"/>
      <c r="I2203" s="45"/>
      <c r="J2203" s="45"/>
    </row>
    <row r="2204" spans="1:10" ht="13.5" customHeight="1" x14ac:dyDescent="0.2">
      <c r="A2204" s="78">
        <v>41104104</v>
      </c>
      <c r="B2204" s="69" t="str">
        <f t="shared" ca="1" si="98"/>
        <v>Torniquetes</v>
      </c>
      <c r="C2204" s="78" t="s">
        <v>1449</v>
      </c>
      <c r="D2204" s="78">
        <v>75</v>
      </c>
      <c r="E2204" s="71">
        <v>45</v>
      </c>
      <c r="F2204" s="70">
        <f t="shared" ca="1" si="99"/>
        <v>3375</v>
      </c>
      <c r="G2204" s="45"/>
      <c r="H2204" s="45"/>
      <c r="I2204" s="45"/>
      <c r="J2204" s="45"/>
    </row>
    <row r="2205" spans="1:10" ht="13.5" customHeight="1" x14ac:dyDescent="0.2">
      <c r="A2205" s="78">
        <v>41104109</v>
      </c>
      <c r="B2205" s="69" t="str">
        <f t="shared" ca="1" si="98"/>
        <v>Bolsas de recolección de unidades de sangre</v>
      </c>
      <c r="C2205" s="78" t="s">
        <v>16989</v>
      </c>
      <c r="D2205" s="78">
        <v>500</v>
      </c>
      <c r="E2205" s="71">
        <v>85</v>
      </c>
      <c r="F2205" s="70">
        <f t="shared" ca="1" si="99"/>
        <v>42500</v>
      </c>
      <c r="G2205" s="45"/>
      <c r="H2205" s="45"/>
      <c r="I2205" s="45"/>
      <c r="J2205" s="45"/>
    </row>
    <row r="2206" spans="1:10" ht="13.5" customHeight="1" x14ac:dyDescent="0.2">
      <c r="A2206" s="78">
        <v>41104929</v>
      </c>
      <c r="B2206" s="69" t="str">
        <f t="shared" ca="1" si="98"/>
        <v>Papeles filtrantes para laboratorio</v>
      </c>
      <c r="C2206" s="78" t="s">
        <v>1449</v>
      </c>
      <c r="D2206" s="78">
        <v>25</v>
      </c>
      <c r="E2206" s="71">
        <v>1735</v>
      </c>
      <c r="F2206" s="70">
        <f t="shared" ca="1" si="99"/>
        <v>43375</v>
      </c>
      <c r="G2206" s="45"/>
      <c r="H2206" s="45"/>
      <c r="I2206" s="45"/>
      <c r="J2206" s="45"/>
    </row>
    <row r="2207" spans="1:10" ht="13.5" customHeight="1" x14ac:dyDescent="0.2">
      <c r="A2207" s="78">
        <v>41122101</v>
      </c>
      <c r="B2207" s="69" t="str">
        <f t="shared" ca="1" si="98"/>
        <v>Platos o placas petri</v>
      </c>
      <c r="C2207" s="78" t="s">
        <v>1449</v>
      </c>
      <c r="D2207" s="78">
        <v>30</v>
      </c>
      <c r="E2207" s="71">
        <v>5733.62</v>
      </c>
      <c r="F2207" s="70">
        <f t="shared" ca="1" si="99"/>
        <v>172008.6</v>
      </c>
      <c r="G2207" s="45"/>
      <c r="H2207" s="45"/>
      <c r="I2207" s="45"/>
      <c r="J2207" s="45"/>
    </row>
    <row r="2208" spans="1:10" ht="13.5" customHeight="1" x14ac:dyDescent="0.2">
      <c r="A2208" s="78">
        <v>41122101</v>
      </c>
      <c r="B2208" s="69" t="str">
        <f t="shared" ca="1" si="98"/>
        <v>Platos o placas petri</v>
      </c>
      <c r="C2208" s="78" t="s">
        <v>1449</v>
      </c>
      <c r="D2208" s="78">
        <v>25</v>
      </c>
      <c r="E2208" s="71">
        <v>2984</v>
      </c>
      <c r="F2208" s="70">
        <f t="shared" ca="1" si="99"/>
        <v>74600</v>
      </c>
      <c r="G2208" s="45"/>
      <c r="H2208" s="45"/>
      <c r="I2208" s="45"/>
      <c r="J2208" s="45"/>
    </row>
    <row r="2209" spans="1:10" ht="13.5" customHeight="1" x14ac:dyDescent="0.2">
      <c r="A2209" s="78">
        <v>41122104</v>
      </c>
      <c r="B2209" s="69" t="str">
        <f t="shared" ca="1" si="98"/>
        <v>Frascos de cultivo de tejidos</v>
      </c>
      <c r="C2209" s="78" t="s">
        <v>16989</v>
      </c>
      <c r="D2209" s="78">
        <v>30</v>
      </c>
      <c r="E2209" s="71">
        <v>2360</v>
      </c>
      <c r="F2209" s="70">
        <f t="shared" ca="1" si="99"/>
        <v>70800</v>
      </c>
      <c r="G2209" s="45"/>
      <c r="H2209" s="45"/>
      <c r="I2209" s="45"/>
      <c r="J2209" s="45"/>
    </row>
    <row r="2210" spans="1:10" ht="13.5" customHeight="1" x14ac:dyDescent="0.2">
      <c r="A2210" s="78">
        <v>41123403</v>
      </c>
      <c r="B2210" s="69" t="str">
        <f t="shared" ca="1" si="98"/>
        <v>Goteros dosificadores</v>
      </c>
      <c r="C2210" s="78" t="s">
        <v>16989</v>
      </c>
      <c r="D2210" s="78">
        <v>30</v>
      </c>
      <c r="E2210" s="71">
        <v>1050.2</v>
      </c>
      <c r="F2210" s="70">
        <f t="shared" ca="1" si="99"/>
        <v>31506</v>
      </c>
      <c r="G2210" s="45"/>
      <c r="H2210" s="45"/>
      <c r="I2210" s="45"/>
      <c r="J2210" s="45"/>
    </row>
    <row r="2211" spans="1:10" ht="13.5" customHeight="1" x14ac:dyDescent="0.2">
      <c r="A2211" s="78">
        <v>42131606</v>
      </c>
      <c r="B2211" s="69" t="str">
        <f t="shared" ca="1" si="98"/>
        <v>Máscaras quirúrgicas o de aislamiento para personal médico</v>
      </c>
      <c r="C2211" s="78" t="s">
        <v>1449</v>
      </c>
      <c r="D2211" s="78">
        <v>5000</v>
      </c>
      <c r="E2211" s="71">
        <v>50</v>
      </c>
      <c r="F2211" s="70">
        <f t="shared" ca="1" si="99"/>
        <v>250000</v>
      </c>
      <c r="G2211" s="45"/>
      <c r="H2211" s="45"/>
      <c r="I2211" s="45"/>
      <c r="J2211" s="45"/>
    </row>
    <row r="2212" spans="1:10" ht="13.5" customHeight="1" x14ac:dyDescent="0.2">
      <c r="A2212" s="78">
        <v>42132205</v>
      </c>
      <c r="B2212" s="69" t="str">
        <f t="shared" ca="1" si="98"/>
        <v>Guantes de cirugía</v>
      </c>
      <c r="C2212" s="78" t="s">
        <v>1449</v>
      </c>
      <c r="D2212" s="78">
        <v>65000</v>
      </c>
      <c r="E2212" s="71">
        <v>15</v>
      </c>
      <c r="F2212" s="70">
        <f t="shared" ca="1" si="99"/>
        <v>975000</v>
      </c>
      <c r="G2212" s="45"/>
      <c r="H2212" s="45"/>
      <c r="I2212" s="45"/>
      <c r="J2212" s="45"/>
    </row>
    <row r="2213" spans="1:10" ht="13.5" customHeight="1" x14ac:dyDescent="0.2">
      <c r="A2213" s="78">
        <v>42141501</v>
      </c>
      <c r="B2213" s="69" t="str">
        <f t="shared" ca="1" si="98"/>
        <v>Bolas o fibra de algodón</v>
      </c>
      <c r="C2213" s="78" t="s">
        <v>1449</v>
      </c>
      <c r="D2213" s="78">
        <v>350</v>
      </c>
      <c r="E2213" s="71">
        <v>180</v>
      </c>
      <c r="F2213" s="70">
        <f t="shared" ca="1" si="99"/>
        <v>63000</v>
      </c>
      <c r="G2213" s="45"/>
      <c r="H2213" s="45"/>
      <c r="I2213" s="45"/>
      <c r="J2213" s="45"/>
    </row>
    <row r="2214" spans="1:10" ht="13.5" customHeight="1" x14ac:dyDescent="0.2">
      <c r="A2214" s="78">
        <v>42141502</v>
      </c>
      <c r="B2214" s="69" t="str">
        <f t="shared" ca="1" si="98"/>
        <v>Palitos (copitos) con punta de fibra</v>
      </c>
      <c r="C2214" s="78" t="s">
        <v>16989</v>
      </c>
      <c r="D2214" s="78">
        <v>500</v>
      </c>
      <c r="E2214" s="71">
        <v>1139.8800000000001</v>
      </c>
      <c r="F2214" s="70">
        <f t="shared" ca="1" si="99"/>
        <v>569940</v>
      </c>
      <c r="G2214" s="45"/>
      <c r="H2214" s="45"/>
      <c r="I2214" s="45"/>
      <c r="J2214" s="45"/>
    </row>
    <row r="2215" spans="1:10" ht="13.5" customHeight="1" x14ac:dyDescent="0.2">
      <c r="A2215" s="78">
        <v>42142303</v>
      </c>
      <c r="B2215" s="69" t="str">
        <f t="shared" ca="1" si="98"/>
        <v>Productos de identificación de pacientes</v>
      </c>
      <c r="C2215" s="78" t="s">
        <v>1449</v>
      </c>
      <c r="D2215" s="78">
        <v>12000</v>
      </c>
      <c r="E2215" s="71">
        <v>25</v>
      </c>
      <c r="F2215" s="70">
        <f t="shared" ca="1" si="99"/>
        <v>300000</v>
      </c>
      <c r="G2215" s="45"/>
      <c r="H2215" s="45"/>
      <c r="I2215" s="45"/>
      <c r="J2215" s="45"/>
    </row>
    <row r="2216" spans="1:10" ht="13.5" customHeight="1" x14ac:dyDescent="0.2">
      <c r="A2216" s="78">
        <v>42142402</v>
      </c>
      <c r="B2216" s="69" t="str">
        <f t="shared" ca="1" si="98"/>
        <v>Cánulas o tubos o accesorios de succión para uso médico</v>
      </c>
      <c r="C2216" s="78" t="s">
        <v>1449</v>
      </c>
      <c r="D2216" s="78">
        <v>2000</v>
      </c>
      <c r="E2216" s="71">
        <v>109.48</v>
      </c>
      <c r="F2216" s="70">
        <f t="shared" ca="1" si="99"/>
        <v>218960</v>
      </c>
      <c r="G2216" s="45"/>
      <c r="H2216" s="45"/>
      <c r="I2216" s="45"/>
      <c r="J2216" s="45"/>
    </row>
    <row r="2217" spans="1:10" ht="13.5" customHeight="1" x14ac:dyDescent="0.2">
      <c r="A2217" s="78">
        <v>42142502</v>
      </c>
      <c r="B2217" s="69" t="str">
        <f t="shared" ca="1" si="98"/>
        <v>Agujas para anestesia</v>
      </c>
      <c r="C2217" s="78" t="s">
        <v>1449</v>
      </c>
      <c r="D2217" s="78">
        <v>50</v>
      </c>
      <c r="E2217" s="71">
        <v>907</v>
      </c>
      <c r="F2217" s="70">
        <f t="shared" ca="1" si="99"/>
        <v>45350</v>
      </c>
      <c r="G2217" s="45"/>
      <c r="H2217" s="45"/>
      <c r="I2217" s="45"/>
      <c r="J2217" s="45"/>
    </row>
    <row r="2218" spans="1:10" ht="13.5" customHeight="1" x14ac:dyDescent="0.2">
      <c r="A2218" s="78">
        <v>42142507</v>
      </c>
      <c r="B2218" s="69" t="str">
        <f t="shared" ca="1" si="98"/>
        <v>Agujas mariposa</v>
      </c>
      <c r="C2218" s="78" t="s">
        <v>1449</v>
      </c>
      <c r="D2218" s="78">
        <v>600</v>
      </c>
      <c r="E2218" s="71">
        <v>10</v>
      </c>
      <c r="F2218" s="70">
        <f t="shared" ca="1" si="99"/>
        <v>6000</v>
      </c>
      <c r="G2218" s="45"/>
      <c r="H2218" s="45"/>
      <c r="I2218" s="45"/>
      <c r="J2218" s="45"/>
    </row>
    <row r="2219" spans="1:10" ht="13.5" customHeight="1" x14ac:dyDescent="0.2">
      <c r="A2219" s="78">
        <v>42142609</v>
      </c>
      <c r="B2219" s="69" t="str">
        <f t="shared" ca="1" si="98"/>
        <v>Jeringas con agujas para uso médico</v>
      </c>
      <c r="C2219" s="78" t="s">
        <v>16989</v>
      </c>
      <c r="D2219" s="78">
        <v>12</v>
      </c>
      <c r="E2219" s="71">
        <v>6870.07</v>
      </c>
      <c r="F2219" s="70">
        <f t="shared" ca="1" si="99"/>
        <v>82440.84</v>
      </c>
      <c r="G2219" s="45"/>
      <c r="H2219" s="45"/>
      <c r="I2219" s="45"/>
      <c r="J2219" s="45"/>
    </row>
    <row r="2220" spans="1:10" ht="13.5" customHeight="1" x14ac:dyDescent="0.2">
      <c r="A2220" s="78">
        <v>42142609</v>
      </c>
      <c r="B2220" s="69" t="str">
        <f t="shared" ca="1" si="98"/>
        <v>Jeringas con agujas para uso médico</v>
      </c>
      <c r="C2220" s="78" t="s">
        <v>1449</v>
      </c>
      <c r="D2220" s="78">
        <v>32576</v>
      </c>
      <c r="E2220" s="71">
        <v>10</v>
      </c>
      <c r="F2220" s="70">
        <f t="shared" ca="1" si="99"/>
        <v>325760</v>
      </c>
      <c r="G2220" s="45"/>
      <c r="H2220" s="45"/>
      <c r="I2220" s="45"/>
      <c r="J2220" s="45"/>
    </row>
    <row r="2221" spans="1:10" ht="13.5" customHeight="1" x14ac:dyDescent="0.2">
      <c r="A2221" s="78">
        <v>42221603</v>
      </c>
      <c r="B2221" s="69" t="str">
        <f t="shared" ca="1" si="98"/>
        <v>Tubos de extensión arteriales o intravenosos</v>
      </c>
      <c r="C2221" s="78" t="s">
        <v>1449</v>
      </c>
      <c r="D2221" s="78">
        <v>6500</v>
      </c>
      <c r="E2221" s="71">
        <v>86.45</v>
      </c>
      <c r="F2221" s="70">
        <f t="shared" ca="1" si="99"/>
        <v>561925</v>
      </c>
      <c r="G2221" s="45"/>
      <c r="H2221" s="45"/>
      <c r="I2221" s="45"/>
      <c r="J2221" s="45"/>
    </row>
    <row r="2222" spans="1:10" ht="13.5" customHeight="1" x14ac:dyDescent="0.2">
      <c r="A2222" s="78">
        <v>42221613</v>
      </c>
      <c r="B2222" s="69" t="str">
        <f t="shared" ca="1" si="98"/>
        <v>Cierres o broches de extensión de transferencia de tubos intravenosos</v>
      </c>
      <c r="C2222" s="78" t="s">
        <v>1449</v>
      </c>
      <c r="D2222" s="78">
        <v>150</v>
      </c>
      <c r="E2222" s="71">
        <v>10</v>
      </c>
      <c r="F2222" s="70">
        <f t="shared" ca="1" si="99"/>
        <v>1500</v>
      </c>
      <c r="G2222" s="45"/>
      <c r="H2222" s="45"/>
      <c r="I2222" s="45"/>
      <c r="J2222" s="45"/>
    </row>
    <row r="2223" spans="1:10" ht="13.5" customHeight="1" x14ac:dyDescent="0.2">
      <c r="A2223" s="78">
        <v>42221618</v>
      </c>
      <c r="B2223" s="69" t="str">
        <f t="shared" ca="1" si="98"/>
        <v>Bandejas para procedimientos arteriales o intravenosos</v>
      </c>
      <c r="C2223" s="78" t="s">
        <v>1449</v>
      </c>
      <c r="D2223" s="78">
        <v>10</v>
      </c>
      <c r="E2223" s="71">
        <v>39000</v>
      </c>
      <c r="F2223" s="70">
        <f t="shared" ca="1" si="99"/>
        <v>390000</v>
      </c>
      <c r="G2223" s="45"/>
      <c r="H2223" s="45"/>
      <c r="I2223" s="45"/>
      <c r="J2223" s="45"/>
    </row>
    <row r="2224" spans="1:10" ht="13.5" customHeight="1" x14ac:dyDescent="0.2">
      <c r="A2224" s="78">
        <v>42231701</v>
      </c>
      <c r="B2224" s="69" t="str">
        <f t="shared" ca="1" si="98"/>
        <v>Tubos nasogástricos</v>
      </c>
      <c r="C2224" s="78" t="s">
        <v>1449</v>
      </c>
      <c r="D2224" s="78">
        <v>4300</v>
      </c>
      <c r="E2224" s="71">
        <v>15</v>
      </c>
      <c r="F2224" s="70">
        <f t="shared" ca="1" si="99"/>
        <v>64500</v>
      </c>
      <c r="G2224" s="45"/>
      <c r="H2224" s="45"/>
      <c r="I2224" s="45"/>
      <c r="J2224" s="45"/>
    </row>
    <row r="2225" spans="1:10" ht="13.5" customHeight="1" x14ac:dyDescent="0.2">
      <c r="A2225" s="78">
        <v>42241512</v>
      </c>
      <c r="B2225" s="69" t="str">
        <f t="shared" ca="1" si="98"/>
        <v>Materiales de unión de yesos o tablillas</v>
      </c>
      <c r="C2225" s="78" t="s">
        <v>1449</v>
      </c>
      <c r="D2225" s="78">
        <v>300</v>
      </c>
      <c r="E2225" s="71">
        <v>151.63</v>
      </c>
      <c r="F2225" s="70">
        <f t="shared" ca="1" si="99"/>
        <v>45489</v>
      </c>
      <c r="G2225" s="45"/>
      <c r="H2225" s="45"/>
      <c r="I2225" s="45"/>
      <c r="J2225" s="45"/>
    </row>
    <row r="2226" spans="1:10" ht="13.5" customHeight="1" x14ac:dyDescent="0.2">
      <c r="A2226" s="78">
        <v>42262105</v>
      </c>
      <c r="B2226" s="69" t="str">
        <f t="shared" ca="1" si="98"/>
        <v>Compuestos endurecedores mortuorios</v>
      </c>
      <c r="C2226" s="78" t="s">
        <v>9561</v>
      </c>
      <c r="D2226" s="78">
        <v>20</v>
      </c>
      <c r="E2226" s="71">
        <v>954.03</v>
      </c>
      <c r="F2226" s="70">
        <f t="shared" ca="1" si="99"/>
        <v>19080.599999999999</v>
      </c>
      <c r="G2226" s="45"/>
      <c r="H2226" s="45"/>
      <c r="I2226" s="45"/>
      <c r="J2226" s="45"/>
    </row>
    <row r="2227" spans="1:10" ht="13.5" customHeight="1" x14ac:dyDescent="0.2">
      <c r="A2227" s="78">
        <v>42271708</v>
      </c>
      <c r="B2227" s="69" t="str">
        <f t="shared" ca="1" si="98"/>
        <v>Máscaras de oxígeno o partes para uso médico</v>
      </c>
      <c r="C2227" s="78" t="s">
        <v>1449</v>
      </c>
      <c r="D2227" s="78">
        <v>750</v>
      </c>
      <c r="E2227" s="71">
        <v>93.08</v>
      </c>
      <c r="F2227" s="70">
        <f t="shared" ca="1" si="99"/>
        <v>69810</v>
      </c>
      <c r="G2227" s="45"/>
      <c r="H2227" s="45"/>
      <c r="I2227" s="45"/>
      <c r="J2227" s="45"/>
    </row>
    <row r="2228" spans="1:10" ht="13.5" customHeight="1" x14ac:dyDescent="0.2">
      <c r="A2228" s="78">
        <v>42281603</v>
      </c>
      <c r="B2228" s="69" t="str">
        <f t="shared" ca="1" si="98"/>
        <v>Desinfectante o esterilizador de instrumentos</v>
      </c>
      <c r="C2228" s="78" t="s">
        <v>1449</v>
      </c>
      <c r="D2228" s="78">
        <v>50</v>
      </c>
      <c r="E2228" s="71">
        <v>3200.63</v>
      </c>
      <c r="F2228" s="70">
        <f t="shared" ca="1" si="99"/>
        <v>160031.5</v>
      </c>
      <c r="G2228" s="45"/>
      <c r="H2228" s="45"/>
      <c r="I2228" s="45"/>
      <c r="J2228" s="45"/>
    </row>
    <row r="2229" spans="1:10" ht="13.5" customHeight="1" x14ac:dyDescent="0.2">
      <c r="A2229" s="78">
        <v>42281604</v>
      </c>
      <c r="B2229" s="69" t="str">
        <f t="shared" ca="1" si="98"/>
        <v>Desinfectantes de superficies para uso médico</v>
      </c>
      <c r="C2229" s="78" t="s">
        <v>9561</v>
      </c>
      <c r="D2229" s="78">
        <v>200</v>
      </c>
      <c r="E2229" s="71">
        <v>3307.83</v>
      </c>
      <c r="F2229" s="70">
        <f t="shared" ca="1" si="99"/>
        <v>661566</v>
      </c>
      <c r="G2229" s="45"/>
      <c r="H2229" s="45"/>
      <c r="I2229" s="45"/>
      <c r="J2229" s="45"/>
    </row>
    <row r="2230" spans="1:10" ht="13.5" customHeight="1" x14ac:dyDescent="0.2">
      <c r="A2230" s="78">
        <v>42281704</v>
      </c>
      <c r="B2230" s="69" t="str">
        <f t="shared" ca="1" si="98"/>
        <v>Limpiadores o detergentes para instrumentos</v>
      </c>
      <c r="C2230" s="78" t="s">
        <v>9561</v>
      </c>
      <c r="D2230" s="78">
        <v>100</v>
      </c>
      <c r="E2230" s="71">
        <v>2026.13</v>
      </c>
      <c r="F2230" s="70">
        <f t="shared" ca="1" si="99"/>
        <v>202613</v>
      </c>
      <c r="G2230" s="45"/>
      <c r="H2230" s="45"/>
      <c r="I2230" s="45"/>
      <c r="J2230" s="45"/>
    </row>
    <row r="2231" spans="1:10" ht="13.5" customHeight="1" x14ac:dyDescent="0.2">
      <c r="A2231" s="78">
        <v>42281709</v>
      </c>
      <c r="B2231" s="69" t="str">
        <f t="shared" ca="1" si="98"/>
        <v>Cepillos de limpieza de esterilización</v>
      </c>
      <c r="C2231" s="78" t="s">
        <v>1449</v>
      </c>
      <c r="D2231" s="78">
        <v>2</v>
      </c>
      <c r="E2231" s="71">
        <v>495.6</v>
      </c>
      <c r="F2231" s="70">
        <f t="shared" ca="1" si="99"/>
        <v>991.2</v>
      </c>
      <c r="G2231" s="45"/>
      <c r="H2231" s="45"/>
      <c r="I2231" s="45"/>
      <c r="J2231" s="45"/>
    </row>
    <row r="2232" spans="1:10" ht="13.5" customHeight="1" x14ac:dyDescent="0.2">
      <c r="A2232" s="78">
        <v>42281709</v>
      </c>
      <c r="B2232" s="69" t="str">
        <f t="shared" ca="1" si="98"/>
        <v>Cepillos de limpieza de esterilización</v>
      </c>
      <c r="C2232" s="78" t="s">
        <v>1449</v>
      </c>
      <c r="D2232" s="78">
        <v>875</v>
      </c>
      <c r="E2232" s="71">
        <v>112.69</v>
      </c>
      <c r="F2232" s="70">
        <f t="shared" ca="1" si="99"/>
        <v>98603.75</v>
      </c>
      <c r="G2232" s="45"/>
      <c r="H2232" s="45"/>
      <c r="I2232" s="45"/>
      <c r="J2232" s="45"/>
    </row>
    <row r="2233" spans="1:10" ht="13.5" customHeight="1" x14ac:dyDescent="0.2">
      <c r="A2233" s="78">
        <v>42281709</v>
      </c>
      <c r="B2233" s="69" t="str">
        <f t="shared" ca="1" si="98"/>
        <v>Cepillos de limpieza de esterilización</v>
      </c>
      <c r="C2233" s="78" t="s">
        <v>1449</v>
      </c>
      <c r="D2233" s="78">
        <v>1750</v>
      </c>
      <c r="E2233" s="71">
        <v>10</v>
      </c>
      <c r="F2233" s="70">
        <f t="shared" ca="1" si="99"/>
        <v>17500</v>
      </c>
      <c r="G2233" s="45"/>
      <c r="H2233" s="45"/>
      <c r="I2233" s="45"/>
      <c r="J2233" s="45"/>
    </row>
    <row r="2234" spans="1:10" ht="13.5" customHeight="1" x14ac:dyDescent="0.2">
      <c r="A2234" s="78">
        <v>42281711</v>
      </c>
      <c r="B2234" s="69" t="str">
        <f t="shared" ref="B2234:B2265" ca="1" si="100">IFERROR(INDEX(UNSPSCDes,MATCH(INDIRECT(ADDRESS(ROW(),COLUMN()-1,4)),UNSPSCCode,0)),"")</f>
        <v>Desincrustadores de esterilización</v>
      </c>
      <c r="C2234" s="78" t="s">
        <v>9561</v>
      </c>
      <c r="D2234" s="78">
        <v>6</v>
      </c>
      <c r="E2234" s="71">
        <v>600</v>
      </c>
      <c r="F2234" s="70">
        <f t="shared" ref="F2234:F2265" ca="1" si="101">INDIRECT(ADDRESS(ROW(),COLUMN()-2,4))*INDIRECT(ADDRESS(ROW(),COLUMN()-1,4))</f>
        <v>3600</v>
      </c>
      <c r="G2234" s="45"/>
      <c r="H2234" s="45"/>
      <c r="I2234" s="45"/>
      <c r="J2234" s="45"/>
    </row>
    <row r="2235" spans="1:10" ht="13.5" customHeight="1" x14ac:dyDescent="0.2">
      <c r="A2235" s="78">
        <v>42281807</v>
      </c>
      <c r="B2235" s="69" t="str">
        <f t="shared" ca="1" si="100"/>
        <v>Cintas indicadoras de esterilización</v>
      </c>
      <c r="C2235" s="78" t="s">
        <v>1449</v>
      </c>
      <c r="D2235" s="78">
        <v>100</v>
      </c>
      <c r="E2235" s="71">
        <v>578.20000000000005</v>
      </c>
      <c r="F2235" s="70">
        <f t="shared" ca="1" si="101"/>
        <v>57820.000000000007</v>
      </c>
      <c r="G2235" s="45"/>
      <c r="H2235" s="45"/>
      <c r="I2235" s="45"/>
      <c r="J2235" s="45"/>
    </row>
    <row r="2236" spans="1:10" ht="13.5" customHeight="1" x14ac:dyDescent="0.2">
      <c r="A2236" s="78">
        <v>42295407</v>
      </c>
      <c r="B2236" s="69" t="str">
        <f t="shared" ca="1" si="100"/>
        <v>Máscaras para pacientes de uso quirúrgico</v>
      </c>
      <c r="C2236" s="78" t="s">
        <v>1449</v>
      </c>
      <c r="D2236" s="78">
        <v>3</v>
      </c>
      <c r="E2236" s="71">
        <v>356.09</v>
      </c>
      <c r="F2236" s="70">
        <f t="shared" ca="1" si="101"/>
        <v>1068.27</v>
      </c>
      <c r="G2236" s="45"/>
      <c r="H2236" s="45"/>
      <c r="I2236" s="45"/>
      <c r="J2236" s="45"/>
    </row>
    <row r="2237" spans="1:10" ht="13.5" customHeight="1" x14ac:dyDescent="0.2">
      <c r="A2237" s="78">
        <v>42295407</v>
      </c>
      <c r="B2237" s="69" t="str">
        <f t="shared" ca="1" si="100"/>
        <v>Máscaras para pacientes de uso quirúrgico</v>
      </c>
      <c r="C2237" s="78" t="s">
        <v>1449</v>
      </c>
      <c r="D2237" s="78">
        <v>10</v>
      </c>
      <c r="E2237" s="71">
        <v>12744</v>
      </c>
      <c r="F2237" s="70">
        <f t="shared" ca="1" si="101"/>
        <v>127440</v>
      </c>
      <c r="G2237" s="45"/>
      <c r="H2237" s="45"/>
      <c r="I2237" s="45"/>
      <c r="J2237" s="45"/>
    </row>
    <row r="2238" spans="1:10" ht="13.5" customHeight="1" x14ac:dyDescent="0.2">
      <c r="A2238" s="78">
        <v>42311505</v>
      </c>
      <c r="B2238" s="69" t="str">
        <f t="shared" ca="1" si="100"/>
        <v>Vendajes o compresas para uso general</v>
      </c>
      <c r="C2238" s="78" t="s">
        <v>1449</v>
      </c>
      <c r="D2238" s="78">
        <v>1200</v>
      </c>
      <c r="E2238" s="71">
        <v>33.6</v>
      </c>
      <c r="F2238" s="70">
        <f t="shared" ca="1" si="101"/>
        <v>40320</v>
      </c>
      <c r="G2238" s="45"/>
      <c r="H2238" s="45"/>
      <c r="I2238" s="45"/>
      <c r="J2238" s="45"/>
    </row>
    <row r="2239" spans="1:10" ht="13.5" customHeight="1" x14ac:dyDescent="0.2">
      <c r="A2239" s="78">
        <v>42311511</v>
      </c>
      <c r="B2239" s="69" t="str">
        <f t="shared" ca="1" si="100"/>
        <v>Vendajes de gasa</v>
      </c>
      <c r="C2239" s="78" t="s">
        <v>1449</v>
      </c>
      <c r="D2239" s="78">
        <v>1500</v>
      </c>
      <c r="E2239" s="71">
        <v>10</v>
      </c>
      <c r="F2239" s="70">
        <f t="shared" ca="1" si="101"/>
        <v>15000</v>
      </c>
      <c r="G2239" s="45"/>
      <c r="H2239" s="45"/>
      <c r="I2239" s="45"/>
      <c r="J2239" s="45"/>
    </row>
    <row r="2240" spans="1:10" ht="13.5" customHeight="1" x14ac:dyDescent="0.2">
      <c r="A2240" s="78">
        <v>42311512</v>
      </c>
      <c r="B2240" s="69" t="str">
        <f t="shared" ca="1" si="100"/>
        <v>Esponjas de gasa</v>
      </c>
      <c r="C2240" s="78" t="s">
        <v>1449</v>
      </c>
      <c r="D2240" s="78">
        <v>480</v>
      </c>
      <c r="E2240" s="71">
        <v>40</v>
      </c>
      <c r="F2240" s="70">
        <f t="shared" ca="1" si="101"/>
        <v>19200</v>
      </c>
      <c r="G2240" s="45"/>
      <c r="H2240" s="45"/>
      <c r="I2240" s="45"/>
      <c r="J2240" s="45"/>
    </row>
    <row r="2241" spans="1:10" ht="13.5" customHeight="1" x14ac:dyDescent="0.2">
      <c r="A2241" s="78">
        <v>42311513</v>
      </c>
      <c r="B2241" s="69" t="str">
        <f t="shared" ca="1" si="100"/>
        <v>Compresas de gel</v>
      </c>
      <c r="C2241" s="78" t="s">
        <v>1449</v>
      </c>
      <c r="D2241" s="78">
        <v>1200</v>
      </c>
      <c r="E2241" s="71">
        <v>360</v>
      </c>
      <c r="F2241" s="70">
        <f t="shared" ca="1" si="101"/>
        <v>432000</v>
      </c>
      <c r="G2241" s="45"/>
      <c r="H2241" s="45"/>
      <c r="I2241" s="45"/>
      <c r="J2241" s="45"/>
    </row>
    <row r="2242" spans="1:10" ht="13.5" customHeight="1" x14ac:dyDescent="0.2">
      <c r="A2242" s="78">
        <v>42311601</v>
      </c>
      <c r="B2242" s="69" t="str">
        <f t="shared" ca="1" si="100"/>
        <v>Esponjas de gelatina absorbible</v>
      </c>
      <c r="C2242" s="78" t="s">
        <v>1449</v>
      </c>
      <c r="D2242" s="78">
        <v>25</v>
      </c>
      <c r="E2242" s="71">
        <v>1000</v>
      </c>
      <c r="F2242" s="70">
        <f t="shared" ca="1" si="101"/>
        <v>25000</v>
      </c>
      <c r="G2242" s="45"/>
      <c r="H2242" s="45"/>
      <c r="I2242" s="45"/>
      <c r="J2242" s="45"/>
    </row>
    <row r="2243" spans="1:10" ht="13.5" customHeight="1" x14ac:dyDescent="0.2">
      <c r="A2243" s="78">
        <v>42311601</v>
      </c>
      <c r="B2243" s="69" t="str">
        <f t="shared" ca="1" si="100"/>
        <v>Esponjas de gelatina absorbible</v>
      </c>
      <c r="C2243" s="78" t="s">
        <v>1449</v>
      </c>
      <c r="D2243" s="78">
        <v>100</v>
      </c>
      <c r="E2243" s="71">
        <v>1525.74</v>
      </c>
      <c r="F2243" s="70">
        <f t="shared" ca="1" si="101"/>
        <v>152574</v>
      </c>
      <c r="G2243" s="45"/>
      <c r="H2243" s="45"/>
      <c r="I2243" s="45"/>
      <c r="J2243" s="45"/>
    </row>
    <row r="2244" spans="1:10" ht="13.5" customHeight="1" x14ac:dyDescent="0.2">
      <c r="A2244" s="78">
        <v>42311702</v>
      </c>
      <c r="B2244" s="69" t="str">
        <f t="shared" ca="1" si="100"/>
        <v>Cintas umbilicales para bebés</v>
      </c>
      <c r="C2244" s="78" t="s">
        <v>1449</v>
      </c>
      <c r="D2244" s="78">
        <v>6000</v>
      </c>
      <c r="E2244" s="71">
        <v>20</v>
      </c>
      <c r="F2244" s="70">
        <f t="shared" ca="1" si="101"/>
        <v>120000</v>
      </c>
      <c r="G2244" s="45"/>
      <c r="H2244" s="45"/>
      <c r="I2244" s="45"/>
      <c r="J2244" s="45"/>
    </row>
    <row r="2245" spans="1:10" ht="13.5" customHeight="1" x14ac:dyDescent="0.2">
      <c r="A2245" s="78">
        <v>42311703</v>
      </c>
      <c r="B2245" s="69" t="str">
        <f t="shared" ca="1" si="100"/>
        <v>Cintas médicas o quirúrgicas para pegar la piel</v>
      </c>
      <c r="C2245" s="78" t="s">
        <v>1449</v>
      </c>
      <c r="D2245" s="78">
        <v>1811</v>
      </c>
      <c r="E2245" s="71">
        <v>261.41000000000003</v>
      </c>
      <c r="F2245" s="70">
        <f t="shared" ca="1" si="101"/>
        <v>473413.51000000007</v>
      </c>
      <c r="G2245" s="45"/>
      <c r="H2245" s="45"/>
      <c r="I2245" s="45"/>
      <c r="J2245" s="45"/>
    </row>
    <row r="2246" spans="1:10" ht="13.5" customHeight="1" x14ac:dyDescent="0.2">
      <c r="A2246" s="78">
        <v>42311901</v>
      </c>
      <c r="B2246" s="69" t="str">
        <f t="shared" ca="1" si="100"/>
        <v>Accesorios de drenaje para uso médico</v>
      </c>
      <c r="C2246" s="78" t="s">
        <v>1449</v>
      </c>
      <c r="D2246" s="78">
        <v>25</v>
      </c>
      <c r="E2246" s="71">
        <v>1888</v>
      </c>
      <c r="F2246" s="70">
        <f t="shared" ca="1" si="101"/>
        <v>47200</v>
      </c>
      <c r="G2246" s="45"/>
      <c r="H2246" s="45"/>
      <c r="I2246" s="45"/>
      <c r="J2246" s="45"/>
    </row>
    <row r="2247" spans="1:10" ht="13.5" customHeight="1" x14ac:dyDescent="0.2">
      <c r="A2247" s="78">
        <v>42312001</v>
      </c>
      <c r="B2247" s="69" t="str">
        <f t="shared" ca="1" si="100"/>
        <v>Cierres de mariposa para piel</v>
      </c>
      <c r="C2247" s="78" t="s">
        <v>16989</v>
      </c>
      <c r="D2247" s="78">
        <v>75</v>
      </c>
      <c r="E2247" s="71">
        <v>100</v>
      </c>
      <c r="F2247" s="70">
        <f t="shared" ca="1" si="101"/>
        <v>7500</v>
      </c>
      <c r="G2247" s="45"/>
      <c r="H2247" s="45"/>
      <c r="I2247" s="45"/>
      <c r="J2247" s="45"/>
    </row>
    <row r="2248" spans="1:10" ht="13.5" customHeight="1" x14ac:dyDescent="0.2">
      <c r="A2248" s="78">
        <v>42312004</v>
      </c>
      <c r="B2248" s="69" t="str">
        <f t="shared" ca="1" si="100"/>
        <v>Removedores de pegamento o adhesivo para uso médico</v>
      </c>
      <c r="C2248" s="78" t="s">
        <v>9561</v>
      </c>
      <c r="D2248" s="78">
        <v>25</v>
      </c>
      <c r="E2248" s="71">
        <v>1750</v>
      </c>
      <c r="F2248" s="70">
        <f t="shared" ca="1" si="101"/>
        <v>43750</v>
      </c>
      <c r="G2248" s="45"/>
      <c r="H2248" s="45"/>
      <c r="I2248" s="45"/>
      <c r="J2248" s="45"/>
    </row>
    <row r="2249" spans="1:10" ht="13.5" customHeight="1" x14ac:dyDescent="0.2">
      <c r="A2249" s="78">
        <v>42312206</v>
      </c>
      <c r="B2249" s="69" t="str">
        <f t="shared" ca="1" si="100"/>
        <v>Agujas para sutura</v>
      </c>
      <c r="C2249" s="78" t="s">
        <v>1449</v>
      </c>
      <c r="D2249" s="78">
        <v>3500</v>
      </c>
      <c r="E2249" s="71">
        <v>15</v>
      </c>
      <c r="F2249" s="70">
        <f t="shared" ca="1" si="101"/>
        <v>52500</v>
      </c>
      <c r="G2249" s="45"/>
      <c r="H2249" s="45"/>
      <c r="I2249" s="45"/>
      <c r="J2249" s="45"/>
    </row>
    <row r="2250" spans="1:10" ht="13.5" customHeight="1" x14ac:dyDescent="0.2">
      <c r="A2250" s="78">
        <v>41105108</v>
      </c>
      <c r="B2250" s="69" t="str">
        <f t="shared" ca="1" si="100"/>
        <v>Tubos de uso general para laboratorio</v>
      </c>
      <c r="C2250" s="78" t="s">
        <v>1449</v>
      </c>
      <c r="D2250" s="78">
        <v>750</v>
      </c>
      <c r="E2250" s="71">
        <v>707.92</v>
      </c>
      <c r="F2250" s="70">
        <f t="shared" ca="1" si="101"/>
        <v>530940</v>
      </c>
      <c r="G2250" s="45"/>
      <c r="H2250" s="45"/>
      <c r="I2250" s="45"/>
      <c r="J2250" s="45"/>
    </row>
    <row r="2251" spans="1:10" ht="13.5" customHeight="1" x14ac:dyDescent="0.2">
      <c r="A2251" s="78">
        <v>31241501</v>
      </c>
      <c r="B2251" s="69" t="str">
        <f t="shared" ca="1" si="100"/>
        <v>Lentes</v>
      </c>
      <c r="C2251" s="78" t="s">
        <v>1449</v>
      </c>
      <c r="D2251" s="78">
        <v>125</v>
      </c>
      <c r="E2251" s="71">
        <v>197</v>
      </c>
      <c r="F2251" s="70">
        <f t="shared" ca="1" si="101"/>
        <v>24625</v>
      </c>
      <c r="G2251" s="45"/>
      <c r="H2251" s="45"/>
      <c r="I2251" s="45"/>
      <c r="J2251" s="45"/>
    </row>
    <row r="2252" spans="1:10" ht="13.5" customHeight="1" x14ac:dyDescent="0.2">
      <c r="A2252" s="78">
        <v>41104908</v>
      </c>
      <c r="B2252" s="69" t="str">
        <f t="shared" ca="1" si="100"/>
        <v>Elementos de filtración de cartucho para laboratorios</v>
      </c>
      <c r="C2252" s="78" t="s">
        <v>1449</v>
      </c>
      <c r="D2252" s="78">
        <v>35</v>
      </c>
      <c r="E2252" s="71">
        <v>350</v>
      </c>
      <c r="F2252" s="70">
        <f t="shared" ca="1" si="101"/>
        <v>12250</v>
      </c>
      <c r="G2252" s="45"/>
      <c r="H2252" s="45"/>
      <c r="I2252" s="45"/>
      <c r="J2252" s="45"/>
    </row>
    <row r="2253" spans="1:10" ht="13.5" customHeight="1" x14ac:dyDescent="0.2">
      <c r="A2253" s="78">
        <v>41111736</v>
      </c>
      <c r="B2253" s="69" t="str">
        <f t="shared" ca="1" si="100"/>
        <v>Cubiertas para microscopios</v>
      </c>
      <c r="C2253" s="78" t="s">
        <v>1449</v>
      </c>
      <c r="D2253" s="78">
        <v>30</v>
      </c>
      <c r="E2253" s="71">
        <v>796.5</v>
      </c>
      <c r="F2253" s="70">
        <f t="shared" ca="1" si="101"/>
        <v>23895</v>
      </c>
      <c r="G2253" s="45"/>
      <c r="H2253" s="45"/>
      <c r="I2253" s="45"/>
      <c r="J2253" s="45"/>
    </row>
    <row r="2254" spans="1:10" ht="13.5" customHeight="1" x14ac:dyDescent="0.2">
      <c r="A2254" s="78">
        <v>41111736</v>
      </c>
      <c r="B2254" s="69" t="str">
        <f t="shared" ca="1" si="100"/>
        <v>Cubiertas para microscopios</v>
      </c>
      <c r="C2254" s="78" t="s">
        <v>1449</v>
      </c>
      <c r="D2254" s="78">
        <v>30</v>
      </c>
      <c r="E2254" s="71">
        <v>1711</v>
      </c>
      <c r="F2254" s="70">
        <f t="shared" ca="1" si="101"/>
        <v>51330</v>
      </c>
      <c r="G2254" s="45"/>
      <c r="H2254" s="45"/>
      <c r="I2254" s="45"/>
      <c r="J2254" s="45"/>
    </row>
    <row r="2255" spans="1:10" ht="13.5" customHeight="1" x14ac:dyDescent="0.2">
      <c r="A2255" s="78">
        <v>41111924</v>
      </c>
      <c r="B2255" s="69" t="str">
        <f t="shared" ca="1" si="100"/>
        <v>Sensores de oxígeno</v>
      </c>
      <c r="C2255" s="78" t="s">
        <v>1449</v>
      </c>
      <c r="D2255" s="78">
        <v>200</v>
      </c>
      <c r="E2255" s="71">
        <v>1858.5</v>
      </c>
      <c r="F2255" s="70">
        <f t="shared" ca="1" si="101"/>
        <v>371700</v>
      </c>
      <c r="G2255" s="45"/>
      <c r="H2255" s="45"/>
      <c r="I2255" s="45"/>
      <c r="J2255" s="45"/>
    </row>
    <row r="2256" spans="1:10" ht="13.5" customHeight="1" x14ac:dyDescent="0.2">
      <c r="A2256" s="78">
        <v>41112204</v>
      </c>
      <c r="B2256" s="69" t="str">
        <f t="shared" ca="1" si="100"/>
        <v>Pirómetros</v>
      </c>
      <c r="C2256" s="78" t="s">
        <v>1449</v>
      </c>
      <c r="D2256" s="78">
        <v>36</v>
      </c>
      <c r="E2256" s="71">
        <v>320.72000000000003</v>
      </c>
      <c r="F2256" s="70">
        <f t="shared" ca="1" si="101"/>
        <v>11545.920000000002</v>
      </c>
      <c r="G2256" s="45"/>
      <c r="H2256" s="45"/>
      <c r="I2256" s="45"/>
      <c r="J2256" s="45"/>
    </row>
    <row r="2257" spans="1:10" ht="13.5" customHeight="1" x14ac:dyDescent="0.2">
      <c r="A2257" s="78">
        <v>41112213</v>
      </c>
      <c r="B2257" s="69" t="str">
        <f t="shared" ca="1" si="100"/>
        <v>Termómetros de mano</v>
      </c>
      <c r="C2257" s="78" t="s">
        <v>1449</v>
      </c>
      <c r="D2257" s="78">
        <v>2160</v>
      </c>
      <c r="E2257" s="71">
        <v>25</v>
      </c>
      <c r="F2257" s="70">
        <f t="shared" ca="1" si="101"/>
        <v>54000</v>
      </c>
      <c r="G2257" s="45"/>
      <c r="H2257" s="45"/>
      <c r="I2257" s="45"/>
      <c r="J2257" s="45"/>
    </row>
    <row r="2258" spans="1:10" ht="13.5" customHeight="1" x14ac:dyDescent="0.2">
      <c r="A2258" s="78">
        <v>41116103</v>
      </c>
      <c r="B2258" s="69" t="str">
        <f t="shared" ca="1" si="100"/>
        <v>Controles de calidad o calibradores o estándares de bancos de sangre</v>
      </c>
      <c r="C2258" s="78" t="s">
        <v>1449</v>
      </c>
      <c r="D2258" s="78">
        <v>50</v>
      </c>
      <c r="E2258" s="71">
        <v>350</v>
      </c>
      <c r="F2258" s="70">
        <f t="shared" ca="1" si="101"/>
        <v>17500</v>
      </c>
      <c r="G2258" s="45"/>
      <c r="H2258" s="45"/>
      <c r="I2258" s="45"/>
      <c r="J2258" s="45"/>
    </row>
    <row r="2259" spans="1:10" ht="13.5" customHeight="1" x14ac:dyDescent="0.2">
      <c r="A2259" s="78">
        <v>41121511</v>
      </c>
      <c r="B2259" s="69" t="str">
        <f t="shared" ca="1" si="100"/>
        <v>Pipetas serológicas</v>
      </c>
      <c r="C2259" s="78" t="s">
        <v>1449</v>
      </c>
      <c r="D2259" s="78">
        <v>75</v>
      </c>
      <c r="E2259" s="71">
        <v>495.6</v>
      </c>
      <c r="F2259" s="70">
        <f t="shared" ca="1" si="101"/>
        <v>37170</v>
      </c>
      <c r="G2259" s="45"/>
      <c r="H2259" s="45"/>
      <c r="I2259" s="45"/>
      <c r="J2259" s="45"/>
    </row>
    <row r="2260" spans="1:10" ht="13.5" customHeight="1" x14ac:dyDescent="0.2">
      <c r="A2260" s="78">
        <v>41121511</v>
      </c>
      <c r="B2260" s="69" t="str">
        <f t="shared" ca="1" si="100"/>
        <v>Pipetas serológicas</v>
      </c>
      <c r="C2260" s="78" t="s">
        <v>1449</v>
      </c>
      <c r="D2260" s="78">
        <v>40</v>
      </c>
      <c r="E2260" s="71">
        <v>3865.68</v>
      </c>
      <c r="F2260" s="70">
        <f t="shared" ca="1" si="101"/>
        <v>154627.19999999998</v>
      </c>
      <c r="G2260" s="45"/>
      <c r="H2260" s="45"/>
      <c r="I2260" s="45"/>
      <c r="J2260" s="45"/>
    </row>
    <row r="2261" spans="1:10" ht="13.5" customHeight="1" x14ac:dyDescent="0.2">
      <c r="A2261" s="78">
        <v>41122604</v>
      </c>
      <c r="B2261" s="69" t="str">
        <f t="shared" ca="1" si="100"/>
        <v>Hemocitómetros</v>
      </c>
      <c r="C2261" s="78" t="s">
        <v>1449</v>
      </c>
      <c r="D2261" s="78">
        <v>154</v>
      </c>
      <c r="E2261" s="71">
        <v>161</v>
      </c>
      <c r="F2261" s="70">
        <f t="shared" ca="1" si="101"/>
        <v>24794</v>
      </c>
      <c r="G2261" s="45"/>
      <c r="H2261" s="45"/>
      <c r="I2261" s="45"/>
      <c r="J2261" s="45"/>
    </row>
    <row r="2262" spans="1:10" ht="13.5" customHeight="1" x14ac:dyDescent="0.2">
      <c r="A2262" s="78">
        <v>42131509</v>
      </c>
      <c r="B2262" s="69" t="str">
        <f t="shared" ca="1" si="100"/>
        <v>Batas de hospital</v>
      </c>
      <c r="C2262" s="78" t="s">
        <v>1449</v>
      </c>
      <c r="D2262" s="78">
        <v>12</v>
      </c>
      <c r="E2262" s="71">
        <v>495</v>
      </c>
      <c r="F2262" s="70">
        <f t="shared" ca="1" si="101"/>
        <v>5940</v>
      </c>
      <c r="G2262" s="45"/>
      <c r="H2262" s="45"/>
      <c r="I2262" s="45"/>
      <c r="J2262" s="45"/>
    </row>
    <row r="2263" spans="1:10" ht="13.5" customHeight="1" x14ac:dyDescent="0.2">
      <c r="A2263" s="78">
        <v>42131604</v>
      </c>
      <c r="B2263" s="69" t="str">
        <f t="shared" ca="1" si="100"/>
        <v>Gorro de quirófano para personal médico</v>
      </c>
      <c r="C2263" s="78" t="s">
        <v>16989</v>
      </c>
      <c r="D2263" s="78">
        <v>15</v>
      </c>
      <c r="E2263" s="71">
        <v>205</v>
      </c>
      <c r="F2263" s="70">
        <f t="shared" ca="1" si="101"/>
        <v>3075</v>
      </c>
      <c r="G2263" s="45"/>
      <c r="H2263" s="45"/>
      <c r="I2263" s="45"/>
      <c r="J2263" s="45"/>
    </row>
    <row r="2264" spans="1:10" ht="13.5" customHeight="1" x14ac:dyDescent="0.2">
      <c r="A2264" s="78">
        <v>42131611</v>
      </c>
      <c r="B2264" s="69" t="str">
        <f t="shared" ca="1" si="100"/>
        <v>Gorros o capuchas para cirujano</v>
      </c>
      <c r="C2264" s="78" t="s">
        <v>1449</v>
      </c>
      <c r="D2264" s="78">
        <v>2500</v>
      </c>
      <c r="E2264" s="71">
        <v>20</v>
      </c>
      <c r="F2264" s="70">
        <f t="shared" ca="1" si="101"/>
        <v>50000</v>
      </c>
      <c r="G2264" s="45"/>
      <c r="H2264" s="45"/>
      <c r="I2264" s="45"/>
      <c r="J2264" s="45"/>
    </row>
    <row r="2265" spans="1:10" ht="13.5" customHeight="1" x14ac:dyDescent="0.2">
      <c r="A2265" s="78">
        <v>42132102</v>
      </c>
      <c r="B2265" s="69" t="str">
        <f t="shared" ca="1" si="100"/>
        <v>Sábanas elásticas médicas</v>
      </c>
      <c r="C2265" s="78" t="s">
        <v>1449</v>
      </c>
      <c r="D2265" s="78">
        <v>20000</v>
      </c>
      <c r="E2265" s="71">
        <v>15</v>
      </c>
      <c r="F2265" s="70">
        <f t="shared" ca="1" si="101"/>
        <v>300000</v>
      </c>
      <c r="G2265" s="45"/>
      <c r="H2265" s="45"/>
      <c r="I2265" s="45"/>
      <c r="J2265" s="45"/>
    </row>
    <row r="2266" spans="1:10" ht="13.5" customHeight="1" x14ac:dyDescent="0.2">
      <c r="A2266" s="78">
        <v>42142507</v>
      </c>
      <c r="B2266" s="69" t="str">
        <f t="shared" ref="B2266:B2295" ca="1" si="102">IFERROR(INDEX(UNSPSCDes,MATCH(INDIRECT(ADDRESS(ROW(),COLUMN()-1,4)),UNSPSCCode,0)),"")</f>
        <v>Agujas mariposa</v>
      </c>
      <c r="C2266" s="78" t="s">
        <v>1449</v>
      </c>
      <c r="D2266" s="78">
        <v>600</v>
      </c>
      <c r="E2266" s="71">
        <v>5</v>
      </c>
      <c r="F2266" s="70">
        <f t="shared" ref="F2266:F2295" ca="1" si="103">INDIRECT(ADDRESS(ROW(),COLUMN()-2,4))*INDIRECT(ADDRESS(ROW(),COLUMN()-1,4))</f>
        <v>3000</v>
      </c>
      <c r="G2266" s="45"/>
      <c r="H2266" s="45"/>
      <c r="I2266" s="45"/>
      <c r="J2266" s="45"/>
    </row>
    <row r="2267" spans="1:10" ht="13.5" customHeight="1" x14ac:dyDescent="0.2">
      <c r="A2267" s="78">
        <v>42143502</v>
      </c>
      <c r="B2267" s="69" t="str">
        <f t="shared" ca="1" si="102"/>
        <v>Dispositivos o accesorios para irrigación nasal</v>
      </c>
      <c r="C2267" s="78" t="s">
        <v>1449</v>
      </c>
      <c r="D2267" s="78">
        <v>1000</v>
      </c>
      <c r="E2267" s="71">
        <v>120</v>
      </c>
      <c r="F2267" s="70">
        <f t="shared" ca="1" si="103"/>
        <v>120000</v>
      </c>
      <c r="G2267" s="45"/>
      <c r="H2267" s="45"/>
      <c r="I2267" s="45"/>
      <c r="J2267" s="45"/>
    </row>
    <row r="2268" spans="1:10" ht="13.5" customHeight="1" x14ac:dyDescent="0.2">
      <c r="A2268" s="78">
        <v>42181501</v>
      </c>
      <c r="B2268" s="69" t="str">
        <f t="shared" ca="1" si="102"/>
        <v>Depresores de lengua o cuchillos o baja lenguas</v>
      </c>
      <c r="C2268" s="78" t="s">
        <v>1449</v>
      </c>
      <c r="D2268" s="78">
        <v>1978</v>
      </c>
      <c r="E2268" s="71">
        <v>5</v>
      </c>
      <c r="F2268" s="70">
        <f t="shared" ca="1" si="103"/>
        <v>9890</v>
      </c>
      <c r="G2268" s="45"/>
      <c r="H2268" s="45"/>
      <c r="I2268" s="45"/>
      <c r="J2268" s="45"/>
    </row>
    <row r="2269" spans="1:10" ht="13.5" customHeight="1" x14ac:dyDescent="0.2">
      <c r="A2269" s="78">
        <v>42181707</v>
      </c>
      <c r="B2269" s="69" t="str">
        <f t="shared" ca="1" si="102"/>
        <v>Electrodos de tira o anillo para electrocardiografía ekg neonatal</v>
      </c>
      <c r="C2269" s="78" t="s">
        <v>1449</v>
      </c>
      <c r="D2269" s="78">
        <v>125</v>
      </c>
      <c r="E2269" s="71">
        <v>200</v>
      </c>
      <c r="F2269" s="70">
        <f t="shared" ca="1" si="103"/>
        <v>25000</v>
      </c>
      <c r="G2269" s="45"/>
      <c r="H2269" s="45"/>
      <c r="I2269" s="45"/>
      <c r="J2269" s="45"/>
    </row>
    <row r="2270" spans="1:10" ht="13.5" customHeight="1" x14ac:dyDescent="0.2">
      <c r="A2270" s="78">
        <v>42181708</v>
      </c>
      <c r="B2270" s="69" t="str">
        <f t="shared" ca="1" si="102"/>
        <v>Electrodos de parche para electrocardiografía ekg</v>
      </c>
      <c r="C2270" s="78" t="s">
        <v>1449</v>
      </c>
      <c r="D2270" s="78">
        <v>4000</v>
      </c>
      <c r="E2270" s="71">
        <v>75</v>
      </c>
      <c r="F2270" s="70">
        <f t="shared" ca="1" si="103"/>
        <v>300000</v>
      </c>
      <c r="G2270" s="45"/>
      <c r="H2270" s="45"/>
      <c r="I2270" s="45"/>
      <c r="J2270" s="45"/>
    </row>
    <row r="2271" spans="1:10" ht="13.5" customHeight="1" x14ac:dyDescent="0.2">
      <c r="A2271" s="78">
        <v>42181909</v>
      </c>
      <c r="B2271" s="69" t="str">
        <f t="shared" ca="1" si="102"/>
        <v>Papel de registro de monitores fetales</v>
      </c>
      <c r="C2271" s="78" t="s">
        <v>1449</v>
      </c>
      <c r="D2271" s="78">
        <v>250</v>
      </c>
      <c r="E2271" s="71">
        <v>245</v>
      </c>
      <c r="F2271" s="70">
        <f t="shared" ca="1" si="103"/>
        <v>61250</v>
      </c>
      <c r="G2271" s="45"/>
      <c r="H2271" s="45"/>
      <c r="I2271" s="45"/>
      <c r="J2271" s="45"/>
    </row>
    <row r="2272" spans="1:10" ht="13.5" customHeight="1" x14ac:dyDescent="0.2">
      <c r="A2272" s="78">
        <v>42182013</v>
      </c>
      <c r="B2272" s="69" t="str">
        <f t="shared" ca="1" si="102"/>
        <v>Espéculos para examen vaginal</v>
      </c>
      <c r="C2272" s="78" t="s">
        <v>1449</v>
      </c>
      <c r="D2272" s="78">
        <v>5016</v>
      </c>
      <c r="E2272" s="71">
        <v>190</v>
      </c>
      <c r="F2272" s="70">
        <f t="shared" ca="1" si="103"/>
        <v>953040</v>
      </c>
      <c r="G2272" s="45"/>
      <c r="H2272" s="45"/>
      <c r="I2272" s="45"/>
      <c r="J2272" s="45"/>
    </row>
    <row r="2273" spans="1:10" ht="13.5" customHeight="1" x14ac:dyDescent="0.2">
      <c r="A2273" s="78">
        <v>42201841</v>
      </c>
      <c r="B2273" s="69" t="str">
        <f t="shared" ca="1" si="102"/>
        <v>Papeles de rayos x diagnósticos para uso médico</v>
      </c>
      <c r="C2273" s="78" t="s">
        <v>1449</v>
      </c>
      <c r="D2273" s="78">
        <v>250</v>
      </c>
      <c r="E2273" s="71">
        <v>254.5</v>
      </c>
      <c r="F2273" s="70">
        <f t="shared" ca="1" si="103"/>
        <v>63625</v>
      </c>
      <c r="G2273" s="45"/>
      <c r="H2273" s="45"/>
      <c r="I2273" s="45"/>
      <c r="J2273" s="45"/>
    </row>
    <row r="2274" spans="1:10" ht="13.5" customHeight="1" x14ac:dyDescent="0.2">
      <c r="A2274" s="78">
        <v>42231504</v>
      </c>
      <c r="B2274" s="69" t="str">
        <f t="shared" ca="1" si="102"/>
        <v>Bolsas o contenedores para nutrición enteral</v>
      </c>
      <c r="C2274" s="78" t="s">
        <v>1449</v>
      </c>
      <c r="D2274" s="78">
        <v>15</v>
      </c>
      <c r="E2274" s="71">
        <v>917.59</v>
      </c>
      <c r="F2274" s="70">
        <f t="shared" ca="1" si="103"/>
        <v>13763.85</v>
      </c>
      <c r="G2274" s="45"/>
      <c r="H2274" s="45"/>
      <c r="I2274" s="45"/>
      <c r="J2274" s="45"/>
    </row>
    <row r="2275" spans="1:10" ht="13.5" customHeight="1" x14ac:dyDescent="0.2">
      <c r="A2275" s="78">
        <v>42271607</v>
      </c>
      <c r="B2275" s="69" t="str">
        <f t="shared" ca="1" si="102"/>
        <v>Tubos de función pulmonar o accesorios</v>
      </c>
      <c r="C2275" s="78" t="s">
        <v>1449</v>
      </c>
      <c r="D2275" s="78">
        <v>50</v>
      </c>
      <c r="E2275" s="71">
        <v>148.68</v>
      </c>
      <c r="F2275" s="70">
        <f t="shared" ca="1" si="103"/>
        <v>7434</v>
      </c>
      <c r="G2275" s="45"/>
      <c r="H2275" s="45"/>
      <c r="I2275" s="45"/>
      <c r="J2275" s="45"/>
    </row>
    <row r="2276" spans="1:10" ht="13.5" customHeight="1" x14ac:dyDescent="0.2">
      <c r="A2276" s="78">
        <v>42271705</v>
      </c>
      <c r="B2276" s="69" t="str">
        <f t="shared" ca="1" si="102"/>
        <v>Conectores o adaptadores de suministro de oxígeno</v>
      </c>
      <c r="C2276" s="78" t="s">
        <v>1449</v>
      </c>
      <c r="D2276" s="78">
        <v>100</v>
      </c>
      <c r="E2276" s="71">
        <v>98</v>
      </c>
      <c r="F2276" s="70">
        <f t="shared" ca="1" si="103"/>
        <v>9800</v>
      </c>
      <c r="G2276" s="45"/>
      <c r="H2276" s="45"/>
      <c r="I2276" s="45"/>
      <c r="J2276" s="45"/>
    </row>
    <row r="2277" spans="1:10" ht="13.5" customHeight="1" x14ac:dyDescent="0.2">
      <c r="A2277" s="78">
        <v>42271710</v>
      </c>
      <c r="B2277" s="69" t="str">
        <f t="shared" ca="1" si="102"/>
        <v>Catéteres nasales o kits de cateterización para uso médico</v>
      </c>
      <c r="C2277" s="78" t="s">
        <v>1449</v>
      </c>
      <c r="D2277" s="78">
        <v>10500</v>
      </c>
      <c r="E2277" s="71">
        <v>309.52999999999997</v>
      </c>
      <c r="F2277" s="70">
        <f t="shared" ca="1" si="103"/>
        <v>3250064.9999999995</v>
      </c>
      <c r="G2277" s="45"/>
      <c r="H2277" s="45"/>
      <c r="I2277" s="45"/>
      <c r="J2277" s="45"/>
    </row>
    <row r="2278" spans="1:10" ht="27" customHeight="1" x14ac:dyDescent="0.2">
      <c r="A2278" s="78">
        <v>42271718</v>
      </c>
      <c r="B2278" s="69" t="str">
        <f t="shared" ca="1" si="102"/>
        <v>Accesorios para productos de sistemas de entrega de oxígeno para terapia o sus suministros</v>
      </c>
      <c r="C2278" s="78" t="s">
        <v>1449</v>
      </c>
      <c r="D2278" s="78">
        <v>12</v>
      </c>
      <c r="E2278" s="71">
        <v>20970</v>
      </c>
      <c r="F2278" s="70">
        <f t="shared" ca="1" si="103"/>
        <v>251640</v>
      </c>
      <c r="G2278" s="45"/>
      <c r="H2278" s="45"/>
      <c r="I2278" s="45"/>
      <c r="J2278" s="45"/>
    </row>
    <row r="2279" spans="1:10" ht="13.5" customHeight="1" x14ac:dyDescent="0.2">
      <c r="A2279" s="78">
        <v>42271719</v>
      </c>
      <c r="B2279" s="69" t="str">
        <f t="shared" ca="1" si="102"/>
        <v>Insuflador de oxígeno o sus accesorios</v>
      </c>
      <c r="C2279" s="78" t="s">
        <v>1449</v>
      </c>
      <c r="D2279" s="78">
        <v>250</v>
      </c>
      <c r="E2279" s="71">
        <v>750</v>
      </c>
      <c r="F2279" s="70">
        <f t="shared" ca="1" si="103"/>
        <v>187500</v>
      </c>
      <c r="G2279" s="45"/>
      <c r="H2279" s="45"/>
      <c r="I2279" s="45"/>
      <c r="J2279" s="45"/>
    </row>
    <row r="2280" spans="1:10" ht="13.5" customHeight="1" x14ac:dyDescent="0.2">
      <c r="A2280" s="78">
        <v>42271903</v>
      </c>
      <c r="B2280" s="69" t="str">
        <f t="shared" ca="1" si="102"/>
        <v>Tubos endotraqueales</v>
      </c>
      <c r="C2280" s="78" t="s">
        <v>1449</v>
      </c>
      <c r="D2280" s="78">
        <v>765</v>
      </c>
      <c r="E2280" s="71">
        <v>127.4</v>
      </c>
      <c r="F2280" s="70">
        <f t="shared" ca="1" si="103"/>
        <v>97461</v>
      </c>
      <c r="G2280" s="45"/>
      <c r="H2280" s="45"/>
      <c r="I2280" s="45"/>
      <c r="J2280" s="45"/>
    </row>
    <row r="2281" spans="1:10" ht="13.5" customHeight="1" x14ac:dyDescent="0.2">
      <c r="A2281" s="78">
        <v>42272224</v>
      </c>
      <c r="B2281" s="69" t="str">
        <f t="shared" ca="1" si="102"/>
        <v>Kits de circuitos para ventiladores</v>
      </c>
      <c r="C2281" s="78" t="s">
        <v>1449</v>
      </c>
      <c r="D2281" s="78">
        <v>150</v>
      </c>
      <c r="E2281" s="71">
        <v>2866.8</v>
      </c>
      <c r="F2281" s="70">
        <f t="shared" ca="1" si="103"/>
        <v>430020</v>
      </c>
      <c r="G2281" s="45"/>
      <c r="H2281" s="45"/>
      <c r="I2281" s="45"/>
      <c r="J2281" s="45"/>
    </row>
    <row r="2282" spans="1:10" ht="13.5" customHeight="1" x14ac:dyDescent="0.2">
      <c r="A2282" s="78">
        <v>42271905</v>
      </c>
      <c r="B2282" s="69" t="str">
        <f t="shared" ca="1" si="102"/>
        <v>Tubos endobronquiales</v>
      </c>
      <c r="C2282" s="78" t="s">
        <v>1449</v>
      </c>
      <c r="D2282" s="78">
        <v>15</v>
      </c>
      <c r="E2282" s="71">
        <v>442</v>
      </c>
      <c r="F2282" s="70">
        <f t="shared" ca="1" si="103"/>
        <v>6630</v>
      </c>
      <c r="G2282" s="45"/>
      <c r="H2282" s="45"/>
      <c r="I2282" s="45"/>
      <c r="J2282" s="45"/>
    </row>
    <row r="2283" spans="1:10" ht="13.5" customHeight="1" x14ac:dyDescent="0.2">
      <c r="A2283" s="78">
        <v>42272301</v>
      </c>
      <c r="B2283" s="69" t="str">
        <f t="shared" ca="1" si="102"/>
        <v>Resucitadores manuales</v>
      </c>
      <c r="C2283" s="78" t="s">
        <v>1449</v>
      </c>
      <c r="D2283" s="78">
        <v>75</v>
      </c>
      <c r="E2283" s="71">
        <v>3280.4</v>
      </c>
      <c r="F2283" s="70">
        <f t="shared" ca="1" si="103"/>
        <v>246030</v>
      </c>
      <c r="G2283" s="45"/>
      <c r="H2283" s="45"/>
      <c r="I2283" s="45"/>
      <c r="J2283" s="45"/>
    </row>
    <row r="2284" spans="1:10" ht="13.5" customHeight="1" x14ac:dyDescent="0.2">
      <c r="A2284" s="78">
        <v>42272302</v>
      </c>
      <c r="B2284" s="69" t="str">
        <f t="shared" ca="1" si="102"/>
        <v>Resucitadores neumáticos</v>
      </c>
      <c r="C2284" s="78" t="s">
        <v>1449</v>
      </c>
      <c r="D2284" s="78">
        <v>50</v>
      </c>
      <c r="E2284" s="71">
        <v>1380</v>
      </c>
      <c r="F2284" s="70">
        <f t="shared" ca="1" si="103"/>
        <v>69000</v>
      </c>
      <c r="G2284" s="45"/>
      <c r="H2284" s="45"/>
      <c r="I2284" s="45"/>
      <c r="J2284" s="45"/>
    </row>
    <row r="2285" spans="1:10" ht="27" customHeight="1" x14ac:dyDescent="0.2">
      <c r="A2285" s="78">
        <v>42291613</v>
      </c>
      <c r="B2285" s="69" t="str">
        <f t="shared" ca="1" si="102"/>
        <v>Escalpelos o cuchillos o cuchillas o trepanadores o accesorios para uso quirúrgico</v>
      </c>
      <c r="C2285" s="78" t="s">
        <v>1449</v>
      </c>
      <c r="D2285" s="78">
        <v>12062</v>
      </c>
      <c r="E2285" s="71">
        <v>5</v>
      </c>
      <c r="F2285" s="70">
        <f t="shared" ca="1" si="103"/>
        <v>60310</v>
      </c>
      <c r="G2285" s="45"/>
      <c r="H2285" s="45"/>
      <c r="I2285" s="45"/>
      <c r="J2285" s="45"/>
    </row>
    <row r="2286" spans="1:10" ht="13.5" customHeight="1" x14ac:dyDescent="0.2">
      <c r="A2286" s="78">
        <v>42292802</v>
      </c>
      <c r="B2286" s="69" t="str">
        <f t="shared" ca="1" si="102"/>
        <v>Instrumentos de marcación quirúrgica para uso general</v>
      </c>
      <c r="C2286" s="78" t="s">
        <v>1449</v>
      </c>
      <c r="D2286" s="78">
        <v>60</v>
      </c>
      <c r="E2286" s="71">
        <v>682.2</v>
      </c>
      <c r="F2286" s="70">
        <f t="shared" ca="1" si="103"/>
        <v>40932</v>
      </c>
      <c r="G2286" s="45"/>
      <c r="H2286" s="45"/>
      <c r="I2286" s="45"/>
      <c r="J2286" s="45"/>
    </row>
    <row r="2287" spans="1:10" ht="13.5" customHeight="1" x14ac:dyDescent="0.2">
      <c r="A2287" s="78">
        <v>42292904</v>
      </c>
      <c r="B2287" s="69" t="str">
        <f t="shared" ca="1" si="102"/>
        <v>Suturas quirúrgicas o pasadores de alambre o productos relacionados</v>
      </c>
      <c r="C2287" s="78" t="s">
        <v>1449</v>
      </c>
      <c r="D2287" s="78">
        <v>6390</v>
      </c>
      <c r="E2287" s="71">
        <v>210.62</v>
      </c>
      <c r="F2287" s="70">
        <f t="shared" ca="1" si="103"/>
        <v>1345861.8</v>
      </c>
      <c r="G2287" s="45"/>
      <c r="H2287" s="45"/>
      <c r="I2287" s="45"/>
      <c r="J2287" s="45"/>
    </row>
    <row r="2288" spans="1:10" ht="27" customHeight="1" x14ac:dyDescent="0.2">
      <c r="A2288" s="78">
        <v>42293503</v>
      </c>
      <c r="B2288" s="69" t="str">
        <f t="shared" ca="1" si="102"/>
        <v>Dispositivos o curetas de extracción al vacío o productos relacionados para uso quirúrgico</v>
      </c>
      <c r="C2288" s="78" t="s">
        <v>1449</v>
      </c>
      <c r="D2288" s="78">
        <v>135</v>
      </c>
      <c r="E2288" s="71">
        <v>760.8</v>
      </c>
      <c r="F2288" s="70">
        <f t="shared" ca="1" si="103"/>
        <v>102708</v>
      </c>
      <c r="G2288" s="45"/>
      <c r="H2288" s="45"/>
      <c r="I2288" s="45"/>
      <c r="J2288" s="45"/>
    </row>
    <row r="2289" spans="1:10" ht="13.5" customHeight="1" x14ac:dyDescent="0.2">
      <c r="A2289" s="78">
        <v>42293603</v>
      </c>
      <c r="B2289" s="69" t="str">
        <f t="shared" ca="1" si="102"/>
        <v>Sondas para uso quirúrgico</v>
      </c>
      <c r="C2289" s="78" t="s">
        <v>1449</v>
      </c>
      <c r="D2289" s="78">
        <v>2800</v>
      </c>
      <c r="E2289" s="71">
        <v>50</v>
      </c>
      <c r="F2289" s="70">
        <f t="shared" ca="1" si="103"/>
        <v>140000</v>
      </c>
      <c r="G2289" s="45"/>
      <c r="H2289" s="45"/>
      <c r="I2289" s="45"/>
      <c r="J2289" s="45"/>
    </row>
    <row r="2290" spans="1:10" ht="13.5" customHeight="1" x14ac:dyDescent="0.2">
      <c r="A2290" s="78">
        <v>42295104</v>
      </c>
      <c r="B2290" s="69" t="str">
        <f t="shared" ca="1" si="102"/>
        <v>Equipo electro quirúrgico o electro cauterizante</v>
      </c>
      <c r="C2290" s="78" t="s">
        <v>1449</v>
      </c>
      <c r="D2290" s="78">
        <v>250</v>
      </c>
      <c r="E2290" s="71">
        <v>250</v>
      </c>
      <c r="F2290" s="70">
        <f t="shared" ca="1" si="103"/>
        <v>62500</v>
      </c>
      <c r="G2290" s="45"/>
      <c r="H2290" s="45"/>
      <c r="I2290" s="45"/>
      <c r="J2290" s="45"/>
    </row>
    <row r="2291" spans="1:10" ht="13.5" customHeight="1" x14ac:dyDescent="0.2">
      <c r="A2291" s="78">
        <v>42295303</v>
      </c>
      <c r="B2291" s="69" t="str">
        <f t="shared" ca="1" si="102"/>
        <v>Catéteres o conectores o accesorios de uso quirúrgico</v>
      </c>
      <c r="C2291" s="78" t="s">
        <v>1449</v>
      </c>
      <c r="D2291" s="78">
        <v>750</v>
      </c>
      <c r="E2291" s="71">
        <v>314.98</v>
      </c>
      <c r="F2291" s="70">
        <f t="shared" ca="1" si="103"/>
        <v>236235</v>
      </c>
      <c r="G2291" s="45"/>
      <c r="H2291" s="45"/>
      <c r="I2291" s="45"/>
      <c r="J2291" s="45"/>
    </row>
    <row r="2292" spans="1:10" ht="27" customHeight="1" x14ac:dyDescent="0.2">
      <c r="A2292" s="78">
        <v>42295406</v>
      </c>
      <c r="B2292" s="69" t="str">
        <f t="shared" ca="1" si="102"/>
        <v>Esponja especial para laparotomía o detectable por rayos x o de uso quirúrgico</v>
      </c>
      <c r="C2292" s="78" t="s">
        <v>1449</v>
      </c>
      <c r="D2292" s="78">
        <v>50</v>
      </c>
      <c r="E2292" s="71">
        <v>1382.29</v>
      </c>
      <c r="F2292" s="70">
        <f t="shared" ca="1" si="103"/>
        <v>69114.5</v>
      </c>
      <c r="G2292" s="45"/>
      <c r="H2292" s="45"/>
      <c r="I2292" s="45"/>
      <c r="J2292" s="45"/>
    </row>
    <row r="2293" spans="1:10" ht="13.5" customHeight="1" x14ac:dyDescent="0.2">
      <c r="A2293" s="78">
        <v>42295415</v>
      </c>
      <c r="B2293" s="69" t="str">
        <f t="shared" ca="1" si="102"/>
        <v>Fundas para equipos de uso quirúrgico</v>
      </c>
      <c r="C2293" s="78" t="s">
        <v>1449</v>
      </c>
      <c r="D2293" s="78">
        <v>35</v>
      </c>
      <c r="E2293" s="71">
        <v>532.57000000000005</v>
      </c>
      <c r="F2293" s="70">
        <f t="shared" ca="1" si="103"/>
        <v>18639.95</v>
      </c>
      <c r="G2293" s="45"/>
      <c r="H2293" s="45"/>
      <c r="I2293" s="45"/>
      <c r="J2293" s="45"/>
    </row>
    <row r="2294" spans="1:10" ht="13.5" customHeight="1" x14ac:dyDescent="0.2">
      <c r="A2294" s="78">
        <v>53102401</v>
      </c>
      <c r="B2294" s="69" t="str">
        <f t="shared" ca="1" si="102"/>
        <v>Medias largas</v>
      </c>
      <c r="C2294" s="78" t="s">
        <v>1449</v>
      </c>
      <c r="D2294" s="78">
        <v>300</v>
      </c>
      <c r="E2294" s="71">
        <v>2317.19</v>
      </c>
      <c r="F2294" s="70">
        <f t="shared" ca="1" si="103"/>
        <v>695157</v>
      </c>
      <c r="G2294" s="45"/>
      <c r="H2294" s="45"/>
      <c r="I2294" s="45"/>
      <c r="J2294" s="45"/>
    </row>
    <row r="2295" spans="1:10" ht="13.5" customHeight="1" x14ac:dyDescent="0.2">
      <c r="A2295" s="78">
        <v>53131608</v>
      </c>
      <c r="B2295" s="69" t="str">
        <f t="shared" ca="1" si="102"/>
        <v>Jabones</v>
      </c>
      <c r="C2295" s="78" t="s">
        <v>1449</v>
      </c>
      <c r="D2295" s="78">
        <v>300</v>
      </c>
      <c r="E2295" s="71">
        <v>1045.1600000000001</v>
      </c>
      <c r="F2295" s="70">
        <f t="shared" ca="1" si="103"/>
        <v>313548</v>
      </c>
      <c r="G2295" s="45"/>
      <c r="H2295" s="45"/>
      <c r="I2295" s="45"/>
      <c r="J2295" s="45"/>
    </row>
    <row r="2296" spans="1:10" ht="13.5" customHeight="1" x14ac:dyDescent="0.2">
      <c r="A2296" s="45"/>
      <c r="B2296" s="45"/>
      <c r="C2296" s="45"/>
      <c r="D2296" s="45"/>
      <c r="E2296" s="73" t="s">
        <v>12551</v>
      </c>
      <c r="F2296" s="74">
        <f ca="1">SUM(Table3105[MONTO TOTAL ESTIMADO])</f>
        <v>18356408.489999998</v>
      </c>
      <c r="G2296" s="45"/>
      <c r="H2296" s="45" t="str">
        <f>C2195</f>
        <v>Bienes</v>
      </c>
      <c r="I2296" s="45" t="str">
        <f>E2195</f>
        <v>No</v>
      </c>
      <c r="J2296" s="45" t="str">
        <f>D2195</f>
        <v>Comparacion de Precios</v>
      </c>
    </row>
    <row r="2297" spans="1:10" ht="14.1" customHeight="1" thickBot="1" x14ac:dyDescent="0.3"/>
    <row r="2298" spans="1:10" ht="33.75" customHeight="1" thickBot="1" x14ac:dyDescent="0.25">
      <c r="A2298" s="64" t="s">
        <v>16382</v>
      </c>
      <c r="B2298" s="64" t="s">
        <v>161</v>
      </c>
      <c r="C2298" s="64" t="s">
        <v>11725</v>
      </c>
      <c r="D2298" s="64" t="s">
        <v>14378</v>
      </c>
      <c r="E2298" s="64" t="s">
        <v>10963</v>
      </c>
      <c r="F2298" s="64" t="s">
        <v>11096</v>
      </c>
      <c r="G2298" s="45"/>
      <c r="H2298" s="45"/>
      <c r="I2298" s="45"/>
      <c r="J2298" s="45"/>
    </row>
    <row r="2299" spans="1:10" ht="13.5" customHeight="1" thickBot="1" x14ac:dyDescent="0.25">
      <c r="A2299" s="66" t="s">
        <v>18899</v>
      </c>
      <c r="B2299" s="66" t="s">
        <v>18900</v>
      </c>
      <c r="C2299" s="66" t="s">
        <v>17798</v>
      </c>
      <c r="D2299" s="66" t="s">
        <v>1875</v>
      </c>
      <c r="E2299" s="66" t="s">
        <v>17854</v>
      </c>
      <c r="F2299" s="66" t="s">
        <v>18901</v>
      </c>
      <c r="G2299" s="45"/>
      <c r="H2299" s="45"/>
      <c r="I2299" s="45"/>
      <c r="J2299" s="45"/>
    </row>
    <row r="2300" spans="1:10" ht="14.1" customHeight="1" thickBot="1" x14ac:dyDescent="0.25">
      <c r="A2300" s="95" t="s">
        <v>14828</v>
      </c>
      <c r="B2300" s="67" t="s">
        <v>8530</v>
      </c>
      <c r="C2300" s="76">
        <v>45017</v>
      </c>
      <c r="D2300" s="95" t="s">
        <v>9387</v>
      </c>
      <c r="E2300" s="67" t="s">
        <v>13094</v>
      </c>
      <c r="F2300" s="66" t="s">
        <v>3082</v>
      </c>
      <c r="G2300" s="45"/>
      <c r="H2300" s="45"/>
      <c r="I2300" s="45"/>
      <c r="J2300" s="45"/>
    </row>
    <row r="2301" spans="1:10" ht="14.1" customHeight="1" thickBot="1" x14ac:dyDescent="0.25">
      <c r="A2301" s="96"/>
      <c r="B2301" s="67" t="s">
        <v>1786</v>
      </c>
      <c r="C2301" s="80">
        <f>IF(C2300="","",IF(AND(MONTH(C2300)&gt;=1,MONTH(C2300)&lt;=3),1,IF(AND(MONTH(C2300)&gt;=4,MONTH(C2300)&lt;=6),2,IF(AND(MONTH(C2300)&gt;=7,MONTH(C2300)&lt;=9),3,4))))</f>
        <v>2</v>
      </c>
      <c r="D2301" s="96"/>
      <c r="E2301" s="67" t="s">
        <v>2419</v>
      </c>
      <c r="F2301" s="66" t="s">
        <v>14449</v>
      </c>
      <c r="G2301" s="45"/>
      <c r="H2301" s="45"/>
      <c r="I2301" s="45"/>
      <c r="J2301" s="45"/>
    </row>
    <row r="2302" spans="1:10" ht="14.1" customHeight="1" thickBot="1" x14ac:dyDescent="0.25">
      <c r="A2302" s="96"/>
      <c r="B2302" s="67" t="s">
        <v>12943</v>
      </c>
      <c r="C2302" s="76">
        <v>45107</v>
      </c>
      <c r="D2302" s="96"/>
      <c r="E2302" s="67" t="s">
        <v>3075</v>
      </c>
      <c r="F2302" s="66" t="s">
        <v>6001</v>
      </c>
      <c r="G2302" s="45"/>
      <c r="H2302" s="45"/>
      <c r="I2302" s="45"/>
      <c r="J2302" s="45"/>
    </row>
    <row r="2303" spans="1:10" ht="14.1" customHeight="1" thickBot="1" x14ac:dyDescent="0.25">
      <c r="A2303" s="96"/>
      <c r="B2303" s="67" t="s">
        <v>1786</v>
      </c>
      <c r="C2303" s="80">
        <f>IF(C2302="","",IF(AND(MONTH(C2302)&gt;=1,MONTH(C2302)&lt;=3),1,IF(AND(MONTH(C2302)&gt;=4,MONTH(C2302)&lt;=6),2,IF(AND(MONTH(C2302)&gt;=7,MONTH(C2302)&lt;=9),3,4))))</f>
        <v>2</v>
      </c>
      <c r="D2303" s="96"/>
      <c r="E2303" s="67" t="s">
        <v>13193</v>
      </c>
      <c r="F2303" s="66" t="s">
        <v>6001</v>
      </c>
      <c r="G2303" s="45"/>
      <c r="H2303" s="45"/>
      <c r="I2303" s="45"/>
      <c r="J2303" s="45"/>
    </row>
    <row r="2304" spans="1:10" ht="14.1" customHeight="1" thickBot="1" x14ac:dyDescent="0.25">
      <c r="A2304" s="45"/>
      <c r="B2304" s="45"/>
      <c r="C2304" s="45"/>
      <c r="D2304" s="45"/>
      <c r="E2304" s="45"/>
      <c r="F2304" s="45"/>
      <c r="G2304" s="45"/>
      <c r="H2304" s="45"/>
      <c r="I2304" s="45"/>
      <c r="J2304" s="45"/>
    </row>
    <row r="2305" spans="1:10" ht="14.1" customHeight="1" thickBot="1" x14ac:dyDescent="0.25">
      <c r="A2305" s="72" t="s">
        <v>15735</v>
      </c>
      <c r="B2305" s="72" t="s">
        <v>16146</v>
      </c>
      <c r="C2305" s="72" t="s">
        <v>15641</v>
      </c>
      <c r="D2305" s="72" t="s">
        <v>15251</v>
      </c>
      <c r="E2305" s="72" t="s">
        <v>6934</v>
      </c>
      <c r="F2305" s="72" t="s">
        <v>15280</v>
      </c>
      <c r="G2305" s="45"/>
      <c r="H2305" s="45"/>
      <c r="I2305" s="45"/>
      <c r="J2305" s="45"/>
    </row>
    <row r="2306" spans="1:10" ht="13.5" customHeight="1" x14ac:dyDescent="0.2">
      <c r="A2306" s="78">
        <v>41104014</v>
      </c>
      <c r="B2306" s="69" t="str">
        <f t="shared" ref="B2306:B2400" ca="1" si="104">IFERROR(INDEX(UNSPSCDes,MATCH(INDIRECT(ADDRESS(ROW(),COLUMN()-1,4)),UNSPSCCode,0)),"")</f>
        <v>Aplicadores de muestras</v>
      </c>
      <c r="C2306" s="78" t="s">
        <v>1449</v>
      </c>
      <c r="D2306" s="78">
        <v>30</v>
      </c>
      <c r="E2306" s="71">
        <v>123</v>
      </c>
      <c r="F2306" s="70">
        <f t="shared" ref="F2306:F2400" ca="1" si="105">INDIRECT(ADDRESS(ROW(),COLUMN()-2,4))*INDIRECT(ADDRESS(ROW(),COLUMN()-1,4))</f>
        <v>3690</v>
      </c>
      <c r="G2306" s="45"/>
      <c r="H2306" s="45"/>
      <c r="I2306" s="45"/>
      <c r="J2306" s="45"/>
    </row>
    <row r="2307" spans="1:10" ht="13.5" customHeight="1" x14ac:dyDescent="0.2">
      <c r="A2307" s="78">
        <v>41104019</v>
      </c>
      <c r="B2307" s="69" t="str">
        <f t="shared" ca="1" si="104"/>
        <v>Colectores de muestras</v>
      </c>
      <c r="C2307" s="78" t="s">
        <v>1449</v>
      </c>
      <c r="D2307" s="78">
        <v>5000</v>
      </c>
      <c r="E2307" s="71">
        <v>52.82</v>
      </c>
      <c r="F2307" s="70">
        <f t="shared" ca="1" si="105"/>
        <v>264100</v>
      </c>
      <c r="G2307" s="45"/>
      <c r="H2307" s="45"/>
      <c r="I2307" s="45"/>
      <c r="J2307" s="45"/>
    </row>
    <row r="2308" spans="1:10" ht="13.5" customHeight="1" x14ac:dyDescent="0.2">
      <c r="A2308" s="78">
        <v>41104104</v>
      </c>
      <c r="B2308" s="69" t="str">
        <f t="shared" ca="1" si="104"/>
        <v>Torniquetes</v>
      </c>
      <c r="C2308" s="78" t="s">
        <v>1449</v>
      </c>
      <c r="D2308" s="78">
        <v>25</v>
      </c>
      <c r="E2308" s="71">
        <v>36.58</v>
      </c>
      <c r="F2308" s="70">
        <f t="shared" ca="1" si="105"/>
        <v>914.5</v>
      </c>
      <c r="G2308" s="45"/>
      <c r="H2308" s="45"/>
      <c r="I2308" s="45"/>
      <c r="J2308" s="45"/>
    </row>
    <row r="2309" spans="1:10" ht="13.5" customHeight="1" x14ac:dyDescent="0.2">
      <c r="A2309" s="78">
        <v>41104109</v>
      </c>
      <c r="B2309" s="69" t="str">
        <f t="shared" ca="1" si="104"/>
        <v>Bolsas de recolección de unidades de sangre</v>
      </c>
      <c r="C2309" s="78" t="s">
        <v>16989</v>
      </c>
      <c r="D2309" s="78">
        <v>400</v>
      </c>
      <c r="E2309" s="71">
        <v>83</v>
      </c>
      <c r="F2309" s="70">
        <f t="shared" ca="1" si="105"/>
        <v>33200</v>
      </c>
      <c r="G2309" s="45"/>
      <c r="H2309" s="45"/>
      <c r="I2309" s="45"/>
      <c r="J2309" s="45"/>
    </row>
    <row r="2310" spans="1:10" ht="13.5" customHeight="1" x14ac:dyDescent="0.2">
      <c r="A2310" s="78">
        <v>41104929</v>
      </c>
      <c r="B2310" s="69" t="str">
        <f t="shared" ca="1" si="104"/>
        <v>Papeles filtrantes para laboratorio</v>
      </c>
      <c r="C2310" s="78" t="s">
        <v>1449</v>
      </c>
      <c r="D2310" s="78">
        <v>15</v>
      </c>
      <c r="E2310" s="71">
        <v>1735</v>
      </c>
      <c r="F2310" s="70">
        <f t="shared" ca="1" si="105"/>
        <v>26025</v>
      </c>
      <c r="G2310" s="45"/>
      <c r="H2310" s="45"/>
      <c r="I2310" s="45"/>
      <c r="J2310" s="45"/>
    </row>
    <row r="2311" spans="1:10" ht="13.5" customHeight="1" x14ac:dyDescent="0.2">
      <c r="A2311" s="78">
        <v>41105108</v>
      </c>
      <c r="B2311" s="69" t="str">
        <f t="shared" ca="1" si="104"/>
        <v>Tubos de uso general para laboratorio</v>
      </c>
      <c r="C2311" s="78" t="s">
        <v>1449</v>
      </c>
      <c r="D2311" s="78">
        <v>800</v>
      </c>
      <c r="E2311" s="71">
        <v>707.92</v>
      </c>
      <c r="F2311" s="70">
        <f t="shared" ca="1" si="105"/>
        <v>566336</v>
      </c>
      <c r="G2311" s="45"/>
      <c r="H2311" s="45"/>
      <c r="I2311" s="45"/>
      <c r="J2311" s="45"/>
    </row>
    <row r="2312" spans="1:10" ht="13.5" customHeight="1" x14ac:dyDescent="0.2">
      <c r="A2312" s="78">
        <v>41122101</v>
      </c>
      <c r="B2312" s="69" t="str">
        <f t="shared" ca="1" si="104"/>
        <v>Platos o placas petri</v>
      </c>
      <c r="C2312" s="78" t="s">
        <v>1449</v>
      </c>
      <c r="D2312" s="78">
        <v>25</v>
      </c>
      <c r="E2312" s="71">
        <v>5733.62</v>
      </c>
      <c r="F2312" s="70">
        <f t="shared" ca="1" si="105"/>
        <v>143340.5</v>
      </c>
      <c r="G2312" s="45"/>
      <c r="H2312" s="45"/>
      <c r="I2312" s="45"/>
      <c r="J2312" s="45"/>
    </row>
    <row r="2313" spans="1:10" ht="13.5" customHeight="1" x14ac:dyDescent="0.2">
      <c r="A2313" s="78">
        <v>41122101</v>
      </c>
      <c r="B2313" s="69" t="str">
        <f t="shared" ca="1" si="104"/>
        <v>Platos o placas petri</v>
      </c>
      <c r="C2313" s="78" t="s">
        <v>1449</v>
      </c>
      <c r="D2313" s="78">
        <v>20</v>
      </c>
      <c r="E2313" s="71">
        <v>2984</v>
      </c>
      <c r="F2313" s="70">
        <f t="shared" ca="1" si="105"/>
        <v>59680</v>
      </c>
      <c r="G2313" s="45"/>
      <c r="H2313" s="45"/>
      <c r="I2313" s="45"/>
      <c r="J2313" s="45"/>
    </row>
    <row r="2314" spans="1:10" ht="13.5" customHeight="1" x14ac:dyDescent="0.2">
      <c r="A2314" s="78">
        <v>41122104</v>
      </c>
      <c r="B2314" s="69" t="str">
        <f t="shared" ca="1" si="104"/>
        <v>Frascos de cultivo de tejidos</v>
      </c>
      <c r="C2314" s="78" t="s">
        <v>16989</v>
      </c>
      <c r="D2314" s="78">
        <v>25</v>
      </c>
      <c r="E2314" s="71">
        <v>2360</v>
      </c>
      <c r="F2314" s="70">
        <f t="shared" ca="1" si="105"/>
        <v>59000</v>
      </c>
      <c r="G2314" s="45"/>
      <c r="H2314" s="45"/>
      <c r="I2314" s="45"/>
      <c r="J2314" s="45"/>
    </row>
    <row r="2315" spans="1:10" ht="13.5" customHeight="1" x14ac:dyDescent="0.2">
      <c r="A2315" s="78">
        <v>41123403</v>
      </c>
      <c r="B2315" s="69" t="str">
        <f t="shared" ca="1" si="104"/>
        <v>Goteros dosificadores</v>
      </c>
      <c r="C2315" s="78" t="s">
        <v>16989</v>
      </c>
      <c r="D2315" s="78">
        <v>20</v>
      </c>
      <c r="E2315" s="71">
        <v>1050.2</v>
      </c>
      <c r="F2315" s="70">
        <f t="shared" ca="1" si="105"/>
        <v>21004</v>
      </c>
      <c r="G2315" s="45"/>
      <c r="H2315" s="45"/>
      <c r="I2315" s="45"/>
      <c r="J2315" s="45"/>
    </row>
    <row r="2316" spans="1:10" ht="13.5" customHeight="1" x14ac:dyDescent="0.2">
      <c r="A2316" s="78">
        <v>42131606</v>
      </c>
      <c r="B2316" s="69" t="str">
        <f t="shared" ca="1" si="104"/>
        <v>Máscaras quirúrgicas o de aislamiento para personal médico</v>
      </c>
      <c r="C2316" s="78" t="s">
        <v>1449</v>
      </c>
      <c r="D2316" s="78">
        <v>6189</v>
      </c>
      <c r="E2316" s="71">
        <v>34.020000000000003</v>
      </c>
      <c r="F2316" s="70">
        <f t="shared" ca="1" si="105"/>
        <v>210549.78000000003</v>
      </c>
      <c r="G2316" s="45"/>
      <c r="H2316" s="45"/>
      <c r="I2316" s="45"/>
      <c r="J2316" s="45"/>
    </row>
    <row r="2317" spans="1:10" ht="13.5" customHeight="1" x14ac:dyDescent="0.2">
      <c r="A2317" s="78">
        <v>42132205</v>
      </c>
      <c r="B2317" s="69" t="str">
        <f t="shared" ca="1" si="104"/>
        <v>Guantes de cirugía</v>
      </c>
      <c r="C2317" s="78" t="s">
        <v>1449</v>
      </c>
      <c r="D2317" s="78">
        <v>65000</v>
      </c>
      <c r="E2317" s="71">
        <v>15</v>
      </c>
      <c r="F2317" s="70">
        <f t="shared" ca="1" si="105"/>
        <v>975000</v>
      </c>
      <c r="G2317" s="45"/>
      <c r="H2317" s="45"/>
      <c r="I2317" s="45"/>
      <c r="J2317" s="45"/>
    </row>
    <row r="2318" spans="1:10" ht="13.5" customHeight="1" x14ac:dyDescent="0.2">
      <c r="A2318" s="78">
        <v>42141501</v>
      </c>
      <c r="B2318" s="69" t="str">
        <f t="shared" ca="1" si="104"/>
        <v>Bolas o fibra de algodón</v>
      </c>
      <c r="C2318" s="78" t="s">
        <v>1449</v>
      </c>
      <c r="D2318" s="78">
        <v>300</v>
      </c>
      <c r="E2318" s="71">
        <v>180</v>
      </c>
      <c r="F2318" s="70">
        <f t="shared" ca="1" si="105"/>
        <v>54000</v>
      </c>
      <c r="G2318" s="45"/>
      <c r="H2318" s="45"/>
      <c r="I2318" s="45"/>
      <c r="J2318" s="45"/>
    </row>
    <row r="2319" spans="1:10" ht="13.5" customHeight="1" x14ac:dyDescent="0.2">
      <c r="A2319" s="78">
        <v>42141502</v>
      </c>
      <c r="B2319" s="69" t="str">
        <f t="shared" ca="1" si="104"/>
        <v>Palitos (copitos) con punta de fibra</v>
      </c>
      <c r="C2319" s="78" t="s">
        <v>16989</v>
      </c>
      <c r="D2319" s="78">
        <v>350</v>
      </c>
      <c r="E2319" s="71">
        <v>1139.8800000000001</v>
      </c>
      <c r="F2319" s="70">
        <f t="shared" ca="1" si="105"/>
        <v>398958.00000000006</v>
      </c>
      <c r="G2319" s="45"/>
      <c r="H2319" s="45"/>
      <c r="I2319" s="45"/>
      <c r="J2319" s="45"/>
    </row>
    <row r="2320" spans="1:10" ht="13.5" customHeight="1" x14ac:dyDescent="0.2">
      <c r="A2320" s="78">
        <v>42142303</v>
      </c>
      <c r="B2320" s="69" t="str">
        <f t="shared" ca="1" si="104"/>
        <v>Productos de identificación de pacientes</v>
      </c>
      <c r="C2320" s="78" t="s">
        <v>1449</v>
      </c>
      <c r="D2320" s="78">
        <v>15000</v>
      </c>
      <c r="E2320" s="71">
        <v>23.57</v>
      </c>
      <c r="F2320" s="70">
        <f t="shared" ca="1" si="105"/>
        <v>353550</v>
      </c>
      <c r="G2320" s="45"/>
      <c r="H2320" s="45"/>
      <c r="I2320" s="45"/>
      <c r="J2320" s="45"/>
    </row>
    <row r="2321" spans="1:10" ht="13.5" customHeight="1" x14ac:dyDescent="0.2">
      <c r="A2321" s="78">
        <v>42142402</v>
      </c>
      <c r="B2321" s="69" t="str">
        <f t="shared" ca="1" si="104"/>
        <v>Cánulas o tubos o accesorios de succión para uso médico</v>
      </c>
      <c r="C2321" s="78" t="s">
        <v>1449</v>
      </c>
      <c r="D2321" s="78">
        <v>2000</v>
      </c>
      <c r="E2321" s="71">
        <v>109.48</v>
      </c>
      <c r="F2321" s="70">
        <f t="shared" ca="1" si="105"/>
        <v>218960</v>
      </c>
      <c r="G2321" s="45"/>
      <c r="H2321" s="45"/>
      <c r="I2321" s="45"/>
      <c r="J2321" s="45"/>
    </row>
    <row r="2322" spans="1:10" ht="13.5" customHeight="1" x14ac:dyDescent="0.2">
      <c r="A2322" s="78">
        <v>42142502</v>
      </c>
      <c r="B2322" s="69" t="str">
        <f t="shared" ca="1" si="104"/>
        <v>Agujas para anestesia</v>
      </c>
      <c r="C2322" s="78" t="s">
        <v>16989</v>
      </c>
      <c r="D2322" s="78">
        <v>25</v>
      </c>
      <c r="E2322" s="71">
        <v>907</v>
      </c>
      <c r="F2322" s="70">
        <f t="shared" ca="1" si="105"/>
        <v>22675</v>
      </c>
      <c r="G2322" s="45"/>
      <c r="H2322" s="45"/>
      <c r="I2322" s="45"/>
      <c r="J2322" s="45"/>
    </row>
    <row r="2323" spans="1:10" ht="13.5" customHeight="1" x14ac:dyDescent="0.2">
      <c r="A2323" s="78">
        <v>42142609</v>
      </c>
      <c r="B2323" s="69" t="str">
        <f t="shared" ca="1" si="104"/>
        <v>Jeringas con agujas para uso médico</v>
      </c>
      <c r="C2323" s="78" t="s">
        <v>16989</v>
      </c>
      <c r="D2323" s="78">
        <v>5</v>
      </c>
      <c r="E2323" s="71">
        <v>6870.07</v>
      </c>
      <c r="F2323" s="70">
        <f t="shared" ca="1" si="105"/>
        <v>34350.35</v>
      </c>
      <c r="G2323" s="45"/>
      <c r="H2323" s="45"/>
      <c r="I2323" s="45"/>
      <c r="J2323" s="45"/>
    </row>
    <row r="2324" spans="1:10" ht="13.5" customHeight="1" x14ac:dyDescent="0.2">
      <c r="A2324" s="78">
        <v>42142609</v>
      </c>
      <c r="B2324" s="69" t="str">
        <f t="shared" ca="1" si="104"/>
        <v>Jeringas con agujas para uso médico</v>
      </c>
      <c r="C2324" s="78" t="s">
        <v>1449</v>
      </c>
      <c r="D2324" s="78">
        <v>35000</v>
      </c>
      <c r="E2324" s="71">
        <v>10</v>
      </c>
      <c r="F2324" s="70">
        <f t="shared" ca="1" si="105"/>
        <v>350000</v>
      </c>
      <c r="G2324" s="45"/>
      <c r="H2324" s="45"/>
      <c r="I2324" s="45"/>
      <c r="J2324" s="45"/>
    </row>
    <row r="2325" spans="1:10" ht="13.5" customHeight="1" x14ac:dyDescent="0.2">
      <c r="A2325" s="78">
        <v>42142612</v>
      </c>
      <c r="B2325" s="69" t="str">
        <f t="shared" ca="1" si="104"/>
        <v>Sets de jeringas de irrigación</v>
      </c>
      <c r="C2325" s="78" t="s">
        <v>1449</v>
      </c>
      <c r="D2325" s="78">
        <v>200</v>
      </c>
      <c r="E2325" s="71">
        <v>15</v>
      </c>
      <c r="F2325" s="70">
        <f t="shared" ca="1" si="105"/>
        <v>3000</v>
      </c>
      <c r="G2325" s="45"/>
      <c r="H2325" s="45"/>
      <c r="I2325" s="45"/>
      <c r="J2325" s="45"/>
    </row>
    <row r="2326" spans="1:10" ht="13.5" customHeight="1" x14ac:dyDescent="0.2">
      <c r="A2326" s="78">
        <v>42231701</v>
      </c>
      <c r="B2326" s="69" t="str">
        <f t="shared" ca="1" si="104"/>
        <v>Tubos nasogástricos</v>
      </c>
      <c r="C2326" s="78" t="s">
        <v>1449</v>
      </c>
      <c r="D2326" s="78">
        <v>4201</v>
      </c>
      <c r="E2326" s="71">
        <v>15</v>
      </c>
      <c r="F2326" s="70">
        <f t="shared" ca="1" si="105"/>
        <v>63015</v>
      </c>
      <c r="G2326" s="45"/>
      <c r="H2326" s="45"/>
      <c r="I2326" s="45"/>
      <c r="J2326" s="45"/>
    </row>
    <row r="2327" spans="1:10" ht="13.5" customHeight="1" x14ac:dyDescent="0.2">
      <c r="A2327" s="78">
        <v>42241512</v>
      </c>
      <c r="B2327" s="69" t="str">
        <f t="shared" ca="1" si="104"/>
        <v>Materiales de unión de yesos o tablillas</v>
      </c>
      <c r="C2327" s="78" t="s">
        <v>1449</v>
      </c>
      <c r="D2327" s="78">
        <v>300</v>
      </c>
      <c r="E2327" s="71">
        <v>151.63</v>
      </c>
      <c r="F2327" s="70">
        <f t="shared" ca="1" si="105"/>
        <v>45489</v>
      </c>
      <c r="G2327" s="45"/>
      <c r="H2327" s="45"/>
      <c r="I2327" s="45"/>
      <c r="J2327" s="45"/>
    </row>
    <row r="2328" spans="1:10" ht="13.5" customHeight="1" x14ac:dyDescent="0.2">
      <c r="A2328" s="78">
        <v>42262105</v>
      </c>
      <c r="B2328" s="69" t="str">
        <f t="shared" ca="1" si="104"/>
        <v>Compuestos endurecedores mortuorios</v>
      </c>
      <c r="C2328" s="78" t="s">
        <v>9561</v>
      </c>
      <c r="D2328" s="78">
        <v>20</v>
      </c>
      <c r="E2328" s="71">
        <v>954.03</v>
      </c>
      <c r="F2328" s="70">
        <f t="shared" ca="1" si="105"/>
        <v>19080.599999999999</v>
      </c>
      <c r="G2328" s="45"/>
      <c r="H2328" s="45"/>
      <c r="I2328" s="45"/>
      <c r="J2328" s="45"/>
    </row>
    <row r="2329" spans="1:10" ht="13.5" customHeight="1" x14ac:dyDescent="0.2">
      <c r="A2329" s="78">
        <v>42271708</v>
      </c>
      <c r="B2329" s="69" t="str">
        <f t="shared" ca="1" si="104"/>
        <v>Máscaras de oxígeno o partes para uso médico</v>
      </c>
      <c r="C2329" s="78" t="s">
        <v>1449</v>
      </c>
      <c r="D2329" s="78">
        <v>750</v>
      </c>
      <c r="E2329" s="71">
        <v>125</v>
      </c>
      <c r="F2329" s="70">
        <f t="shared" ca="1" si="105"/>
        <v>93750</v>
      </c>
      <c r="G2329" s="45"/>
      <c r="H2329" s="45"/>
      <c r="I2329" s="45"/>
      <c r="J2329" s="45"/>
    </row>
    <row r="2330" spans="1:10" ht="13.5" customHeight="1" x14ac:dyDescent="0.2">
      <c r="A2330" s="78">
        <v>42281603</v>
      </c>
      <c r="B2330" s="69" t="str">
        <f t="shared" ca="1" si="104"/>
        <v>Desinfectante o esterilizador de instrumentos</v>
      </c>
      <c r="C2330" s="78" t="s">
        <v>9561</v>
      </c>
      <c r="D2330" s="78">
        <v>19</v>
      </c>
      <c r="E2330" s="71">
        <v>3200.63</v>
      </c>
      <c r="F2330" s="70">
        <f t="shared" ca="1" si="105"/>
        <v>60811.97</v>
      </c>
      <c r="G2330" s="45"/>
      <c r="H2330" s="45"/>
      <c r="I2330" s="45"/>
      <c r="J2330" s="45"/>
    </row>
    <row r="2331" spans="1:10" ht="13.5" customHeight="1" x14ac:dyDescent="0.2">
      <c r="A2331" s="78">
        <v>42281604</v>
      </c>
      <c r="B2331" s="69" t="str">
        <f t="shared" ca="1" si="104"/>
        <v>Desinfectantes de superficies para uso médico</v>
      </c>
      <c r="C2331" s="78" t="s">
        <v>9561</v>
      </c>
      <c r="D2331" s="78">
        <v>98</v>
      </c>
      <c r="E2331" s="71">
        <v>3307.83</v>
      </c>
      <c r="F2331" s="70">
        <f t="shared" ca="1" si="105"/>
        <v>324167.33999999997</v>
      </c>
      <c r="G2331" s="45"/>
      <c r="H2331" s="45"/>
      <c r="I2331" s="45"/>
      <c r="J2331" s="45"/>
    </row>
    <row r="2332" spans="1:10" ht="13.5" customHeight="1" x14ac:dyDescent="0.2">
      <c r="A2332" s="78">
        <v>42281704</v>
      </c>
      <c r="B2332" s="69" t="str">
        <f t="shared" ca="1" si="104"/>
        <v>Limpiadores o detergentes para instrumentos</v>
      </c>
      <c r="C2332" s="78" t="s">
        <v>9561</v>
      </c>
      <c r="D2332" s="78">
        <v>32</v>
      </c>
      <c r="E2332" s="71">
        <v>2026.13</v>
      </c>
      <c r="F2332" s="70">
        <f t="shared" ca="1" si="105"/>
        <v>64836.160000000003</v>
      </c>
      <c r="G2332" s="45"/>
      <c r="H2332" s="45"/>
      <c r="I2332" s="45"/>
      <c r="J2332" s="45"/>
    </row>
    <row r="2333" spans="1:10" ht="13.5" customHeight="1" x14ac:dyDescent="0.2">
      <c r="A2333" s="78">
        <v>42281709</v>
      </c>
      <c r="B2333" s="69" t="str">
        <f t="shared" ca="1" si="104"/>
        <v>Cepillos de limpieza de esterilización</v>
      </c>
      <c r="C2333" s="78" t="s">
        <v>1449</v>
      </c>
      <c r="D2333" s="78">
        <v>3</v>
      </c>
      <c r="E2333" s="71">
        <v>495.6</v>
      </c>
      <c r="F2333" s="70">
        <f t="shared" ca="1" si="105"/>
        <v>1486.8000000000002</v>
      </c>
      <c r="G2333" s="45"/>
      <c r="H2333" s="45"/>
      <c r="I2333" s="45"/>
      <c r="J2333" s="45"/>
    </row>
    <row r="2334" spans="1:10" ht="13.5" customHeight="1" x14ac:dyDescent="0.2">
      <c r="A2334" s="78">
        <v>42281709</v>
      </c>
      <c r="B2334" s="69" t="str">
        <f t="shared" ca="1" si="104"/>
        <v>Cepillos de limpieza de esterilización</v>
      </c>
      <c r="C2334" s="78" t="s">
        <v>1449</v>
      </c>
      <c r="D2334" s="78">
        <v>875</v>
      </c>
      <c r="E2334" s="71">
        <v>112.69</v>
      </c>
      <c r="F2334" s="70">
        <f t="shared" ca="1" si="105"/>
        <v>98603.75</v>
      </c>
      <c r="G2334" s="45"/>
      <c r="H2334" s="45"/>
      <c r="I2334" s="45"/>
      <c r="J2334" s="45"/>
    </row>
    <row r="2335" spans="1:10" ht="13.5" customHeight="1" x14ac:dyDescent="0.2">
      <c r="A2335" s="78">
        <v>42281709</v>
      </c>
      <c r="B2335" s="69" t="str">
        <f t="shared" ca="1" si="104"/>
        <v>Cepillos de limpieza de esterilización</v>
      </c>
      <c r="C2335" s="78" t="s">
        <v>1449</v>
      </c>
      <c r="D2335" s="78">
        <v>1750</v>
      </c>
      <c r="E2335" s="71">
        <v>1</v>
      </c>
      <c r="F2335" s="70">
        <f t="shared" ca="1" si="105"/>
        <v>1750</v>
      </c>
      <c r="G2335" s="45"/>
      <c r="H2335" s="45"/>
      <c r="I2335" s="45"/>
      <c r="J2335" s="45"/>
    </row>
    <row r="2336" spans="1:10" ht="13.5" customHeight="1" x14ac:dyDescent="0.2">
      <c r="A2336" s="78">
        <v>42281711</v>
      </c>
      <c r="B2336" s="69" t="str">
        <f t="shared" ca="1" si="104"/>
        <v>Desincrustadores de esterilización</v>
      </c>
      <c r="C2336" s="78" t="s">
        <v>9561</v>
      </c>
      <c r="D2336" s="78">
        <v>6</v>
      </c>
      <c r="E2336" s="71">
        <v>600</v>
      </c>
      <c r="F2336" s="70">
        <f t="shared" ca="1" si="105"/>
        <v>3600</v>
      </c>
      <c r="G2336" s="45"/>
      <c r="H2336" s="45"/>
      <c r="I2336" s="45"/>
      <c r="J2336" s="45"/>
    </row>
    <row r="2337" spans="1:10" ht="13.5" customHeight="1" x14ac:dyDescent="0.2">
      <c r="A2337" s="78">
        <v>42281807</v>
      </c>
      <c r="B2337" s="69" t="str">
        <f t="shared" ca="1" si="104"/>
        <v>Cintas indicadoras de esterilización</v>
      </c>
      <c r="C2337" s="78" t="s">
        <v>1449</v>
      </c>
      <c r="D2337" s="78">
        <v>100</v>
      </c>
      <c r="E2337" s="71">
        <v>578.20000000000005</v>
      </c>
      <c r="F2337" s="70">
        <f t="shared" ca="1" si="105"/>
        <v>57820.000000000007</v>
      </c>
      <c r="G2337" s="45"/>
      <c r="H2337" s="45"/>
      <c r="I2337" s="45"/>
      <c r="J2337" s="45"/>
    </row>
    <row r="2338" spans="1:10" ht="13.5" customHeight="1" x14ac:dyDescent="0.2">
      <c r="A2338" s="78">
        <v>42295407</v>
      </c>
      <c r="B2338" s="69" t="str">
        <f t="shared" ca="1" si="104"/>
        <v>Máscaras para pacientes de uso quirúrgico</v>
      </c>
      <c r="C2338" s="78" t="s">
        <v>1449</v>
      </c>
      <c r="D2338" s="78">
        <v>3</v>
      </c>
      <c r="E2338" s="71">
        <v>356.09</v>
      </c>
      <c r="F2338" s="70">
        <f t="shared" ca="1" si="105"/>
        <v>1068.27</v>
      </c>
      <c r="G2338" s="45"/>
      <c r="H2338" s="45"/>
      <c r="I2338" s="45"/>
      <c r="J2338" s="45"/>
    </row>
    <row r="2339" spans="1:10" ht="13.5" customHeight="1" x14ac:dyDescent="0.2">
      <c r="A2339" s="78">
        <v>42295407</v>
      </c>
      <c r="B2339" s="69" t="str">
        <f t="shared" ca="1" si="104"/>
        <v>Máscaras para pacientes de uso quirúrgico</v>
      </c>
      <c r="C2339" s="78" t="s">
        <v>1449</v>
      </c>
      <c r="D2339" s="78">
        <v>4</v>
      </c>
      <c r="E2339" s="71">
        <v>12744</v>
      </c>
      <c r="F2339" s="70">
        <f t="shared" ca="1" si="105"/>
        <v>50976</v>
      </c>
      <c r="G2339" s="45"/>
      <c r="H2339" s="45"/>
      <c r="I2339" s="45"/>
      <c r="J2339" s="45"/>
    </row>
    <row r="2340" spans="1:10" ht="13.5" customHeight="1" x14ac:dyDescent="0.2">
      <c r="A2340" s="78">
        <v>42311505</v>
      </c>
      <c r="B2340" s="69" t="str">
        <f t="shared" ca="1" si="104"/>
        <v>Vendajes o compresas para uso general</v>
      </c>
      <c r="C2340" s="78" t="s">
        <v>1449</v>
      </c>
      <c r="D2340" s="78">
        <v>1200</v>
      </c>
      <c r="E2340" s="71">
        <v>33.6</v>
      </c>
      <c r="F2340" s="70">
        <f t="shared" ca="1" si="105"/>
        <v>40320</v>
      </c>
      <c r="G2340" s="45"/>
      <c r="H2340" s="45"/>
      <c r="I2340" s="45"/>
      <c r="J2340" s="45"/>
    </row>
    <row r="2341" spans="1:10" ht="13.5" customHeight="1" x14ac:dyDescent="0.2">
      <c r="A2341" s="78">
        <v>42311511</v>
      </c>
      <c r="B2341" s="69" t="str">
        <f t="shared" ca="1" si="104"/>
        <v>Vendajes de gasa</v>
      </c>
      <c r="C2341" s="78" t="s">
        <v>1449</v>
      </c>
      <c r="D2341" s="78">
        <v>1500</v>
      </c>
      <c r="E2341" s="71">
        <v>10</v>
      </c>
      <c r="F2341" s="70">
        <f t="shared" ca="1" si="105"/>
        <v>15000</v>
      </c>
      <c r="G2341" s="45"/>
      <c r="H2341" s="45"/>
      <c r="I2341" s="45"/>
      <c r="J2341" s="45"/>
    </row>
    <row r="2342" spans="1:10" ht="13.5" customHeight="1" x14ac:dyDescent="0.2">
      <c r="A2342" s="78">
        <v>42311512</v>
      </c>
      <c r="B2342" s="69" t="str">
        <f t="shared" ca="1" si="104"/>
        <v>Esponjas de gasa</v>
      </c>
      <c r="C2342" s="78" t="s">
        <v>1449</v>
      </c>
      <c r="D2342" s="78">
        <v>480</v>
      </c>
      <c r="E2342" s="71">
        <v>40</v>
      </c>
      <c r="F2342" s="70">
        <f t="shared" ca="1" si="105"/>
        <v>19200</v>
      </c>
      <c r="G2342" s="45"/>
      <c r="H2342" s="45"/>
      <c r="I2342" s="45"/>
      <c r="J2342" s="45"/>
    </row>
    <row r="2343" spans="1:10" ht="13.5" customHeight="1" x14ac:dyDescent="0.2">
      <c r="A2343" s="78">
        <v>42311513</v>
      </c>
      <c r="B2343" s="69" t="str">
        <f t="shared" ca="1" si="104"/>
        <v>Compresas de gel</v>
      </c>
      <c r="C2343" s="78" t="s">
        <v>1449</v>
      </c>
      <c r="D2343" s="78">
        <v>1200</v>
      </c>
      <c r="E2343" s="71">
        <v>360</v>
      </c>
      <c r="F2343" s="70">
        <f t="shared" ca="1" si="105"/>
        <v>432000</v>
      </c>
      <c r="G2343" s="45"/>
      <c r="H2343" s="45"/>
      <c r="I2343" s="45"/>
      <c r="J2343" s="45"/>
    </row>
    <row r="2344" spans="1:10" ht="13.5" customHeight="1" x14ac:dyDescent="0.2">
      <c r="A2344" s="78">
        <v>42311601</v>
      </c>
      <c r="B2344" s="69" t="str">
        <f t="shared" ca="1" si="104"/>
        <v>Esponjas de gelatina absorbible</v>
      </c>
      <c r="C2344" s="78" t="s">
        <v>1449</v>
      </c>
      <c r="D2344" s="78">
        <v>2</v>
      </c>
      <c r="E2344" s="71">
        <v>1000</v>
      </c>
      <c r="F2344" s="70">
        <f t="shared" ca="1" si="105"/>
        <v>2000</v>
      </c>
      <c r="G2344" s="45"/>
      <c r="H2344" s="45"/>
      <c r="I2344" s="45"/>
      <c r="J2344" s="45"/>
    </row>
    <row r="2345" spans="1:10" ht="13.5" customHeight="1" x14ac:dyDescent="0.2">
      <c r="A2345" s="78">
        <v>42311601</v>
      </c>
      <c r="B2345" s="69" t="str">
        <f t="shared" ca="1" si="104"/>
        <v>Esponjas de gelatina absorbible</v>
      </c>
      <c r="C2345" s="78" t="s">
        <v>1449</v>
      </c>
      <c r="D2345" s="78">
        <v>60</v>
      </c>
      <c r="E2345" s="71">
        <v>1525.74</v>
      </c>
      <c r="F2345" s="70">
        <f t="shared" ca="1" si="105"/>
        <v>91544.4</v>
      </c>
      <c r="G2345" s="45"/>
      <c r="H2345" s="45"/>
      <c r="I2345" s="45"/>
      <c r="J2345" s="45"/>
    </row>
    <row r="2346" spans="1:10" ht="13.5" customHeight="1" x14ac:dyDescent="0.2">
      <c r="A2346" s="78">
        <v>42311702</v>
      </c>
      <c r="B2346" s="69" t="str">
        <f t="shared" ca="1" si="104"/>
        <v>Cintas umbilicales para bebés</v>
      </c>
      <c r="C2346" s="78" t="s">
        <v>1449</v>
      </c>
      <c r="D2346" s="78">
        <v>6000</v>
      </c>
      <c r="E2346" s="71">
        <v>20</v>
      </c>
      <c r="F2346" s="70">
        <f t="shared" ca="1" si="105"/>
        <v>120000</v>
      </c>
      <c r="G2346" s="45"/>
      <c r="H2346" s="45"/>
      <c r="I2346" s="45"/>
      <c r="J2346" s="45"/>
    </row>
    <row r="2347" spans="1:10" ht="13.5" customHeight="1" x14ac:dyDescent="0.2">
      <c r="A2347" s="78">
        <v>42311703</v>
      </c>
      <c r="B2347" s="69" t="str">
        <f t="shared" ca="1" si="104"/>
        <v>Cintas médicas o quirúrgicas para pegar la piel</v>
      </c>
      <c r="C2347" s="78" t="s">
        <v>1449</v>
      </c>
      <c r="D2347" s="78">
        <v>1811</v>
      </c>
      <c r="E2347" s="71">
        <v>261.41000000000003</v>
      </c>
      <c r="F2347" s="70">
        <f t="shared" ca="1" si="105"/>
        <v>473413.51000000007</v>
      </c>
      <c r="G2347" s="45"/>
      <c r="H2347" s="45"/>
      <c r="I2347" s="45"/>
      <c r="J2347" s="45"/>
    </row>
    <row r="2348" spans="1:10" ht="13.5" customHeight="1" x14ac:dyDescent="0.2">
      <c r="A2348" s="78">
        <v>42311901</v>
      </c>
      <c r="B2348" s="69" t="str">
        <f t="shared" ca="1" si="104"/>
        <v>Accesorios de drenaje para uso médico</v>
      </c>
      <c r="C2348" s="78" t="s">
        <v>1449</v>
      </c>
      <c r="D2348" s="78">
        <v>6</v>
      </c>
      <c r="E2348" s="71">
        <v>1888</v>
      </c>
      <c r="F2348" s="70">
        <f t="shared" ca="1" si="105"/>
        <v>11328</v>
      </c>
      <c r="G2348" s="45"/>
      <c r="H2348" s="45"/>
      <c r="I2348" s="45"/>
      <c r="J2348" s="45"/>
    </row>
    <row r="2349" spans="1:10" ht="13.5" customHeight="1" x14ac:dyDescent="0.2">
      <c r="A2349" s="78">
        <v>42312001</v>
      </c>
      <c r="B2349" s="69" t="str">
        <f t="shared" ca="1" si="104"/>
        <v>Cierres de mariposa para piel</v>
      </c>
      <c r="C2349" s="78" t="s">
        <v>16989</v>
      </c>
      <c r="D2349" s="78">
        <v>75</v>
      </c>
      <c r="E2349" s="71">
        <v>100</v>
      </c>
      <c r="F2349" s="70">
        <f t="shared" ca="1" si="105"/>
        <v>7500</v>
      </c>
      <c r="G2349" s="45"/>
      <c r="H2349" s="45"/>
      <c r="I2349" s="45"/>
      <c r="J2349" s="45"/>
    </row>
    <row r="2350" spans="1:10" ht="13.5" customHeight="1" x14ac:dyDescent="0.2">
      <c r="A2350" s="78">
        <v>42312004</v>
      </c>
      <c r="B2350" s="69" t="str">
        <f t="shared" ca="1" si="104"/>
        <v>Removedores de pegamento o adhesivo para uso médico</v>
      </c>
      <c r="C2350" s="78" t="s">
        <v>9561</v>
      </c>
      <c r="D2350" s="78">
        <v>12</v>
      </c>
      <c r="E2350" s="71">
        <v>1750</v>
      </c>
      <c r="F2350" s="70">
        <f t="shared" ca="1" si="105"/>
        <v>21000</v>
      </c>
      <c r="G2350" s="45"/>
      <c r="H2350" s="45"/>
      <c r="I2350" s="45"/>
      <c r="J2350" s="45"/>
    </row>
    <row r="2351" spans="1:10" ht="13.5" customHeight="1" x14ac:dyDescent="0.2">
      <c r="A2351" s="78">
        <v>42312206</v>
      </c>
      <c r="B2351" s="69" t="str">
        <f t="shared" ca="1" si="104"/>
        <v>Agujas para sutura</v>
      </c>
      <c r="C2351" s="78" t="s">
        <v>1449</v>
      </c>
      <c r="D2351" s="78">
        <v>2961</v>
      </c>
      <c r="E2351" s="71">
        <v>10</v>
      </c>
      <c r="F2351" s="70">
        <f t="shared" ca="1" si="105"/>
        <v>29610</v>
      </c>
      <c r="G2351" s="45"/>
      <c r="H2351" s="45"/>
      <c r="I2351" s="45"/>
      <c r="J2351" s="45"/>
    </row>
    <row r="2352" spans="1:10" ht="13.5" customHeight="1" x14ac:dyDescent="0.2">
      <c r="A2352" s="78">
        <v>42142507</v>
      </c>
      <c r="B2352" s="69" t="str">
        <f t="shared" ca="1" si="104"/>
        <v>Agujas mariposa</v>
      </c>
      <c r="C2352" s="78" t="s">
        <v>1449</v>
      </c>
      <c r="D2352" s="78">
        <v>600</v>
      </c>
      <c r="E2352" s="71">
        <v>10</v>
      </c>
      <c r="F2352" s="70">
        <f t="shared" ca="1" si="105"/>
        <v>6000</v>
      </c>
      <c r="G2352" s="45"/>
      <c r="H2352" s="45"/>
      <c r="I2352" s="45"/>
      <c r="J2352" s="45"/>
    </row>
    <row r="2353" spans="1:10" ht="13.5" customHeight="1" x14ac:dyDescent="0.2">
      <c r="A2353" s="78">
        <v>42221603</v>
      </c>
      <c r="B2353" s="69" t="str">
        <f t="shared" ca="1" si="104"/>
        <v>Tubos de extensión arteriales o intravenosos</v>
      </c>
      <c r="C2353" s="78" t="s">
        <v>1449</v>
      </c>
      <c r="D2353" s="78">
        <v>6335</v>
      </c>
      <c r="E2353" s="71">
        <v>86.45</v>
      </c>
      <c r="F2353" s="70">
        <f t="shared" ca="1" si="105"/>
        <v>547660.75</v>
      </c>
      <c r="G2353" s="45"/>
      <c r="H2353" s="45"/>
      <c r="I2353" s="45"/>
      <c r="J2353" s="45"/>
    </row>
    <row r="2354" spans="1:10" ht="13.5" customHeight="1" x14ac:dyDescent="0.2">
      <c r="A2354" s="78">
        <v>31241501</v>
      </c>
      <c r="B2354" s="69" t="str">
        <f t="shared" ca="1" si="104"/>
        <v>Lentes</v>
      </c>
      <c r="C2354" s="78" t="s">
        <v>1449</v>
      </c>
      <c r="D2354" s="78">
        <v>125</v>
      </c>
      <c r="E2354" s="71">
        <v>197</v>
      </c>
      <c r="F2354" s="70">
        <f t="shared" ca="1" si="105"/>
        <v>24625</v>
      </c>
      <c r="G2354" s="45"/>
      <c r="H2354" s="45"/>
      <c r="I2354" s="45"/>
      <c r="J2354" s="45"/>
    </row>
    <row r="2355" spans="1:10" ht="13.5" customHeight="1" x14ac:dyDescent="0.2">
      <c r="A2355" s="78">
        <v>41104908</v>
      </c>
      <c r="B2355" s="69" t="str">
        <f t="shared" ca="1" si="104"/>
        <v>Elementos de filtración de cartucho para laboratorios</v>
      </c>
      <c r="C2355" s="78" t="s">
        <v>1449</v>
      </c>
      <c r="D2355" s="78">
        <v>35</v>
      </c>
      <c r="E2355" s="71">
        <v>350</v>
      </c>
      <c r="F2355" s="70">
        <f t="shared" ca="1" si="105"/>
        <v>12250</v>
      </c>
      <c r="G2355" s="45"/>
      <c r="H2355" s="45"/>
      <c r="I2355" s="45"/>
      <c r="J2355" s="45"/>
    </row>
    <row r="2356" spans="1:10" ht="13.5" customHeight="1" x14ac:dyDescent="0.2">
      <c r="A2356" s="78">
        <v>41106208</v>
      </c>
      <c r="B2356" s="69" t="str">
        <f t="shared" ca="1" si="104"/>
        <v>Cubetas de electroporación</v>
      </c>
      <c r="C2356" s="78" t="s">
        <v>16989</v>
      </c>
      <c r="D2356" s="78">
        <v>50</v>
      </c>
      <c r="E2356" s="71">
        <v>11369.3</v>
      </c>
      <c r="F2356" s="70">
        <f t="shared" ca="1" si="105"/>
        <v>568465</v>
      </c>
      <c r="G2356" s="45"/>
      <c r="H2356" s="45"/>
      <c r="I2356" s="45"/>
      <c r="J2356" s="45"/>
    </row>
    <row r="2357" spans="1:10" ht="13.5" customHeight="1" x14ac:dyDescent="0.2">
      <c r="A2357" s="78">
        <v>41111736</v>
      </c>
      <c r="B2357" s="69" t="str">
        <f t="shared" ca="1" si="104"/>
        <v>Cubiertas para microscopios</v>
      </c>
      <c r="C2357" s="78" t="s">
        <v>1449</v>
      </c>
      <c r="D2357" s="78">
        <v>12</v>
      </c>
      <c r="E2357" s="71">
        <v>796.5</v>
      </c>
      <c r="F2357" s="70">
        <f t="shared" ca="1" si="105"/>
        <v>9558</v>
      </c>
      <c r="G2357" s="45"/>
      <c r="H2357" s="45"/>
      <c r="I2357" s="45"/>
      <c r="J2357" s="45"/>
    </row>
    <row r="2358" spans="1:10" ht="13.5" customHeight="1" x14ac:dyDescent="0.2">
      <c r="A2358" s="78">
        <v>41111736</v>
      </c>
      <c r="B2358" s="69" t="str">
        <f t="shared" ca="1" si="104"/>
        <v>Cubiertas para microscopios</v>
      </c>
      <c r="C2358" s="78" t="s">
        <v>1449</v>
      </c>
      <c r="D2358" s="78">
        <v>12</v>
      </c>
      <c r="E2358" s="71">
        <v>1711</v>
      </c>
      <c r="F2358" s="70">
        <f t="shared" ca="1" si="105"/>
        <v>20532</v>
      </c>
      <c r="G2358" s="45"/>
      <c r="H2358" s="45"/>
      <c r="I2358" s="45"/>
      <c r="J2358" s="45"/>
    </row>
    <row r="2359" spans="1:10" ht="13.5" customHeight="1" x14ac:dyDescent="0.2">
      <c r="A2359" s="78">
        <v>41111924</v>
      </c>
      <c r="B2359" s="69" t="str">
        <f t="shared" ca="1" si="104"/>
        <v>Sensores de oxígeno</v>
      </c>
      <c r="C2359" s="78" t="s">
        <v>1449</v>
      </c>
      <c r="D2359" s="78">
        <v>125</v>
      </c>
      <c r="E2359" s="71">
        <v>1858.5</v>
      </c>
      <c r="F2359" s="70">
        <f t="shared" ca="1" si="105"/>
        <v>232312.5</v>
      </c>
      <c r="G2359" s="45"/>
      <c r="H2359" s="45"/>
      <c r="I2359" s="45"/>
      <c r="J2359" s="45"/>
    </row>
    <row r="2360" spans="1:10" ht="13.5" customHeight="1" x14ac:dyDescent="0.2">
      <c r="A2360" s="78">
        <v>41112204</v>
      </c>
      <c r="B2360" s="69" t="str">
        <f t="shared" ca="1" si="104"/>
        <v>Pirómetros</v>
      </c>
      <c r="C2360" s="78" t="s">
        <v>1449</v>
      </c>
      <c r="D2360" s="78">
        <v>36</v>
      </c>
      <c r="E2360" s="71">
        <v>320.72000000000003</v>
      </c>
      <c r="F2360" s="70">
        <f t="shared" ca="1" si="105"/>
        <v>11545.920000000002</v>
      </c>
      <c r="G2360" s="45"/>
      <c r="H2360" s="45"/>
      <c r="I2360" s="45"/>
      <c r="J2360" s="45"/>
    </row>
    <row r="2361" spans="1:10" ht="13.5" customHeight="1" x14ac:dyDescent="0.2">
      <c r="A2361" s="78">
        <v>41112213</v>
      </c>
      <c r="B2361" s="69" t="str">
        <f t="shared" ca="1" si="104"/>
        <v>Termómetros de mano</v>
      </c>
      <c r="C2361" s="78" t="s">
        <v>1449</v>
      </c>
      <c r="D2361" s="78">
        <v>2160</v>
      </c>
      <c r="E2361" s="71">
        <v>20</v>
      </c>
      <c r="F2361" s="70">
        <f t="shared" ca="1" si="105"/>
        <v>43200</v>
      </c>
      <c r="G2361" s="45"/>
      <c r="H2361" s="45"/>
      <c r="I2361" s="45"/>
      <c r="J2361" s="45"/>
    </row>
    <row r="2362" spans="1:10" ht="13.5" customHeight="1" x14ac:dyDescent="0.2">
      <c r="A2362" s="78">
        <v>41116103</v>
      </c>
      <c r="B2362" s="69" t="str">
        <f t="shared" ca="1" si="104"/>
        <v>Controles de calidad o calibradores o estándares de bancos de sangre</v>
      </c>
      <c r="C2362" s="78" t="s">
        <v>1449</v>
      </c>
      <c r="D2362" s="78">
        <v>6</v>
      </c>
      <c r="E2362" s="71">
        <v>350</v>
      </c>
      <c r="F2362" s="70">
        <f t="shared" ca="1" si="105"/>
        <v>2100</v>
      </c>
      <c r="G2362" s="45"/>
      <c r="H2362" s="45"/>
      <c r="I2362" s="45"/>
      <c r="J2362" s="45"/>
    </row>
    <row r="2363" spans="1:10" ht="13.5" customHeight="1" x14ac:dyDescent="0.2">
      <c r="A2363" s="78">
        <v>41121511</v>
      </c>
      <c r="B2363" s="69" t="str">
        <f t="shared" ca="1" si="104"/>
        <v>Pipetas serológicas</v>
      </c>
      <c r="C2363" s="78" t="s">
        <v>1449</v>
      </c>
      <c r="D2363" s="78">
        <v>75</v>
      </c>
      <c r="E2363" s="71">
        <v>495.6</v>
      </c>
      <c r="F2363" s="70">
        <f t="shared" ca="1" si="105"/>
        <v>37170</v>
      </c>
      <c r="G2363" s="45"/>
      <c r="H2363" s="45"/>
      <c r="I2363" s="45"/>
      <c r="J2363" s="45"/>
    </row>
    <row r="2364" spans="1:10" ht="13.5" customHeight="1" x14ac:dyDescent="0.2">
      <c r="A2364" s="78">
        <v>41121511</v>
      </c>
      <c r="B2364" s="69" t="str">
        <f t="shared" ca="1" si="104"/>
        <v>Pipetas serológicas</v>
      </c>
      <c r="C2364" s="78" t="s">
        <v>1449</v>
      </c>
      <c r="D2364" s="78">
        <v>20</v>
      </c>
      <c r="E2364" s="71">
        <v>3865.68</v>
      </c>
      <c r="F2364" s="70">
        <f t="shared" ca="1" si="105"/>
        <v>77313.599999999991</v>
      </c>
      <c r="G2364" s="45"/>
      <c r="H2364" s="45"/>
      <c r="I2364" s="45"/>
      <c r="J2364" s="45"/>
    </row>
    <row r="2365" spans="1:10" ht="13.5" customHeight="1" x14ac:dyDescent="0.2">
      <c r="A2365" s="78">
        <v>41122604</v>
      </c>
      <c r="B2365" s="69" t="str">
        <f t="shared" ca="1" si="104"/>
        <v>Hemocitómetros</v>
      </c>
      <c r="C2365" s="78" t="s">
        <v>1449</v>
      </c>
      <c r="D2365" s="78">
        <v>154</v>
      </c>
      <c r="E2365" s="71">
        <v>161</v>
      </c>
      <c r="F2365" s="70">
        <f t="shared" ca="1" si="105"/>
        <v>24794</v>
      </c>
      <c r="G2365" s="45"/>
      <c r="H2365" s="45"/>
      <c r="I2365" s="45"/>
      <c r="J2365" s="45"/>
    </row>
    <row r="2366" spans="1:10" ht="13.5" customHeight="1" x14ac:dyDescent="0.2">
      <c r="A2366" s="78">
        <v>42131509</v>
      </c>
      <c r="B2366" s="69" t="str">
        <f t="shared" ca="1" si="104"/>
        <v>Batas de hospital</v>
      </c>
      <c r="C2366" s="78" t="s">
        <v>1449</v>
      </c>
      <c r="D2366" s="78">
        <v>13</v>
      </c>
      <c r="E2366" s="71">
        <v>495</v>
      </c>
      <c r="F2366" s="70">
        <f t="shared" ca="1" si="105"/>
        <v>6435</v>
      </c>
      <c r="G2366" s="45"/>
      <c r="H2366" s="45"/>
      <c r="I2366" s="45"/>
      <c r="J2366" s="45"/>
    </row>
    <row r="2367" spans="1:10" ht="13.5" customHeight="1" x14ac:dyDescent="0.2">
      <c r="A2367" s="78">
        <v>42131604</v>
      </c>
      <c r="B2367" s="69" t="str">
        <f t="shared" ca="1" si="104"/>
        <v>Gorro de quirófano para personal médico</v>
      </c>
      <c r="C2367" s="78" t="s">
        <v>16989</v>
      </c>
      <c r="D2367" s="78">
        <v>15</v>
      </c>
      <c r="E2367" s="71">
        <v>205</v>
      </c>
      <c r="F2367" s="70">
        <f t="shared" ca="1" si="105"/>
        <v>3075</v>
      </c>
      <c r="G2367" s="45"/>
      <c r="H2367" s="45"/>
      <c r="I2367" s="45"/>
      <c r="J2367" s="45"/>
    </row>
    <row r="2368" spans="1:10" ht="13.5" customHeight="1" x14ac:dyDescent="0.2">
      <c r="A2368" s="78">
        <v>42131611</v>
      </c>
      <c r="B2368" s="69" t="str">
        <f t="shared" ca="1" si="104"/>
        <v>Gorros o capuchas para cirujano</v>
      </c>
      <c r="C2368" s="78" t="s">
        <v>1449</v>
      </c>
      <c r="D2368" s="78">
        <v>2500</v>
      </c>
      <c r="E2368" s="71">
        <v>20</v>
      </c>
      <c r="F2368" s="70">
        <f t="shared" ca="1" si="105"/>
        <v>50000</v>
      </c>
      <c r="G2368" s="45"/>
      <c r="H2368" s="45"/>
      <c r="I2368" s="45"/>
      <c r="J2368" s="45"/>
    </row>
    <row r="2369" spans="1:10" ht="13.5" customHeight="1" x14ac:dyDescent="0.2">
      <c r="A2369" s="78">
        <v>42132102</v>
      </c>
      <c r="B2369" s="69" t="str">
        <f t="shared" ca="1" si="104"/>
        <v>Sábanas elásticas médicas</v>
      </c>
      <c r="C2369" s="78" t="s">
        <v>1449</v>
      </c>
      <c r="D2369" s="78">
        <v>20000</v>
      </c>
      <c r="E2369" s="71">
        <v>15</v>
      </c>
      <c r="F2369" s="70">
        <f t="shared" ca="1" si="105"/>
        <v>300000</v>
      </c>
      <c r="G2369" s="45"/>
      <c r="H2369" s="45"/>
      <c r="I2369" s="45"/>
      <c r="J2369" s="45"/>
    </row>
    <row r="2370" spans="1:10" ht="13.5" customHeight="1" x14ac:dyDescent="0.2">
      <c r="A2370" s="78">
        <v>42142507</v>
      </c>
      <c r="B2370" s="69" t="str">
        <f t="shared" ca="1" si="104"/>
        <v>Agujas mariposa</v>
      </c>
      <c r="C2370" s="78" t="s">
        <v>1449</v>
      </c>
      <c r="D2370" s="78">
        <v>600</v>
      </c>
      <c r="E2370" s="71">
        <v>10</v>
      </c>
      <c r="F2370" s="70">
        <f t="shared" ca="1" si="105"/>
        <v>6000</v>
      </c>
      <c r="G2370" s="45"/>
      <c r="H2370" s="45"/>
      <c r="I2370" s="45"/>
      <c r="J2370" s="45"/>
    </row>
    <row r="2371" spans="1:10" ht="13.5" customHeight="1" x14ac:dyDescent="0.2">
      <c r="A2371" s="78">
        <v>42143502</v>
      </c>
      <c r="B2371" s="69" t="str">
        <f t="shared" ca="1" si="104"/>
        <v>Dispositivos o accesorios para irrigación nasal</v>
      </c>
      <c r="C2371" s="78" t="s">
        <v>1449</v>
      </c>
      <c r="D2371" s="78">
        <v>1000</v>
      </c>
      <c r="E2371" s="71">
        <v>120</v>
      </c>
      <c r="F2371" s="70">
        <f t="shared" ca="1" si="105"/>
        <v>120000</v>
      </c>
      <c r="G2371" s="45"/>
      <c r="H2371" s="45"/>
      <c r="I2371" s="45"/>
      <c r="J2371" s="45"/>
    </row>
    <row r="2372" spans="1:10" ht="13.5" customHeight="1" x14ac:dyDescent="0.2">
      <c r="A2372" s="78">
        <v>42181501</v>
      </c>
      <c r="B2372" s="69" t="str">
        <f t="shared" ca="1" si="104"/>
        <v>Depresores de lengua o cuchillos o baja lenguas</v>
      </c>
      <c r="C2372" s="78" t="s">
        <v>1449</v>
      </c>
      <c r="D2372" s="78">
        <v>2000</v>
      </c>
      <c r="E2372" s="71">
        <v>10</v>
      </c>
      <c r="F2372" s="70">
        <f t="shared" ca="1" si="105"/>
        <v>20000</v>
      </c>
      <c r="G2372" s="45"/>
      <c r="H2372" s="45"/>
      <c r="I2372" s="45"/>
      <c r="J2372" s="45"/>
    </row>
    <row r="2373" spans="1:10" ht="13.5" customHeight="1" x14ac:dyDescent="0.2">
      <c r="A2373" s="78">
        <v>42181707</v>
      </c>
      <c r="B2373" s="69" t="str">
        <f t="shared" ca="1" si="104"/>
        <v>Electrodos de tira o anillo para electrocardiografía ekg neonatal</v>
      </c>
      <c r="C2373" s="78" t="s">
        <v>1449</v>
      </c>
      <c r="D2373" s="78">
        <v>125</v>
      </c>
      <c r="E2373" s="71">
        <v>200</v>
      </c>
      <c r="F2373" s="70">
        <f t="shared" ca="1" si="105"/>
        <v>25000</v>
      </c>
      <c r="G2373" s="45"/>
      <c r="H2373" s="45"/>
      <c r="I2373" s="45"/>
      <c r="J2373" s="45"/>
    </row>
    <row r="2374" spans="1:10" ht="13.5" customHeight="1" x14ac:dyDescent="0.2">
      <c r="A2374" s="78">
        <v>42181708</v>
      </c>
      <c r="B2374" s="69" t="str">
        <f t="shared" ca="1" si="104"/>
        <v>Electrodos de parche para electrocardiografía ekg</v>
      </c>
      <c r="C2374" s="78" t="s">
        <v>1449</v>
      </c>
      <c r="D2374" s="78">
        <v>4000</v>
      </c>
      <c r="E2374" s="71">
        <v>75</v>
      </c>
      <c r="F2374" s="70">
        <f t="shared" ca="1" si="105"/>
        <v>300000</v>
      </c>
      <c r="G2374" s="45"/>
      <c r="H2374" s="45"/>
      <c r="I2374" s="45"/>
      <c r="J2374" s="45"/>
    </row>
    <row r="2375" spans="1:10" ht="13.5" customHeight="1" x14ac:dyDescent="0.2">
      <c r="A2375" s="78">
        <v>42181909</v>
      </c>
      <c r="B2375" s="69" t="str">
        <f t="shared" ca="1" si="104"/>
        <v>Papel de registro de monitores fetales</v>
      </c>
      <c r="C2375" s="78" t="s">
        <v>1449</v>
      </c>
      <c r="D2375" s="78">
        <v>250</v>
      </c>
      <c r="E2375" s="71">
        <v>245</v>
      </c>
      <c r="F2375" s="70">
        <f t="shared" ca="1" si="105"/>
        <v>61250</v>
      </c>
      <c r="G2375" s="45"/>
      <c r="H2375" s="45"/>
      <c r="I2375" s="45"/>
      <c r="J2375" s="45"/>
    </row>
    <row r="2376" spans="1:10" ht="13.5" customHeight="1" x14ac:dyDescent="0.2">
      <c r="A2376" s="78">
        <v>42182013</v>
      </c>
      <c r="B2376" s="69" t="str">
        <f t="shared" ca="1" si="104"/>
        <v>Espéculos para examen vaginal</v>
      </c>
      <c r="C2376" s="78" t="s">
        <v>1449</v>
      </c>
      <c r="D2376" s="78">
        <v>5015</v>
      </c>
      <c r="E2376" s="71">
        <v>190</v>
      </c>
      <c r="F2376" s="70">
        <f t="shared" ca="1" si="105"/>
        <v>952850</v>
      </c>
      <c r="G2376" s="45"/>
      <c r="H2376" s="45"/>
      <c r="I2376" s="45"/>
      <c r="J2376" s="45"/>
    </row>
    <row r="2377" spans="1:10" ht="13.5" customHeight="1" x14ac:dyDescent="0.2">
      <c r="A2377" s="78">
        <v>42201841</v>
      </c>
      <c r="B2377" s="69" t="str">
        <f t="shared" ca="1" si="104"/>
        <v>Papeles de rayos x diagnósticos para uso médico</v>
      </c>
      <c r="C2377" s="78" t="s">
        <v>1449</v>
      </c>
      <c r="D2377" s="78">
        <v>250</v>
      </c>
      <c r="E2377" s="71">
        <v>254.5</v>
      </c>
      <c r="F2377" s="70">
        <f t="shared" ca="1" si="105"/>
        <v>63625</v>
      </c>
      <c r="G2377" s="45"/>
      <c r="H2377" s="45"/>
      <c r="I2377" s="45"/>
      <c r="J2377" s="45"/>
    </row>
    <row r="2378" spans="1:10" ht="13.5" customHeight="1" x14ac:dyDescent="0.2">
      <c r="A2378" s="78">
        <v>42203902</v>
      </c>
      <c r="B2378" s="69" t="str">
        <f t="shared" ca="1" si="104"/>
        <v>Películas o brazaletes de radiación para uso médico</v>
      </c>
      <c r="C2378" s="78" t="s">
        <v>1449</v>
      </c>
      <c r="D2378" s="78">
        <v>4400</v>
      </c>
      <c r="E2378" s="71">
        <v>250</v>
      </c>
      <c r="F2378" s="70">
        <f t="shared" ca="1" si="105"/>
        <v>1100000</v>
      </c>
      <c r="G2378" s="45"/>
      <c r="H2378" s="45"/>
      <c r="I2378" s="45"/>
      <c r="J2378" s="45"/>
    </row>
    <row r="2379" spans="1:10" ht="13.5" customHeight="1" x14ac:dyDescent="0.2">
      <c r="A2379" s="78">
        <v>42231504</v>
      </c>
      <c r="B2379" s="69" t="str">
        <f t="shared" ca="1" si="104"/>
        <v>Bolsas o contenedores para nutrición enteral</v>
      </c>
      <c r="C2379" s="78" t="s">
        <v>1449</v>
      </c>
      <c r="D2379" s="78">
        <v>15</v>
      </c>
      <c r="E2379" s="71">
        <v>917.59</v>
      </c>
      <c r="F2379" s="70">
        <f t="shared" ca="1" si="105"/>
        <v>13763.85</v>
      </c>
      <c r="G2379" s="45"/>
      <c r="H2379" s="45"/>
      <c r="I2379" s="45"/>
      <c r="J2379" s="45"/>
    </row>
    <row r="2380" spans="1:10" ht="13.5" customHeight="1" x14ac:dyDescent="0.2">
      <c r="A2380" s="78">
        <v>42271607</v>
      </c>
      <c r="B2380" s="69" t="str">
        <f t="shared" ca="1" si="104"/>
        <v>Tubos de función pulmonar o accesorios</v>
      </c>
      <c r="C2380" s="78" t="s">
        <v>1449</v>
      </c>
      <c r="D2380" s="78">
        <v>45</v>
      </c>
      <c r="E2380" s="71">
        <v>148.68</v>
      </c>
      <c r="F2380" s="70">
        <f t="shared" ca="1" si="105"/>
        <v>6690.6</v>
      </c>
      <c r="G2380" s="45"/>
      <c r="H2380" s="45"/>
      <c r="I2380" s="45"/>
      <c r="J2380" s="45"/>
    </row>
    <row r="2381" spans="1:10" ht="13.5" customHeight="1" x14ac:dyDescent="0.2">
      <c r="A2381" s="78">
        <v>42271705</v>
      </c>
      <c r="B2381" s="69" t="str">
        <f t="shared" ca="1" si="104"/>
        <v>Conectores o adaptadores de suministro de oxígeno</v>
      </c>
      <c r="C2381" s="78" t="s">
        <v>1449</v>
      </c>
      <c r="D2381" s="78">
        <v>75</v>
      </c>
      <c r="E2381" s="71">
        <v>125</v>
      </c>
      <c r="F2381" s="70">
        <f t="shared" ca="1" si="105"/>
        <v>9375</v>
      </c>
      <c r="G2381" s="45"/>
      <c r="H2381" s="45"/>
      <c r="I2381" s="45"/>
      <c r="J2381" s="45"/>
    </row>
    <row r="2382" spans="1:10" ht="13.5" customHeight="1" x14ac:dyDescent="0.2">
      <c r="A2382" s="78">
        <v>42271710</v>
      </c>
      <c r="B2382" s="69" t="str">
        <f t="shared" ca="1" si="104"/>
        <v>Catéteres nasales o kits de cateterización para uso médico</v>
      </c>
      <c r="C2382" s="78" t="s">
        <v>1449</v>
      </c>
      <c r="D2382" s="78">
        <v>9229</v>
      </c>
      <c r="E2382" s="71">
        <v>309.52999999999997</v>
      </c>
      <c r="F2382" s="70">
        <f t="shared" ca="1" si="105"/>
        <v>2856652.3699999996</v>
      </c>
      <c r="G2382" s="45"/>
      <c r="H2382" s="45"/>
      <c r="I2382" s="45"/>
      <c r="J2382" s="45"/>
    </row>
    <row r="2383" spans="1:10" ht="27" customHeight="1" x14ac:dyDescent="0.2">
      <c r="A2383" s="78">
        <v>42271718</v>
      </c>
      <c r="B2383" s="69" t="str">
        <f t="shared" ca="1" si="104"/>
        <v>Accesorios para productos de sistemas de entrega de oxígeno para terapia o sus suministros</v>
      </c>
      <c r="C2383" s="78" t="s">
        <v>1449</v>
      </c>
      <c r="D2383" s="78">
        <v>10</v>
      </c>
      <c r="E2383" s="71">
        <v>20970</v>
      </c>
      <c r="F2383" s="70">
        <f t="shared" ca="1" si="105"/>
        <v>209700</v>
      </c>
      <c r="G2383" s="45"/>
      <c r="H2383" s="45"/>
      <c r="I2383" s="45"/>
      <c r="J2383" s="45"/>
    </row>
    <row r="2384" spans="1:10" ht="13.5" customHeight="1" x14ac:dyDescent="0.2">
      <c r="A2384" s="78">
        <v>42271719</v>
      </c>
      <c r="B2384" s="69" t="str">
        <f t="shared" ca="1" si="104"/>
        <v>Insuflador de oxígeno o sus accesorios</v>
      </c>
      <c r="C2384" s="78" t="s">
        <v>1449</v>
      </c>
      <c r="D2384" s="78">
        <v>250</v>
      </c>
      <c r="E2384" s="71">
        <v>750</v>
      </c>
      <c r="F2384" s="70">
        <f t="shared" ca="1" si="105"/>
        <v>187500</v>
      </c>
      <c r="G2384" s="45"/>
      <c r="H2384" s="45"/>
      <c r="I2384" s="45"/>
      <c r="J2384" s="45"/>
    </row>
    <row r="2385" spans="1:10" ht="13.5" customHeight="1" x14ac:dyDescent="0.2">
      <c r="A2385" s="78">
        <v>42271903</v>
      </c>
      <c r="B2385" s="69" t="str">
        <f t="shared" ca="1" si="104"/>
        <v>Tubos endotraqueales</v>
      </c>
      <c r="C2385" s="78" t="s">
        <v>1449</v>
      </c>
      <c r="D2385" s="78">
        <v>765</v>
      </c>
      <c r="E2385" s="71">
        <v>150</v>
      </c>
      <c r="F2385" s="70">
        <f t="shared" ca="1" si="105"/>
        <v>114750</v>
      </c>
      <c r="G2385" s="45"/>
      <c r="H2385" s="45"/>
      <c r="I2385" s="45"/>
      <c r="J2385" s="45"/>
    </row>
    <row r="2386" spans="1:10" ht="13.5" customHeight="1" x14ac:dyDescent="0.2">
      <c r="A2386" s="78">
        <v>42271905</v>
      </c>
      <c r="B2386" s="69" t="str">
        <f t="shared" ca="1" si="104"/>
        <v>Tubos endobronquiales</v>
      </c>
      <c r="C2386" s="78" t="s">
        <v>1449</v>
      </c>
      <c r="D2386" s="78">
        <v>5</v>
      </c>
      <c r="E2386" s="71">
        <v>442</v>
      </c>
      <c r="F2386" s="70">
        <f t="shared" ca="1" si="105"/>
        <v>2210</v>
      </c>
      <c r="G2386" s="45"/>
      <c r="H2386" s="45"/>
      <c r="I2386" s="45"/>
      <c r="J2386" s="45"/>
    </row>
    <row r="2387" spans="1:10" ht="13.5" customHeight="1" x14ac:dyDescent="0.2">
      <c r="A2387" s="78">
        <v>42272224</v>
      </c>
      <c r="B2387" s="69" t="str">
        <f t="shared" ca="1" si="104"/>
        <v>Kits de circuitos para ventiladores</v>
      </c>
      <c r="C2387" s="78" t="s">
        <v>1449</v>
      </c>
      <c r="D2387" s="78">
        <v>70</v>
      </c>
      <c r="E2387" s="71">
        <v>2866.8</v>
      </c>
      <c r="F2387" s="70">
        <f t="shared" ca="1" si="105"/>
        <v>200676</v>
      </c>
      <c r="G2387" s="45"/>
      <c r="H2387" s="45"/>
      <c r="I2387" s="45"/>
      <c r="J2387" s="45"/>
    </row>
    <row r="2388" spans="1:10" ht="13.5" customHeight="1" x14ac:dyDescent="0.2">
      <c r="A2388" s="78">
        <v>42272301</v>
      </c>
      <c r="B2388" s="69" t="str">
        <f t="shared" ca="1" si="104"/>
        <v>Resucitadores manuales</v>
      </c>
      <c r="C2388" s="78" t="s">
        <v>1449</v>
      </c>
      <c r="D2388" s="78">
        <v>60</v>
      </c>
      <c r="E2388" s="71">
        <v>3280.4</v>
      </c>
      <c r="F2388" s="70">
        <f t="shared" ca="1" si="105"/>
        <v>196824</v>
      </c>
      <c r="G2388" s="45"/>
      <c r="H2388" s="45"/>
      <c r="I2388" s="45"/>
      <c r="J2388" s="45"/>
    </row>
    <row r="2389" spans="1:10" ht="13.5" customHeight="1" x14ac:dyDescent="0.2">
      <c r="A2389" s="78">
        <v>42272302</v>
      </c>
      <c r="B2389" s="69" t="str">
        <f t="shared" ca="1" si="104"/>
        <v>Resucitadores neumáticos</v>
      </c>
      <c r="C2389" s="78" t="s">
        <v>1449</v>
      </c>
      <c r="D2389" s="78">
        <v>30</v>
      </c>
      <c r="E2389" s="71">
        <v>1380</v>
      </c>
      <c r="F2389" s="70">
        <f t="shared" ca="1" si="105"/>
        <v>41400</v>
      </c>
      <c r="G2389" s="45"/>
      <c r="H2389" s="45"/>
      <c r="I2389" s="45"/>
      <c r="J2389" s="45"/>
    </row>
    <row r="2390" spans="1:10" ht="27" customHeight="1" x14ac:dyDescent="0.2">
      <c r="A2390" s="78">
        <v>42291613</v>
      </c>
      <c r="B2390" s="69" t="str">
        <f t="shared" ca="1" si="104"/>
        <v>Escalpelos o cuchillos o cuchillas o trepanadores o accesorios para uso quirúrgico</v>
      </c>
      <c r="C2390" s="78" t="s">
        <v>1449</v>
      </c>
      <c r="D2390" s="78">
        <v>12062</v>
      </c>
      <c r="E2390" s="71">
        <v>10</v>
      </c>
      <c r="F2390" s="70">
        <f t="shared" ca="1" si="105"/>
        <v>120620</v>
      </c>
      <c r="G2390" s="45"/>
      <c r="H2390" s="45"/>
      <c r="I2390" s="45"/>
      <c r="J2390" s="45"/>
    </row>
    <row r="2391" spans="1:10" ht="13.5" customHeight="1" x14ac:dyDescent="0.2">
      <c r="A2391" s="78">
        <v>42292904</v>
      </c>
      <c r="B2391" s="69" t="str">
        <f t="shared" ca="1" si="104"/>
        <v>Suturas quirúrgicas o pasadores de alambre o productos relacionados</v>
      </c>
      <c r="C2391" s="78" t="s">
        <v>1449</v>
      </c>
      <c r="D2391" s="78">
        <v>6390</v>
      </c>
      <c r="E2391" s="71">
        <v>210.62</v>
      </c>
      <c r="F2391" s="70">
        <f t="shared" ca="1" si="105"/>
        <v>1345861.8</v>
      </c>
      <c r="G2391" s="45"/>
      <c r="H2391" s="45"/>
      <c r="I2391" s="45"/>
      <c r="J2391" s="45"/>
    </row>
    <row r="2392" spans="1:10" ht="27" customHeight="1" x14ac:dyDescent="0.2">
      <c r="A2392" s="78">
        <v>42293503</v>
      </c>
      <c r="B2392" s="69" t="str">
        <f t="shared" ca="1" si="104"/>
        <v>Dispositivos o curetas de extracción al vacío o productos relacionados para uso quirúrgico</v>
      </c>
      <c r="C2392" s="78" t="s">
        <v>1449</v>
      </c>
      <c r="D2392" s="78">
        <v>125</v>
      </c>
      <c r="E2392" s="71">
        <v>760.8</v>
      </c>
      <c r="F2392" s="70">
        <f t="shared" ca="1" si="105"/>
        <v>95100</v>
      </c>
      <c r="G2392" s="45"/>
      <c r="H2392" s="45"/>
      <c r="I2392" s="45"/>
      <c r="J2392" s="45"/>
    </row>
    <row r="2393" spans="1:10" ht="13.5" customHeight="1" x14ac:dyDescent="0.2">
      <c r="A2393" s="78">
        <v>42293603</v>
      </c>
      <c r="B2393" s="69" t="str">
        <f t="shared" ca="1" si="104"/>
        <v>Sondas para uso quirúrgico</v>
      </c>
      <c r="C2393" s="78" t="s">
        <v>1449</v>
      </c>
      <c r="D2393" s="78">
        <v>2800</v>
      </c>
      <c r="E2393" s="71">
        <v>60</v>
      </c>
      <c r="F2393" s="70">
        <f t="shared" ca="1" si="105"/>
        <v>168000</v>
      </c>
      <c r="G2393" s="45"/>
      <c r="H2393" s="45"/>
      <c r="I2393" s="45"/>
      <c r="J2393" s="45"/>
    </row>
    <row r="2394" spans="1:10" ht="13.5" customHeight="1" x14ac:dyDescent="0.2">
      <c r="A2394" s="78">
        <v>42294213</v>
      </c>
      <c r="B2394" s="69" t="str">
        <f t="shared" ca="1" si="104"/>
        <v>Sets de instrumentos para cirugía por laparoscopia</v>
      </c>
      <c r="C2394" s="78" t="s">
        <v>1449</v>
      </c>
      <c r="D2394" s="78">
        <v>5</v>
      </c>
      <c r="E2394" s="71">
        <v>8500</v>
      </c>
      <c r="F2394" s="70">
        <f t="shared" ca="1" si="105"/>
        <v>42500</v>
      </c>
      <c r="G2394" s="45"/>
      <c r="H2394" s="45"/>
      <c r="I2394" s="45"/>
      <c r="J2394" s="45"/>
    </row>
    <row r="2395" spans="1:10" ht="13.5" customHeight="1" x14ac:dyDescent="0.2">
      <c r="A2395" s="78">
        <v>42295104</v>
      </c>
      <c r="B2395" s="69" t="str">
        <f t="shared" ca="1" si="104"/>
        <v>Equipo electro quirúrgico o electro cauterizante</v>
      </c>
      <c r="C2395" s="78" t="s">
        <v>1449</v>
      </c>
      <c r="D2395" s="78">
        <v>250</v>
      </c>
      <c r="E2395" s="71">
        <v>250</v>
      </c>
      <c r="F2395" s="70">
        <f t="shared" ca="1" si="105"/>
        <v>62500</v>
      </c>
      <c r="G2395" s="45"/>
      <c r="H2395" s="45"/>
      <c r="I2395" s="45"/>
      <c r="J2395" s="45"/>
    </row>
    <row r="2396" spans="1:10" ht="13.5" customHeight="1" x14ac:dyDescent="0.2">
      <c r="A2396" s="78">
        <v>42295303</v>
      </c>
      <c r="B2396" s="69" t="str">
        <f t="shared" ca="1" si="104"/>
        <v>Catéteres o conectores o accesorios de uso quirúrgico</v>
      </c>
      <c r="C2396" s="78" t="s">
        <v>1449</v>
      </c>
      <c r="D2396" s="78">
        <v>750</v>
      </c>
      <c r="E2396" s="71">
        <v>325</v>
      </c>
      <c r="F2396" s="70">
        <f t="shared" ca="1" si="105"/>
        <v>243750</v>
      </c>
      <c r="G2396" s="45"/>
      <c r="H2396" s="45"/>
      <c r="I2396" s="45"/>
      <c r="J2396" s="45"/>
    </row>
    <row r="2397" spans="1:10" ht="27" customHeight="1" x14ac:dyDescent="0.2">
      <c r="A2397" s="78">
        <v>42295406</v>
      </c>
      <c r="B2397" s="69" t="str">
        <f t="shared" ca="1" si="104"/>
        <v>Esponja especial para laparotomía o detectable por rayos x o de uso quirúrgico</v>
      </c>
      <c r="C2397" s="78" t="s">
        <v>1449</v>
      </c>
      <c r="D2397" s="78">
        <v>21</v>
      </c>
      <c r="E2397" s="71">
        <v>1382.29</v>
      </c>
      <c r="F2397" s="70">
        <f t="shared" ca="1" si="105"/>
        <v>29028.09</v>
      </c>
      <c r="G2397" s="45"/>
      <c r="H2397" s="45"/>
      <c r="I2397" s="45"/>
      <c r="J2397" s="45"/>
    </row>
    <row r="2398" spans="1:10" ht="13.5" customHeight="1" x14ac:dyDescent="0.2">
      <c r="A2398" s="78">
        <v>42295415</v>
      </c>
      <c r="B2398" s="69" t="str">
        <f t="shared" ca="1" si="104"/>
        <v>Fundas para equipos de uso quirúrgico</v>
      </c>
      <c r="C2398" s="78" t="s">
        <v>1449</v>
      </c>
      <c r="D2398" s="78">
        <v>24</v>
      </c>
      <c r="E2398" s="71">
        <v>550</v>
      </c>
      <c r="F2398" s="70">
        <f t="shared" ca="1" si="105"/>
        <v>13200</v>
      </c>
      <c r="G2398" s="45"/>
      <c r="H2398" s="45"/>
      <c r="I2398" s="45"/>
      <c r="J2398" s="45"/>
    </row>
    <row r="2399" spans="1:10" ht="13.5" customHeight="1" x14ac:dyDescent="0.2">
      <c r="A2399" s="78">
        <v>53102401</v>
      </c>
      <c r="B2399" s="69" t="str">
        <f t="shared" ca="1" si="104"/>
        <v>Medias largas</v>
      </c>
      <c r="C2399" s="78" t="s">
        <v>1449</v>
      </c>
      <c r="D2399" s="78">
        <v>200</v>
      </c>
      <c r="E2399" s="71">
        <v>2317.19</v>
      </c>
      <c r="F2399" s="70">
        <f t="shared" ca="1" si="105"/>
        <v>463438</v>
      </c>
      <c r="G2399" s="45"/>
      <c r="H2399" s="45"/>
      <c r="I2399" s="45"/>
      <c r="J2399" s="45"/>
    </row>
    <row r="2400" spans="1:10" ht="13.5" customHeight="1" x14ac:dyDescent="0.2">
      <c r="A2400" s="78">
        <v>53131608</v>
      </c>
      <c r="B2400" s="69" t="str">
        <f t="shared" ca="1" si="104"/>
        <v>Jabones</v>
      </c>
      <c r="C2400" s="78" t="s">
        <v>1449</v>
      </c>
      <c r="D2400" s="78">
        <v>200</v>
      </c>
      <c r="E2400" s="71">
        <v>1045.1600000000001</v>
      </c>
      <c r="F2400" s="70">
        <f t="shared" ca="1" si="105"/>
        <v>209032.00000000003</v>
      </c>
      <c r="G2400" s="45"/>
      <c r="H2400" s="45"/>
      <c r="I2400" s="45"/>
      <c r="J2400" s="45"/>
    </row>
    <row r="2401" spans="1:10" ht="14.1" customHeight="1" x14ac:dyDescent="0.2">
      <c r="A2401" s="45"/>
      <c r="B2401" s="45"/>
      <c r="C2401" s="45"/>
      <c r="D2401" s="45"/>
      <c r="E2401" s="73" t="s">
        <v>12551</v>
      </c>
      <c r="F2401" s="74">
        <f ca="1">SUM(Table3106[MONTO TOTAL ESTIMADO])</f>
        <v>17206037.409999996</v>
      </c>
      <c r="G2401" s="45"/>
      <c r="H2401" s="45" t="str">
        <f>C2299</f>
        <v>Bienes</v>
      </c>
      <c r="I2401" s="45" t="str">
        <f>E2299</f>
        <v>No</v>
      </c>
      <c r="J2401" s="45" t="str">
        <f>D2299</f>
        <v>Comparacion de Precios</v>
      </c>
    </row>
    <row r="2402" spans="1:10" ht="14.1" customHeight="1" thickBot="1" x14ac:dyDescent="0.3"/>
    <row r="2403" spans="1:10" ht="33.75" customHeight="1" thickBot="1" x14ac:dyDescent="0.25">
      <c r="A2403" s="64" t="s">
        <v>16382</v>
      </c>
      <c r="B2403" s="64" t="s">
        <v>161</v>
      </c>
      <c r="C2403" s="64" t="s">
        <v>11725</v>
      </c>
      <c r="D2403" s="64" t="s">
        <v>14378</v>
      </c>
      <c r="E2403" s="64" t="s">
        <v>10963</v>
      </c>
      <c r="F2403" s="64" t="s">
        <v>11096</v>
      </c>
      <c r="G2403" s="45"/>
      <c r="H2403" s="45"/>
      <c r="I2403" s="45"/>
      <c r="J2403" s="45"/>
    </row>
    <row r="2404" spans="1:10" ht="14.1" customHeight="1" thickBot="1" x14ac:dyDescent="0.25">
      <c r="A2404" s="66" t="s">
        <v>18899</v>
      </c>
      <c r="B2404" s="66" t="s">
        <v>18900</v>
      </c>
      <c r="C2404" s="66" t="s">
        <v>17798</v>
      </c>
      <c r="D2404" s="66" t="s">
        <v>1875</v>
      </c>
      <c r="E2404" s="66" t="s">
        <v>17854</v>
      </c>
      <c r="F2404" s="66" t="s">
        <v>18901</v>
      </c>
      <c r="G2404" s="45"/>
      <c r="H2404" s="45"/>
      <c r="I2404" s="45"/>
      <c r="J2404" s="45"/>
    </row>
    <row r="2405" spans="1:10" ht="14.1" customHeight="1" thickBot="1" x14ac:dyDescent="0.25">
      <c r="A2405" s="95" t="s">
        <v>14828</v>
      </c>
      <c r="B2405" s="67" t="s">
        <v>8530</v>
      </c>
      <c r="C2405" s="76">
        <v>45108</v>
      </c>
      <c r="D2405" s="95" t="s">
        <v>9387</v>
      </c>
      <c r="E2405" s="67" t="s">
        <v>13094</v>
      </c>
      <c r="F2405" s="66" t="s">
        <v>3082</v>
      </c>
      <c r="G2405" s="45"/>
      <c r="H2405" s="45"/>
      <c r="I2405" s="45"/>
      <c r="J2405" s="45"/>
    </row>
    <row r="2406" spans="1:10" ht="14.1" customHeight="1" thickBot="1" x14ac:dyDescent="0.25">
      <c r="A2406" s="96"/>
      <c r="B2406" s="67" t="s">
        <v>1786</v>
      </c>
      <c r="C2406" s="80">
        <f>IF(C2405="","",IF(AND(MONTH(C2405)&gt;=1,MONTH(C2405)&lt;=3),1,IF(AND(MONTH(C2405)&gt;=4,MONTH(C2405)&lt;=6),2,IF(AND(MONTH(C2405)&gt;=7,MONTH(C2405)&lt;=9),3,4))))</f>
        <v>3</v>
      </c>
      <c r="D2406" s="96"/>
      <c r="E2406" s="67" t="s">
        <v>2419</v>
      </c>
      <c r="F2406" s="66" t="s">
        <v>14449</v>
      </c>
      <c r="G2406" s="45"/>
      <c r="H2406" s="45"/>
      <c r="I2406" s="45"/>
      <c r="J2406" s="45"/>
    </row>
    <row r="2407" spans="1:10" ht="14.1" customHeight="1" thickBot="1" x14ac:dyDescent="0.25">
      <c r="A2407" s="96"/>
      <c r="B2407" s="67" t="s">
        <v>12943</v>
      </c>
      <c r="C2407" s="76">
        <v>45199</v>
      </c>
      <c r="D2407" s="96"/>
      <c r="E2407" s="67" t="s">
        <v>3075</v>
      </c>
      <c r="F2407" s="66" t="s">
        <v>6001</v>
      </c>
      <c r="G2407" s="45"/>
      <c r="H2407" s="45"/>
      <c r="I2407" s="45"/>
      <c r="J2407" s="45"/>
    </row>
    <row r="2408" spans="1:10" ht="14.1" customHeight="1" thickBot="1" x14ac:dyDescent="0.25">
      <c r="A2408" s="96"/>
      <c r="B2408" s="67" t="s">
        <v>1786</v>
      </c>
      <c r="C2408" s="80">
        <f>IF(C2407="","",IF(AND(MONTH(C2407)&gt;=1,MONTH(C2407)&lt;=3),1,IF(AND(MONTH(C2407)&gt;=4,MONTH(C2407)&lt;=6),2,IF(AND(MONTH(C2407)&gt;=7,MONTH(C2407)&lt;=9),3,4))))</f>
        <v>3</v>
      </c>
      <c r="D2408" s="96"/>
      <c r="E2408" s="67" t="s">
        <v>13193</v>
      </c>
      <c r="F2408" s="66" t="s">
        <v>6001</v>
      </c>
      <c r="G2408" s="45"/>
      <c r="H2408" s="45"/>
      <c r="I2408" s="45"/>
      <c r="J2408" s="45"/>
    </row>
    <row r="2409" spans="1:10" ht="14.1" customHeight="1" thickBot="1" x14ac:dyDescent="0.25">
      <c r="A2409" s="45"/>
      <c r="B2409" s="45"/>
      <c r="C2409" s="45"/>
      <c r="D2409" s="45"/>
      <c r="E2409" s="45"/>
      <c r="F2409" s="45"/>
      <c r="G2409" s="45"/>
      <c r="H2409" s="45"/>
      <c r="I2409" s="45"/>
      <c r="J2409" s="45"/>
    </row>
    <row r="2410" spans="1:10" ht="14.1" customHeight="1" thickBot="1" x14ac:dyDescent="0.25">
      <c r="A2410" s="72" t="s">
        <v>15735</v>
      </c>
      <c r="B2410" s="72" t="s">
        <v>16146</v>
      </c>
      <c r="C2410" s="72" t="s">
        <v>15641</v>
      </c>
      <c r="D2410" s="72" t="s">
        <v>15251</v>
      </c>
      <c r="E2410" s="72" t="s">
        <v>6934</v>
      </c>
      <c r="F2410" s="72" t="s">
        <v>15280</v>
      </c>
      <c r="G2410" s="45"/>
      <c r="H2410" s="45"/>
      <c r="I2410" s="45"/>
      <c r="J2410" s="45"/>
    </row>
    <row r="2411" spans="1:10" ht="14.1" customHeight="1" x14ac:dyDescent="0.2">
      <c r="A2411" s="78">
        <v>41104014</v>
      </c>
      <c r="B2411" s="69" t="str">
        <f t="shared" ref="B2411:B2442" ca="1" si="106">IFERROR(INDEX(UNSPSCDes,MATCH(INDIRECT(ADDRESS(ROW(),COLUMN()-1,4)),UNSPSCCode,0)),"")</f>
        <v>Aplicadores de muestras</v>
      </c>
      <c r="C2411" s="78" t="s">
        <v>1449</v>
      </c>
      <c r="D2411" s="78">
        <v>30</v>
      </c>
      <c r="E2411" s="71">
        <v>123</v>
      </c>
      <c r="F2411" s="70">
        <f t="shared" ref="F2411:F2442" ca="1" si="107">INDIRECT(ADDRESS(ROW(),COLUMN()-2,4))*INDIRECT(ADDRESS(ROW(),COLUMN()-1,4))</f>
        <v>3690</v>
      </c>
      <c r="G2411" s="45"/>
      <c r="H2411" s="45"/>
      <c r="I2411" s="45"/>
      <c r="J2411" s="45"/>
    </row>
    <row r="2412" spans="1:10" ht="13.5" customHeight="1" x14ac:dyDescent="0.2">
      <c r="A2412" s="78">
        <v>41104019</v>
      </c>
      <c r="B2412" s="69" t="str">
        <f t="shared" ca="1" si="106"/>
        <v>Colectores de muestras</v>
      </c>
      <c r="C2412" s="78" t="s">
        <v>1449</v>
      </c>
      <c r="D2412" s="78">
        <v>5000</v>
      </c>
      <c r="E2412" s="71">
        <v>52.82</v>
      </c>
      <c r="F2412" s="70">
        <f t="shared" ca="1" si="107"/>
        <v>264100</v>
      </c>
      <c r="G2412" s="45"/>
      <c r="H2412" s="45"/>
      <c r="I2412" s="45"/>
      <c r="J2412" s="45"/>
    </row>
    <row r="2413" spans="1:10" ht="13.5" customHeight="1" x14ac:dyDescent="0.2">
      <c r="A2413" s="78">
        <v>41104104</v>
      </c>
      <c r="B2413" s="69" t="str">
        <f t="shared" ca="1" si="106"/>
        <v>Torniquetes</v>
      </c>
      <c r="C2413" s="78" t="s">
        <v>1449</v>
      </c>
      <c r="D2413" s="78">
        <v>60</v>
      </c>
      <c r="E2413" s="71">
        <v>36.58</v>
      </c>
      <c r="F2413" s="70">
        <f t="shared" ca="1" si="107"/>
        <v>2194.7999999999997</v>
      </c>
      <c r="G2413" s="45"/>
      <c r="H2413" s="45"/>
      <c r="I2413" s="45"/>
      <c r="J2413" s="45"/>
    </row>
    <row r="2414" spans="1:10" ht="13.5" customHeight="1" x14ac:dyDescent="0.2">
      <c r="A2414" s="78">
        <v>41104109</v>
      </c>
      <c r="B2414" s="69" t="str">
        <f t="shared" ca="1" si="106"/>
        <v>Bolsas de recolección de unidades de sangre</v>
      </c>
      <c r="C2414" s="78" t="s">
        <v>16989</v>
      </c>
      <c r="D2414" s="78">
        <v>450</v>
      </c>
      <c r="E2414" s="71">
        <v>83</v>
      </c>
      <c r="F2414" s="70">
        <f t="shared" ca="1" si="107"/>
        <v>37350</v>
      </c>
      <c r="G2414" s="45"/>
      <c r="H2414" s="45"/>
      <c r="I2414" s="45"/>
      <c r="J2414" s="45"/>
    </row>
    <row r="2415" spans="1:10" ht="13.5" customHeight="1" x14ac:dyDescent="0.2">
      <c r="A2415" s="78">
        <v>41104929</v>
      </c>
      <c r="B2415" s="69" t="str">
        <f t="shared" ca="1" si="106"/>
        <v>Papeles filtrantes para laboratorio</v>
      </c>
      <c r="C2415" s="78" t="s">
        <v>1449</v>
      </c>
      <c r="D2415" s="78">
        <v>15</v>
      </c>
      <c r="E2415" s="71">
        <v>1735</v>
      </c>
      <c r="F2415" s="70">
        <f t="shared" ca="1" si="107"/>
        <v>26025</v>
      </c>
      <c r="G2415" s="45"/>
      <c r="H2415" s="45"/>
      <c r="I2415" s="45"/>
      <c r="J2415" s="45"/>
    </row>
    <row r="2416" spans="1:10" ht="13.5" customHeight="1" x14ac:dyDescent="0.2">
      <c r="A2416" s="78">
        <v>41105108</v>
      </c>
      <c r="B2416" s="69" t="str">
        <f t="shared" ca="1" si="106"/>
        <v>Tubos de uso general para laboratorio</v>
      </c>
      <c r="C2416" s="78" t="s">
        <v>1449</v>
      </c>
      <c r="D2416" s="78">
        <v>25</v>
      </c>
      <c r="E2416" s="71">
        <v>707.92</v>
      </c>
      <c r="F2416" s="70">
        <f t="shared" ca="1" si="107"/>
        <v>17698</v>
      </c>
      <c r="G2416" s="45"/>
      <c r="H2416" s="45"/>
      <c r="I2416" s="45"/>
      <c r="J2416" s="45"/>
    </row>
    <row r="2417" spans="1:10" ht="13.5" customHeight="1" x14ac:dyDescent="0.2">
      <c r="A2417" s="78">
        <v>41122101</v>
      </c>
      <c r="B2417" s="69" t="str">
        <f t="shared" ca="1" si="106"/>
        <v>Platos o placas petri</v>
      </c>
      <c r="C2417" s="78" t="s">
        <v>1449</v>
      </c>
      <c r="D2417" s="78">
        <v>20</v>
      </c>
      <c r="E2417" s="71">
        <v>5733.62</v>
      </c>
      <c r="F2417" s="70">
        <f t="shared" ca="1" si="107"/>
        <v>114672.4</v>
      </c>
      <c r="G2417" s="45"/>
      <c r="H2417" s="45"/>
      <c r="I2417" s="45"/>
      <c r="J2417" s="45"/>
    </row>
    <row r="2418" spans="1:10" ht="13.5" customHeight="1" x14ac:dyDescent="0.2">
      <c r="A2418" s="78">
        <v>41122101</v>
      </c>
      <c r="B2418" s="69" t="str">
        <f t="shared" ca="1" si="106"/>
        <v>Platos o placas petri</v>
      </c>
      <c r="C2418" s="78" t="s">
        <v>1449</v>
      </c>
      <c r="D2418" s="78">
        <v>25</v>
      </c>
      <c r="E2418" s="71">
        <v>2984</v>
      </c>
      <c r="F2418" s="70">
        <f t="shared" ca="1" si="107"/>
        <v>74600</v>
      </c>
      <c r="G2418" s="45"/>
      <c r="H2418" s="45"/>
      <c r="I2418" s="45"/>
      <c r="J2418" s="45"/>
    </row>
    <row r="2419" spans="1:10" ht="13.5" customHeight="1" x14ac:dyDescent="0.2">
      <c r="A2419" s="78">
        <v>41122104</v>
      </c>
      <c r="B2419" s="69" t="str">
        <f t="shared" ca="1" si="106"/>
        <v>Frascos de cultivo de tejidos</v>
      </c>
      <c r="C2419" s="78" t="s">
        <v>16989</v>
      </c>
      <c r="D2419" s="78">
        <v>25</v>
      </c>
      <c r="E2419" s="71">
        <v>2360</v>
      </c>
      <c r="F2419" s="70">
        <f t="shared" ca="1" si="107"/>
        <v>59000</v>
      </c>
      <c r="G2419" s="45"/>
      <c r="H2419" s="45"/>
      <c r="I2419" s="45"/>
      <c r="J2419" s="45"/>
    </row>
    <row r="2420" spans="1:10" ht="13.5" customHeight="1" x14ac:dyDescent="0.2">
      <c r="A2420" s="78">
        <v>41123403</v>
      </c>
      <c r="B2420" s="69" t="str">
        <f t="shared" ca="1" si="106"/>
        <v>Goteros dosificadores</v>
      </c>
      <c r="C2420" s="78" t="s">
        <v>16989</v>
      </c>
      <c r="D2420" s="78">
        <v>5000</v>
      </c>
      <c r="E2420" s="71">
        <v>1050.2</v>
      </c>
      <c r="F2420" s="70">
        <f t="shared" ca="1" si="107"/>
        <v>5251000</v>
      </c>
      <c r="G2420" s="45"/>
      <c r="H2420" s="45"/>
      <c r="I2420" s="45"/>
      <c r="J2420" s="45"/>
    </row>
    <row r="2421" spans="1:10" ht="13.5" customHeight="1" x14ac:dyDescent="0.2">
      <c r="A2421" s="78">
        <v>42131606</v>
      </c>
      <c r="B2421" s="69" t="str">
        <f t="shared" ca="1" si="106"/>
        <v>Máscaras quirúrgicas o de aislamiento para personal médico</v>
      </c>
      <c r="C2421" s="78" t="s">
        <v>1449</v>
      </c>
      <c r="D2421" s="78">
        <v>65000</v>
      </c>
      <c r="E2421" s="71">
        <v>40</v>
      </c>
      <c r="F2421" s="70">
        <f t="shared" ca="1" si="107"/>
        <v>2600000</v>
      </c>
      <c r="G2421" s="45"/>
      <c r="H2421" s="45"/>
      <c r="I2421" s="45"/>
      <c r="J2421" s="45"/>
    </row>
    <row r="2422" spans="1:10" ht="13.5" customHeight="1" x14ac:dyDescent="0.2">
      <c r="A2422" s="78">
        <v>42132205</v>
      </c>
      <c r="B2422" s="69" t="str">
        <f t="shared" ca="1" si="106"/>
        <v>Guantes de cirugía</v>
      </c>
      <c r="C2422" s="78" t="s">
        <v>1449</v>
      </c>
      <c r="D2422" s="78">
        <v>350</v>
      </c>
      <c r="E2422" s="71">
        <v>15</v>
      </c>
      <c r="F2422" s="70">
        <f t="shared" ca="1" si="107"/>
        <v>5250</v>
      </c>
      <c r="G2422" s="45"/>
      <c r="H2422" s="45"/>
      <c r="I2422" s="45"/>
      <c r="J2422" s="45"/>
    </row>
    <row r="2423" spans="1:10" ht="13.5" customHeight="1" x14ac:dyDescent="0.2">
      <c r="A2423" s="78">
        <v>42141501</v>
      </c>
      <c r="B2423" s="69" t="str">
        <f t="shared" ca="1" si="106"/>
        <v>Bolas o fibra de algodón</v>
      </c>
      <c r="C2423" s="78" t="s">
        <v>1449</v>
      </c>
      <c r="D2423" s="78">
        <v>350</v>
      </c>
      <c r="E2423" s="71">
        <v>180</v>
      </c>
      <c r="F2423" s="70">
        <f t="shared" ca="1" si="107"/>
        <v>63000</v>
      </c>
      <c r="G2423" s="45"/>
      <c r="H2423" s="45"/>
      <c r="I2423" s="45"/>
      <c r="J2423" s="45"/>
    </row>
    <row r="2424" spans="1:10" ht="13.5" customHeight="1" x14ac:dyDescent="0.2">
      <c r="A2424" s="78">
        <v>42141502</v>
      </c>
      <c r="B2424" s="69" t="str">
        <f t="shared" ca="1" si="106"/>
        <v>Palitos (copitos) con punta de fibra</v>
      </c>
      <c r="C2424" s="78" t="s">
        <v>16989</v>
      </c>
      <c r="D2424" s="78">
        <v>500</v>
      </c>
      <c r="E2424" s="71">
        <v>1139.8800000000001</v>
      </c>
      <c r="F2424" s="70">
        <f t="shared" ca="1" si="107"/>
        <v>569940</v>
      </c>
      <c r="G2424" s="45"/>
      <c r="H2424" s="45"/>
      <c r="I2424" s="45"/>
      <c r="J2424" s="45"/>
    </row>
    <row r="2425" spans="1:10" ht="13.5" customHeight="1" x14ac:dyDescent="0.2">
      <c r="A2425" s="78">
        <v>42142303</v>
      </c>
      <c r="B2425" s="69" t="str">
        <f t="shared" ca="1" si="106"/>
        <v>Productos de identificación de pacientes</v>
      </c>
      <c r="C2425" s="78" t="s">
        <v>1449</v>
      </c>
      <c r="D2425" s="78">
        <v>2000</v>
      </c>
      <c r="E2425" s="71">
        <v>23.57</v>
      </c>
      <c r="F2425" s="70">
        <f t="shared" ca="1" si="107"/>
        <v>47140</v>
      </c>
      <c r="G2425" s="45"/>
      <c r="H2425" s="45"/>
      <c r="I2425" s="45"/>
      <c r="J2425" s="45"/>
    </row>
    <row r="2426" spans="1:10" ht="13.5" customHeight="1" x14ac:dyDescent="0.2">
      <c r="A2426" s="78">
        <v>42142402</v>
      </c>
      <c r="B2426" s="69" t="str">
        <f t="shared" ca="1" si="106"/>
        <v>Cánulas o tubos o accesorios de succión para uso médico</v>
      </c>
      <c r="C2426" s="78" t="s">
        <v>1449</v>
      </c>
      <c r="D2426" s="78">
        <v>50</v>
      </c>
      <c r="E2426" s="71">
        <v>109.48</v>
      </c>
      <c r="F2426" s="70">
        <f t="shared" ca="1" si="107"/>
        <v>5474</v>
      </c>
      <c r="G2426" s="45"/>
      <c r="H2426" s="45"/>
      <c r="I2426" s="45"/>
      <c r="J2426" s="45"/>
    </row>
    <row r="2427" spans="1:10" ht="13.5" customHeight="1" x14ac:dyDescent="0.2">
      <c r="A2427" s="78">
        <v>42142502</v>
      </c>
      <c r="B2427" s="69" t="str">
        <f t="shared" ca="1" si="106"/>
        <v>Agujas para anestesia</v>
      </c>
      <c r="C2427" s="78" t="s">
        <v>16989</v>
      </c>
      <c r="D2427" s="78">
        <v>600</v>
      </c>
      <c r="E2427" s="71">
        <v>907</v>
      </c>
      <c r="F2427" s="70">
        <f t="shared" ca="1" si="107"/>
        <v>544200</v>
      </c>
      <c r="G2427" s="45"/>
      <c r="H2427" s="45"/>
      <c r="I2427" s="45"/>
      <c r="J2427" s="45"/>
    </row>
    <row r="2428" spans="1:10" ht="13.5" customHeight="1" x14ac:dyDescent="0.2">
      <c r="A2428" s="78">
        <v>42142609</v>
      </c>
      <c r="B2428" s="69" t="str">
        <f t="shared" ca="1" si="106"/>
        <v>Jeringas con agujas para uso médico</v>
      </c>
      <c r="C2428" s="78" t="s">
        <v>16989</v>
      </c>
      <c r="D2428" s="78">
        <v>10</v>
      </c>
      <c r="E2428" s="71">
        <v>6870.07</v>
      </c>
      <c r="F2428" s="70">
        <f t="shared" ca="1" si="107"/>
        <v>68700.7</v>
      </c>
      <c r="G2428" s="45"/>
      <c r="H2428" s="45"/>
      <c r="I2428" s="45"/>
      <c r="J2428" s="45"/>
    </row>
    <row r="2429" spans="1:10" ht="13.5" customHeight="1" x14ac:dyDescent="0.2">
      <c r="A2429" s="78">
        <v>42142609</v>
      </c>
      <c r="B2429" s="69" t="str">
        <f t="shared" ca="1" si="106"/>
        <v>Jeringas con agujas para uso médico</v>
      </c>
      <c r="C2429" s="78" t="s">
        <v>1449</v>
      </c>
      <c r="D2429" s="78">
        <v>32576</v>
      </c>
      <c r="E2429" s="71">
        <v>10</v>
      </c>
      <c r="F2429" s="70">
        <f t="shared" ca="1" si="107"/>
        <v>325760</v>
      </c>
      <c r="G2429" s="45"/>
      <c r="H2429" s="45"/>
      <c r="I2429" s="45"/>
      <c r="J2429" s="45"/>
    </row>
    <row r="2430" spans="1:10" ht="13.5" customHeight="1" x14ac:dyDescent="0.2">
      <c r="A2430" s="78">
        <v>42142612</v>
      </c>
      <c r="B2430" s="69" t="str">
        <f t="shared" ca="1" si="106"/>
        <v>Sets de jeringas de irrigación</v>
      </c>
      <c r="C2430" s="78" t="s">
        <v>1449</v>
      </c>
      <c r="D2430" s="78">
        <v>6500</v>
      </c>
      <c r="E2430" s="71">
        <v>15</v>
      </c>
      <c r="F2430" s="70">
        <f t="shared" ca="1" si="107"/>
        <v>97500</v>
      </c>
      <c r="G2430" s="45"/>
      <c r="H2430" s="45"/>
      <c r="I2430" s="45"/>
      <c r="J2430" s="45"/>
    </row>
    <row r="2431" spans="1:10" ht="13.5" customHeight="1" x14ac:dyDescent="0.2">
      <c r="A2431" s="78">
        <v>42231701</v>
      </c>
      <c r="B2431" s="69" t="str">
        <f t="shared" ca="1" si="106"/>
        <v>Tubos nasogástricos</v>
      </c>
      <c r="C2431" s="78" t="s">
        <v>1449</v>
      </c>
      <c r="D2431" s="78">
        <v>150</v>
      </c>
      <c r="E2431" s="71">
        <v>15</v>
      </c>
      <c r="F2431" s="70">
        <f t="shared" ca="1" si="107"/>
        <v>2250</v>
      </c>
      <c r="G2431" s="45"/>
      <c r="H2431" s="45"/>
      <c r="I2431" s="45"/>
      <c r="J2431" s="45"/>
    </row>
    <row r="2432" spans="1:10" ht="13.5" customHeight="1" x14ac:dyDescent="0.2">
      <c r="A2432" s="78">
        <v>42241512</v>
      </c>
      <c r="B2432" s="69" t="str">
        <f t="shared" ca="1" si="106"/>
        <v>Materiales de unión de yesos o tablillas</v>
      </c>
      <c r="C2432" s="78" t="s">
        <v>1449</v>
      </c>
      <c r="D2432" s="78">
        <v>5</v>
      </c>
      <c r="E2432" s="71">
        <v>151.63</v>
      </c>
      <c r="F2432" s="70">
        <f t="shared" ca="1" si="107"/>
        <v>758.15</v>
      </c>
      <c r="G2432" s="45"/>
      <c r="H2432" s="45"/>
      <c r="I2432" s="45"/>
      <c r="J2432" s="45"/>
    </row>
    <row r="2433" spans="1:10" ht="13.5" customHeight="1" x14ac:dyDescent="0.2">
      <c r="A2433" s="78">
        <v>42262105</v>
      </c>
      <c r="B2433" s="69" t="str">
        <f t="shared" ca="1" si="106"/>
        <v>Compuestos endurecedores mortuorios</v>
      </c>
      <c r="C2433" s="78" t="s">
        <v>9561</v>
      </c>
      <c r="D2433" s="78">
        <v>20</v>
      </c>
      <c r="E2433" s="71">
        <v>954.03</v>
      </c>
      <c r="F2433" s="70">
        <f t="shared" ca="1" si="107"/>
        <v>19080.599999999999</v>
      </c>
      <c r="G2433" s="45"/>
      <c r="H2433" s="45"/>
      <c r="I2433" s="45"/>
      <c r="J2433" s="45"/>
    </row>
    <row r="2434" spans="1:10" ht="13.5" customHeight="1" x14ac:dyDescent="0.2">
      <c r="A2434" s="78">
        <v>42271708</v>
      </c>
      <c r="B2434" s="69" t="str">
        <f t="shared" ca="1" si="106"/>
        <v>Máscaras de oxígeno o partes para uso médico</v>
      </c>
      <c r="C2434" s="78" t="s">
        <v>1449</v>
      </c>
      <c r="D2434" s="78">
        <v>750</v>
      </c>
      <c r="E2434" s="71">
        <v>93.08</v>
      </c>
      <c r="F2434" s="70">
        <f t="shared" ca="1" si="107"/>
        <v>69810</v>
      </c>
      <c r="G2434" s="45"/>
      <c r="H2434" s="45"/>
      <c r="I2434" s="45"/>
      <c r="J2434" s="45"/>
    </row>
    <row r="2435" spans="1:10" ht="13.5" customHeight="1" x14ac:dyDescent="0.2">
      <c r="A2435" s="78">
        <v>42281603</v>
      </c>
      <c r="B2435" s="69" t="str">
        <f t="shared" ca="1" si="106"/>
        <v>Desinfectante o esterilizador de instrumentos</v>
      </c>
      <c r="C2435" s="78" t="s">
        <v>1449</v>
      </c>
      <c r="D2435" s="78">
        <v>19</v>
      </c>
      <c r="E2435" s="71">
        <v>3200.63</v>
      </c>
      <c r="F2435" s="70">
        <f t="shared" ca="1" si="107"/>
        <v>60811.97</v>
      </c>
      <c r="G2435" s="45"/>
      <c r="H2435" s="45"/>
      <c r="I2435" s="45"/>
      <c r="J2435" s="45"/>
    </row>
    <row r="2436" spans="1:10" ht="13.5" customHeight="1" x14ac:dyDescent="0.2">
      <c r="A2436" s="78">
        <v>42281604</v>
      </c>
      <c r="B2436" s="69" t="str">
        <f t="shared" ca="1" si="106"/>
        <v>Desinfectantes de superficies para uso médico</v>
      </c>
      <c r="C2436" s="78" t="s">
        <v>9561</v>
      </c>
      <c r="D2436" s="78">
        <v>99</v>
      </c>
      <c r="E2436" s="71">
        <v>3307.83</v>
      </c>
      <c r="F2436" s="70">
        <f t="shared" ca="1" si="107"/>
        <v>327475.17</v>
      </c>
      <c r="G2436" s="45"/>
      <c r="H2436" s="45"/>
      <c r="I2436" s="45"/>
      <c r="J2436" s="45"/>
    </row>
    <row r="2437" spans="1:10" ht="13.5" customHeight="1" x14ac:dyDescent="0.2">
      <c r="A2437" s="78">
        <v>42281704</v>
      </c>
      <c r="B2437" s="69" t="str">
        <f t="shared" ca="1" si="106"/>
        <v>Limpiadores o detergentes para instrumentos</v>
      </c>
      <c r="C2437" s="78" t="s">
        <v>9561</v>
      </c>
      <c r="D2437" s="78">
        <v>32</v>
      </c>
      <c r="E2437" s="71">
        <v>2026.13</v>
      </c>
      <c r="F2437" s="70">
        <f t="shared" ca="1" si="107"/>
        <v>64836.160000000003</v>
      </c>
      <c r="G2437" s="45"/>
      <c r="H2437" s="45"/>
      <c r="I2437" s="45"/>
      <c r="J2437" s="45"/>
    </row>
    <row r="2438" spans="1:10" ht="13.5" customHeight="1" x14ac:dyDescent="0.2">
      <c r="A2438" s="78">
        <v>42281709</v>
      </c>
      <c r="B2438" s="69" t="str">
        <f t="shared" ca="1" si="106"/>
        <v>Cepillos de limpieza de esterilización</v>
      </c>
      <c r="C2438" s="78" t="s">
        <v>1449</v>
      </c>
      <c r="D2438" s="78">
        <v>3</v>
      </c>
      <c r="E2438" s="71">
        <v>495.6</v>
      </c>
      <c r="F2438" s="70">
        <f t="shared" ca="1" si="107"/>
        <v>1486.8000000000002</v>
      </c>
      <c r="G2438" s="45"/>
      <c r="H2438" s="45"/>
      <c r="I2438" s="45"/>
      <c r="J2438" s="45"/>
    </row>
    <row r="2439" spans="1:10" ht="13.5" customHeight="1" x14ac:dyDescent="0.2">
      <c r="A2439" s="78">
        <v>42281709</v>
      </c>
      <c r="B2439" s="69" t="str">
        <f t="shared" ca="1" si="106"/>
        <v>Cepillos de limpieza de esterilización</v>
      </c>
      <c r="C2439" s="78" t="s">
        <v>1449</v>
      </c>
      <c r="D2439" s="78">
        <v>875</v>
      </c>
      <c r="E2439" s="71">
        <v>112.69</v>
      </c>
      <c r="F2439" s="70">
        <f t="shared" ca="1" si="107"/>
        <v>98603.75</v>
      </c>
      <c r="G2439" s="45"/>
      <c r="H2439" s="45"/>
      <c r="I2439" s="45"/>
      <c r="J2439" s="45"/>
    </row>
    <row r="2440" spans="1:10" ht="13.5" customHeight="1" x14ac:dyDescent="0.2">
      <c r="A2440" s="78">
        <v>42281709</v>
      </c>
      <c r="B2440" s="69" t="str">
        <f t="shared" ca="1" si="106"/>
        <v>Cepillos de limpieza de esterilización</v>
      </c>
      <c r="C2440" s="78" t="s">
        <v>1449</v>
      </c>
      <c r="D2440" s="78">
        <v>1750</v>
      </c>
      <c r="E2440" s="71">
        <v>10</v>
      </c>
      <c r="F2440" s="70">
        <f t="shared" ca="1" si="107"/>
        <v>17500</v>
      </c>
      <c r="G2440" s="45"/>
      <c r="H2440" s="45"/>
      <c r="I2440" s="45"/>
      <c r="J2440" s="45"/>
    </row>
    <row r="2441" spans="1:10" ht="13.5" customHeight="1" x14ac:dyDescent="0.2">
      <c r="A2441" s="78">
        <v>42281711</v>
      </c>
      <c r="B2441" s="69" t="str">
        <f t="shared" ca="1" si="106"/>
        <v>Desincrustadores de esterilización</v>
      </c>
      <c r="C2441" s="78" t="s">
        <v>9561</v>
      </c>
      <c r="D2441" s="78">
        <v>6</v>
      </c>
      <c r="E2441" s="71">
        <v>600</v>
      </c>
      <c r="F2441" s="70">
        <f t="shared" ca="1" si="107"/>
        <v>3600</v>
      </c>
      <c r="G2441" s="45"/>
      <c r="H2441" s="45"/>
      <c r="I2441" s="45"/>
      <c r="J2441" s="45"/>
    </row>
    <row r="2442" spans="1:10" ht="13.5" customHeight="1" x14ac:dyDescent="0.2">
      <c r="A2442" s="78">
        <v>42281807</v>
      </c>
      <c r="B2442" s="69" t="str">
        <f t="shared" ca="1" si="106"/>
        <v>Cintas indicadoras de esterilización</v>
      </c>
      <c r="C2442" s="78" t="s">
        <v>1449</v>
      </c>
      <c r="D2442" s="78">
        <v>100</v>
      </c>
      <c r="E2442" s="71">
        <v>578.20000000000005</v>
      </c>
      <c r="F2442" s="70">
        <f t="shared" ca="1" si="107"/>
        <v>57820.000000000007</v>
      </c>
      <c r="G2442" s="45"/>
      <c r="H2442" s="45"/>
      <c r="I2442" s="45"/>
      <c r="J2442" s="45"/>
    </row>
    <row r="2443" spans="1:10" ht="13.5" customHeight="1" x14ac:dyDescent="0.2">
      <c r="A2443" s="78">
        <v>42295407</v>
      </c>
      <c r="B2443" s="69" t="str">
        <f t="shared" ref="B2443:B2474" ca="1" si="108">IFERROR(INDEX(UNSPSCDes,MATCH(INDIRECT(ADDRESS(ROW(),COLUMN()-1,4)),UNSPSCCode,0)),"")</f>
        <v>Máscaras para pacientes de uso quirúrgico</v>
      </c>
      <c r="C2443" s="78" t="s">
        <v>1449</v>
      </c>
      <c r="D2443" s="78">
        <v>3</v>
      </c>
      <c r="E2443" s="71">
        <v>356.09</v>
      </c>
      <c r="F2443" s="70">
        <f t="shared" ref="F2443:F2474" ca="1" si="109">INDIRECT(ADDRESS(ROW(),COLUMN()-2,4))*INDIRECT(ADDRESS(ROW(),COLUMN()-1,4))</f>
        <v>1068.27</v>
      </c>
      <c r="G2443" s="45"/>
      <c r="H2443" s="45"/>
      <c r="I2443" s="45"/>
      <c r="J2443" s="45"/>
    </row>
    <row r="2444" spans="1:10" ht="13.5" customHeight="1" x14ac:dyDescent="0.2">
      <c r="A2444" s="78">
        <v>42295407</v>
      </c>
      <c r="B2444" s="69" t="str">
        <f t="shared" ca="1" si="108"/>
        <v>Máscaras para pacientes de uso quirúrgico</v>
      </c>
      <c r="C2444" s="78" t="s">
        <v>1449</v>
      </c>
      <c r="D2444" s="78">
        <v>4</v>
      </c>
      <c r="E2444" s="71">
        <v>12744</v>
      </c>
      <c r="F2444" s="70">
        <f t="shared" ca="1" si="109"/>
        <v>50976</v>
      </c>
      <c r="G2444" s="45"/>
      <c r="H2444" s="45"/>
      <c r="I2444" s="45"/>
      <c r="J2444" s="45"/>
    </row>
    <row r="2445" spans="1:10" ht="13.5" customHeight="1" x14ac:dyDescent="0.2">
      <c r="A2445" s="78">
        <v>42311505</v>
      </c>
      <c r="B2445" s="69" t="str">
        <f t="shared" ca="1" si="108"/>
        <v>Vendajes o compresas para uso general</v>
      </c>
      <c r="C2445" s="78" t="s">
        <v>1449</v>
      </c>
      <c r="D2445" s="78">
        <v>1200</v>
      </c>
      <c r="E2445" s="71">
        <v>33.6</v>
      </c>
      <c r="F2445" s="70">
        <f t="shared" ca="1" si="109"/>
        <v>40320</v>
      </c>
      <c r="G2445" s="45"/>
      <c r="H2445" s="45"/>
      <c r="I2445" s="45"/>
      <c r="J2445" s="45"/>
    </row>
    <row r="2446" spans="1:10" ht="13.5" customHeight="1" x14ac:dyDescent="0.2">
      <c r="A2446" s="78">
        <v>42311511</v>
      </c>
      <c r="B2446" s="69" t="str">
        <f t="shared" ca="1" si="108"/>
        <v>Vendajes de gasa</v>
      </c>
      <c r="C2446" s="78" t="s">
        <v>1449</v>
      </c>
      <c r="D2446" s="78">
        <v>1500</v>
      </c>
      <c r="E2446" s="71">
        <v>15</v>
      </c>
      <c r="F2446" s="70">
        <f t="shared" ca="1" si="109"/>
        <v>22500</v>
      </c>
      <c r="G2446" s="45"/>
      <c r="H2446" s="45"/>
      <c r="I2446" s="45"/>
      <c r="J2446" s="45"/>
    </row>
    <row r="2447" spans="1:10" ht="13.5" customHeight="1" x14ac:dyDescent="0.2">
      <c r="A2447" s="78">
        <v>42311512</v>
      </c>
      <c r="B2447" s="69" t="str">
        <f t="shared" ca="1" si="108"/>
        <v>Esponjas de gasa</v>
      </c>
      <c r="C2447" s="78" t="s">
        <v>1449</v>
      </c>
      <c r="D2447" s="78">
        <v>480</v>
      </c>
      <c r="E2447" s="71">
        <v>60</v>
      </c>
      <c r="F2447" s="70">
        <f t="shared" ca="1" si="109"/>
        <v>28800</v>
      </c>
      <c r="G2447" s="45"/>
      <c r="H2447" s="45"/>
      <c r="I2447" s="45"/>
      <c r="J2447" s="45"/>
    </row>
    <row r="2448" spans="1:10" ht="13.5" customHeight="1" x14ac:dyDescent="0.2">
      <c r="A2448" s="78">
        <v>42311513</v>
      </c>
      <c r="B2448" s="69" t="str">
        <f t="shared" ca="1" si="108"/>
        <v>Compresas de gel</v>
      </c>
      <c r="C2448" s="78" t="s">
        <v>1449</v>
      </c>
      <c r="D2448" s="78">
        <v>1200</v>
      </c>
      <c r="E2448" s="71">
        <v>360</v>
      </c>
      <c r="F2448" s="70">
        <f t="shared" ca="1" si="109"/>
        <v>432000</v>
      </c>
      <c r="G2448" s="45"/>
      <c r="H2448" s="45"/>
      <c r="I2448" s="45"/>
      <c r="J2448" s="45"/>
    </row>
    <row r="2449" spans="1:10" ht="13.5" customHeight="1" x14ac:dyDescent="0.2">
      <c r="A2449" s="78">
        <v>42311601</v>
      </c>
      <c r="B2449" s="69" t="str">
        <f t="shared" ca="1" si="108"/>
        <v>Esponjas de gelatina absorbible</v>
      </c>
      <c r="C2449" s="78" t="s">
        <v>1449</v>
      </c>
      <c r="D2449" s="78">
        <v>2</v>
      </c>
      <c r="E2449" s="71">
        <v>1000</v>
      </c>
      <c r="F2449" s="70">
        <f t="shared" ca="1" si="109"/>
        <v>2000</v>
      </c>
      <c r="G2449" s="45"/>
      <c r="H2449" s="45"/>
      <c r="I2449" s="45"/>
      <c r="J2449" s="45"/>
    </row>
    <row r="2450" spans="1:10" ht="13.5" customHeight="1" x14ac:dyDescent="0.2">
      <c r="A2450" s="78">
        <v>42311601</v>
      </c>
      <c r="B2450" s="69" t="str">
        <f t="shared" ca="1" si="108"/>
        <v>Esponjas de gelatina absorbible</v>
      </c>
      <c r="C2450" s="78" t="s">
        <v>1449</v>
      </c>
      <c r="D2450" s="78">
        <v>60</v>
      </c>
      <c r="E2450" s="71">
        <v>1525.74</v>
      </c>
      <c r="F2450" s="70">
        <f t="shared" ca="1" si="109"/>
        <v>91544.4</v>
      </c>
      <c r="G2450" s="45"/>
      <c r="H2450" s="45"/>
      <c r="I2450" s="45"/>
      <c r="J2450" s="45"/>
    </row>
    <row r="2451" spans="1:10" ht="13.5" customHeight="1" x14ac:dyDescent="0.2">
      <c r="A2451" s="78">
        <v>42311702</v>
      </c>
      <c r="B2451" s="69" t="str">
        <f t="shared" ca="1" si="108"/>
        <v>Cintas umbilicales para bebés</v>
      </c>
      <c r="C2451" s="78" t="s">
        <v>1449</v>
      </c>
      <c r="D2451" s="78">
        <v>6000</v>
      </c>
      <c r="E2451" s="71">
        <v>25</v>
      </c>
      <c r="F2451" s="70">
        <f t="shared" ca="1" si="109"/>
        <v>150000</v>
      </c>
      <c r="G2451" s="45"/>
      <c r="H2451" s="45"/>
      <c r="I2451" s="45"/>
      <c r="J2451" s="45"/>
    </row>
    <row r="2452" spans="1:10" ht="13.5" customHeight="1" x14ac:dyDescent="0.2">
      <c r="A2452" s="78">
        <v>42311703</v>
      </c>
      <c r="B2452" s="69" t="str">
        <f t="shared" ca="1" si="108"/>
        <v>Cintas médicas o quirúrgicas para pegar la piel</v>
      </c>
      <c r="C2452" s="78" t="s">
        <v>1449</v>
      </c>
      <c r="D2452" s="78">
        <v>1815</v>
      </c>
      <c r="E2452" s="71">
        <v>261.41000000000003</v>
      </c>
      <c r="F2452" s="70">
        <f t="shared" ca="1" si="109"/>
        <v>474459.15</v>
      </c>
      <c r="G2452" s="45"/>
      <c r="H2452" s="45"/>
      <c r="I2452" s="45"/>
      <c r="J2452" s="45"/>
    </row>
    <row r="2453" spans="1:10" ht="13.5" customHeight="1" x14ac:dyDescent="0.2">
      <c r="A2453" s="78">
        <v>42311901</v>
      </c>
      <c r="B2453" s="69" t="str">
        <f t="shared" ca="1" si="108"/>
        <v>Accesorios de drenaje para uso médico</v>
      </c>
      <c r="C2453" s="78" t="s">
        <v>1449</v>
      </c>
      <c r="D2453" s="78">
        <v>6</v>
      </c>
      <c r="E2453" s="71">
        <v>1888</v>
      </c>
      <c r="F2453" s="70">
        <f t="shared" ca="1" si="109"/>
        <v>11328</v>
      </c>
      <c r="G2453" s="45"/>
      <c r="H2453" s="45"/>
      <c r="I2453" s="45"/>
      <c r="J2453" s="45"/>
    </row>
    <row r="2454" spans="1:10" ht="13.5" customHeight="1" x14ac:dyDescent="0.2">
      <c r="A2454" s="78">
        <v>42312001</v>
      </c>
      <c r="B2454" s="69" t="str">
        <f t="shared" ca="1" si="108"/>
        <v>Cierres de mariposa para piel</v>
      </c>
      <c r="C2454" s="78" t="s">
        <v>16989</v>
      </c>
      <c r="D2454" s="78">
        <v>75</v>
      </c>
      <c r="E2454" s="71">
        <v>100</v>
      </c>
      <c r="F2454" s="70">
        <f t="shared" ca="1" si="109"/>
        <v>7500</v>
      </c>
      <c r="G2454" s="45"/>
      <c r="H2454" s="45"/>
      <c r="I2454" s="45"/>
      <c r="J2454" s="45"/>
    </row>
    <row r="2455" spans="1:10" ht="13.5" customHeight="1" x14ac:dyDescent="0.2">
      <c r="A2455" s="78">
        <v>42312004</v>
      </c>
      <c r="B2455" s="69" t="str">
        <f t="shared" ca="1" si="108"/>
        <v>Removedores de pegamento o adhesivo para uso médico</v>
      </c>
      <c r="C2455" s="78" t="s">
        <v>9561</v>
      </c>
      <c r="D2455" s="78">
        <v>12</v>
      </c>
      <c r="E2455" s="71">
        <v>1750</v>
      </c>
      <c r="F2455" s="70">
        <f t="shared" ca="1" si="109"/>
        <v>21000</v>
      </c>
      <c r="G2455" s="45"/>
      <c r="H2455" s="45"/>
      <c r="I2455" s="45"/>
      <c r="J2455" s="45"/>
    </row>
    <row r="2456" spans="1:10" ht="13.5" customHeight="1" x14ac:dyDescent="0.2">
      <c r="A2456" s="78">
        <v>42312206</v>
      </c>
      <c r="B2456" s="69" t="str">
        <f t="shared" ca="1" si="108"/>
        <v>Agujas para sutura</v>
      </c>
      <c r="C2456" s="78" t="s">
        <v>1449</v>
      </c>
      <c r="D2456" s="78">
        <v>2976</v>
      </c>
      <c r="E2456" s="71">
        <v>10</v>
      </c>
      <c r="F2456" s="70">
        <f t="shared" ca="1" si="109"/>
        <v>29760</v>
      </c>
      <c r="G2456" s="45"/>
      <c r="H2456" s="45"/>
      <c r="I2456" s="45"/>
      <c r="J2456" s="45"/>
    </row>
    <row r="2457" spans="1:10" ht="13.5" customHeight="1" x14ac:dyDescent="0.2">
      <c r="A2457" s="78">
        <v>42142507</v>
      </c>
      <c r="B2457" s="69" t="str">
        <f t="shared" ca="1" si="108"/>
        <v>Agujas mariposa</v>
      </c>
      <c r="C2457" s="78" t="s">
        <v>1449</v>
      </c>
      <c r="D2457" s="78">
        <v>600</v>
      </c>
      <c r="E2457" s="71">
        <v>10</v>
      </c>
      <c r="F2457" s="70">
        <f t="shared" ca="1" si="109"/>
        <v>6000</v>
      </c>
      <c r="G2457" s="45"/>
      <c r="H2457" s="45"/>
      <c r="I2457" s="45"/>
      <c r="J2457" s="45"/>
    </row>
    <row r="2458" spans="1:10" ht="13.5" customHeight="1" x14ac:dyDescent="0.2">
      <c r="A2458" s="78">
        <v>42221603</v>
      </c>
      <c r="B2458" s="69" t="str">
        <f t="shared" ca="1" si="108"/>
        <v>Tubos de extensión arteriales o intravenosos</v>
      </c>
      <c r="C2458" s="78" t="s">
        <v>1449</v>
      </c>
      <c r="D2458" s="78">
        <v>6336</v>
      </c>
      <c r="E2458" s="71">
        <v>86.45</v>
      </c>
      <c r="F2458" s="70">
        <f t="shared" ca="1" si="109"/>
        <v>547747.20000000007</v>
      </c>
      <c r="G2458" s="45"/>
      <c r="H2458" s="45"/>
      <c r="I2458" s="45"/>
      <c r="J2458" s="45"/>
    </row>
    <row r="2459" spans="1:10" ht="13.5" customHeight="1" x14ac:dyDescent="0.2">
      <c r="A2459" s="78">
        <v>31241501</v>
      </c>
      <c r="B2459" s="69" t="str">
        <f t="shared" ca="1" si="108"/>
        <v>Lentes</v>
      </c>
      <c r="C2459" s="78" t="s">
        <v>1449</v>
      </c>
      <c r="D2459" s="78">
        <v>125</v>
      </c>
      <c r="E2459" s="71">
        <v>197</v>
      </c>
      <c r="F2459" s="70">
        <f t="shared" ca="1" si="109"/>
        <v>24625</v>
      </c>
      <c r="G2459" s="45"/>
      <c r="H2459" s="45"/>
      <c r="I2459" s="45"/>
      <c r="J2459" s="45"/>
    </row>
    <row r="2460" spans="1:10" ht="13.5" customHeight="1" x14ac:dyDescent="0.2">
      <c r="A2460" s="78">
        <v>41104908</v>
      </c>
      <c r="B2460" s="69" t="str">
        <f t="shared" ca="1" si="108"/>
        <v>Elementos de filtración de cartucho para laboratorios</v>
      </c>
      <c r="C2460" s="78" t="s">
        <v>1449</v>
      </c>
      <c r="D2460" s="78">
        <v>35</v>
      </c>
      <c r="E2460" s="71">
        <v>350</v>
      </c>
      <c r="F2460" s="70">
        <f t="shared" ca="1" si="109"/>
        <v>12250</v>
      </c>
      <c r="G2460" s="45"/>
      <c r="H2460" s="45"/>
      <c r="I2460" s="45"/>
      <c r="J2460" s="45"/>
    </row>
    <row r="2461" spans="1:10" ht="13.5" customHeight="1" x14ac:dyDescent="0.2">
      <c r="A2461" s="78">
        <v>41106208</v>
      </c>
      <c r="B2461" s="69" t="str">
        <f t="shared" ca="1" si="108"/>
        <v>Cubetas de electroporación</v>
      </c>
      <c r="C2461" s="78" t="s">
        <v>16989</v>
      </c>
      <c r="D2461" s="78">
        <v>50</v>
      </c>
      <c r="E2461" s="71">
        <v>11369.3</v>
      </c>
      <c r="F2461" s="70">
        <f t="shared" ca="1" si="109"/>
        <v>568465</v>
      </c>
      <c r="G2461" s="45"/>
      <c r="H2461" s="45"/>
      <c r="I2461" s="45"/>
      <c r="J2461" s="45"/>
    </row>
    <row r="2462" spans="1:10" ht="13.5" customHeight="1" x14ac:dyDescent="0.2">
      <c r="A2462" s="78">
        <v>41111736</v>
      </c>
      <c r="B2462" s="69" t="str">
        <f t="shared" ca="1" si="108"/>
        <v>Cubiertas para microscopios</v>
      </c>
      <c r="C2462" s="78" t="s">
        <v>1449</v>
      </c>
      <c r="D2462" s="78">
        <v>13</v>
      </c>
      <c r="E2462" s="71">
        <v>796.5</v>
      </c>
      <c r="F2462" s="70">
        <f t="shared" ca="1" si="109"/>
        <v>10354.5</v>
      </c>
      <c r="G2462" s="45"/>
      <c r="H2462" s="45"/>
      <c r="I2462" s="45"/>
      <c r="J2462" s="45"/>
    </row>
    <row r="2463" spans="1:10" ht="13.5" customHeight="1" x14ac:dyDescent="0.2">
      <c r="A2463" s="78">
        <v>41111736</v>
      </c>
      <c r="B2463" s="69" t="str">
        <f t="shared" ca="1" si="108"/>
        <v>Cubiertas para microscopios</v>
      </c>
      <c r="C2463" s="78" t="s">
        <v>1449</v>
      </c>
      <c r="D2463" s="78">
        <v>13</v>
      </c>
      <c r="E2463" s="71">
        <v>1711</v>
      </c>
      <c r="F2463" s="70">
        <f t="shared" ca="1" si="109"/>
        <v>22243</v>
      </c>
      <c r="G2463" s="45"/>
      <c r="H2463" s="45"/>
      <c r="I2463" s="45"/>
      <c r="J2463" s="45"/>
    </row>
    <row r="2464" spans="1:10" ht="13.5" customHeight="1" x14ac:dyDescent="0.2">
      <c r="A2464" s="78">
        <v>41111924</v>
      </c>
      <c r="B2464" s="69" t="str">
        <f t="shared" ca="1" si="108"/>
        <v>Sensores de oxígeno</v>
      </c>
      <c r="C2464" s="78" t="s">
        <v>1449</v>
      </c>
      <c r="D2464" s="78">
        <v>125</v>
      </c>
      <c r="E2464" s="71">
        <v>1858.5</v>
      </c>
      <c r="F2464" s="70">
        <f t="shared" ca="1" si="109"/>
        <v>232312.5</v>
      </c>
      <c r="G2464" s="45"/>
      <c r="H2464" s="45"/>
      <c r="I2464" s="45"/>
      <c r="J2464" s="45"/>
    </row>
    <row r="2465" spans="1:10" ht="13.5" customHeight="1" x14ac:dyDescent="0.2">
      <c r="A2465" s="78">
        <v>41112204</v>
      </c>
      <c r="B2465" s="69" t="str">
        <f t="shared" ca="1" si="108"/>
        <v>Pirómetros</v>
      </c>
      <c r="C2465" s="78" t="s">
        <v>1449</v>
      </c>
      <c r="D2465" s="78">
        <v>36</v>
      </c>
      <c r="E2465" s="71">
        <v>320.72000000000003</v>
      </c>
      <c r="F2465" s="70">
        <f t="shared" ca="1" si="109"/>
        <v>11545.920000000002</v>
      </c>
      <c r="G2465" s="45"/>
      <c r="H2465" s="45"/>
      <c r="I2465" s="45"/>
      <c r="J2465" s="45"/>
    </row>
    <row r="2466" spans="1:10" ht="13.5" customHeight="1" x14ac:dyDescent="0.2">
      <c r="A2466" s="78">
        <v>41112213</v>
      </c>
      <c r="B2466" s="69" t="str">
        <f t="shared" ca="1" si="108"/>
        <v>Termómetros de mano</v>
      </c>
      <c r="C2466" s="78" t="s">
        <v>1449</v>
      </c>
      <c r="D2466" s="78">
        <v>2160</v>
      </c>
      <c r="E2466" s="71">
        <v>20</v>
      </c>
      <c r="F2466" s="70">
        <f t="shared" ca="1" si="109"/>
        <v>43200</v>
      </c>
      <c r="G2466" s="45"/>
      <c r="H2466" s="45"/>
      <c r="I2466" s="45"/>
      <c r="J2466" s="45"/>
    </row>
    <row r="2467" spans="1:10" ht="13.5" customHeight="1" x14ac:dyDescent="0.2">
      <c r="A2467" s="78">
        <v>41116103</v>
      </c>
      <c r="B2467" s="69" t="str">
        <f t="shared" ca="1" si="108"/>
        <v>Controles de calidad o calibradores o estándares de bancos de sangre</v>
      </c>
      <c r="C2467" s="78" t="s">
        <v>1449</v>
      </c>
      <c r="D2467" s="78">
        <v>6</v>
      </c>
      <c r="E2467" s="71">
        <v>350</v>
      </c>
      <c r="F2467" s="70">
        <f t="shared" ca="1" si="109"/>
        <v>2100</v>
      </c>
      <c r="G2467" s="45"/>
      <c r="H2467" s="45"/>
      <c r="I2467" s="45"/>
      <c r="J2467" s="45"/>
    </row>
    <row r="2468" spans="1:10" ht="13.5" customHeight="1" x14ac:dyDescent="0.2">
      <c r="A2468" s="78">
        <v>41121511</v>
      </c>
      <c r="B2468" s="69" t="str">
        <f t="shared" ca="1" si="108"/>
        <v>Pipetas serológicas</v>
      </c>
      <c r="C2468" s="78" t="s">
        <v>1449</v>
      </c>
      <c r="D2468" s="78">
        <v>75</v>
      </c>
      <c r="E2468" s="71">
        <v>495.6</v>
      </c>
      <c r="F2468" s="70">
        <f t="shared" ca="1" si="109"/>
        <v>37170</v>
      </c>
      <c r="G2468" s="45"/>
      <c r="H2468" s="45"/>
      <c r="I2468" s="45"/>
      <c r="J2468" s="45"/>
    </row>
    <row r="2469" spans="1:10" ht="13.5" customHeight="1" x14ac:dyDescent="0.2">
      <c r="A2469" s="78">
        <v>41121511</v>
      </c>
      <c r="B2469" s="69" t="str">
        <f t="shared" ca="1" si="108"/>
        <v>Pipetas serológicas</v>
      </c>
      <c r="C2469" s="78" t="s">
        <v>1449</v>
      </c>
      <c r="D2469" s="78">
        <v>20</v>
      </c>
      <c r="E2469" s="71">
        <v>3865.68</v>
      </c>
      <c r="F2469" s="70">
        <f t="shared" ca="1" si="109"/>
        <v>77313.599999999991</v>
      </c>
      <c r="G2469" s="45"/>
      <c r="H2469" s="45"/>
      <c r="I2469" s="45"/>
      <c r="J2469" s="45"/>
    </row>
    <row r="2470" spans="1:10" ht="13.5" customHeight="1" x14ac:dyDescent="0.2">
      <c r="A2470" s="78">
        <v>41122604</v>
      </c>
      <c r="B2470" s="69" t="str">
        <f t="shared" ca="1" si="108"/>
        <v>Hemocitómetros</v>
      </c>
      <c r="C2470" s="78" t="s">
        <v>1449</v>
      </c>
      <c r="D2470" s="78">
        <v>154</v>
      </c>
      <c r="E2470" s="71">
        <v>161</v>
      </c>
      <c r="F2470" s="70">
        <f t="shared" ca="1" si="109"/>
        <v>24794</v>
      </c>
      <c r="G2470" s="45"/>
      <c r="H2470" s="45"/>
      <c r="I2470" s="45"/>
      <c r="J2470" s="45"/>
    </row>
    <row r="2471" spans="1:10" ht="13.5" customHeight="1" x14ac:dyDescent="0.2">
      <c r="A2471" s="78">
        <v>42131509</v>
      </c>
      <c r="B2471" s="69" t="str">
        <f t="shared" ca="1" si="108"/>
        <v>Batas de hospital</v>
      </c>
      <c r="C2471" s="78" t="s">
        <v>1449</v>
      </c>
      <c r="D2471" s="78">
        <v>13</v>
      </c>
      <c r="E2471" s="71">
        <v>495</v>
      </c>
      <c r="F2471" s="70">
        <f t="shared" ca="1" si="109"/>
        <v>6435</v>
      </c>
      <c r="G2471" s="45"/>
      <c r="H2471" s="45"/>
      <c r="I2471" s="45"/>
      <c r="J2471" s="45"/>
    </row>
    <row r="2472" spans="1:10" ht="13.5" customHeight="1" x14ac:dyDescent="0.2">
      <c r="A2472" s="78">
        <v>42131604</v>
      </c>
      <c r="B2472" s="69" t="str">
        <f t="shared" ca="1" si="108"/>
        <v>Gorro de quirófano para personal médico</v>
      </c>
      <c r="C2472" s="78" t="s">
        <v>16989</v>
      </c>
      <c r="D2472" s="78">
        <v>15</v>
      </c>
      <c r="E2472" s="71">
        <v>205</v>
      </c>
      <c r="F2472" s="70">
        <f t="shared" ca="1" si="109"/>
        <v>3075</v>
      </c>
      <c r="G2472" s="45"/>
      <c r="H2472" s="45"/>
      <c r="I2472" s="45"/>
      <c r="J2472" s="45"/>
    </row>
    <row r="2473" spans="1:10" ht="13.5" customHeight="1" x14ac:dyDescent="0.2">
      <c r="A2473" s="78">
        <v>42131611</v>
      </c>
      <c r="B2473" s="69" t="str">
        <f t="shared" ca="1" si="108"/>
        <v>Gorros o capuchas para cirujano</v>
      </c>
      <c r="C2473" s="78" t="s">
        <v>1449</v>
      </c>
      <c r="D2473" s="78">
        <v>2500</v>
      </c>
      <c r="E2473" s="71">
        <v>15</v>
      </c>
      <c r="F2473" s="70">
        <f t="shared" ca="1" si="109"/>
        <v>37500</v>
      </c>
      <c r="G2473" s="45"/>
      <c r="H2473" s="45"/>
      <c r="I2473" s="45"/>
      <c r="J2473" s="45"/>
    </row>
    <row r="2474" spans="1:10" ht="13.5" customHeight="1" x14ac:dyDescent="0.2">
      <c r="A2474" s="78">
        <v>42132102</v>
      </c>
      <c r="B2474" s="69" t="str">
        <f t="shared" ca="1" si="108"/>
        <v>Sábanas elásticas médicas</v>
      </c>
      <c r="C2474" s="78" t="s">
        <v>1449</v>
      </c>
      <c r="D2474" s="78">
        <v>20000</v>
      </c>
      <c r="E2474" s="71">
        <v>15</v>
      </c>
      <c r="F2474" s="70">
        <f t="shared" ca="1" si="109"/>
        <v>300000</v>
      </c>
      <c r="G2474" s="45"/>
      <c r="H2474" s="45"/>
      <c r="I2474" s="45"/>
      <c r="J2474" s="45"/>
    </row>
    <row r="2475" spans="1:10" ht="13.5" customHeight="1" x14ac:dyDescent="0.2">
      <c r="A2475" s="78">
        <v>42142507</v>
      </c>
      <c r="B2475" s="69" t="str">
        <f t="shared" ref="B2475:B2505" ca="1" si="110">IFERROR(INDEX(UNSPSCDes,MATCH(INDIRECT(ADDRESS(ROW(),COLUMN()-1,4)),UNSPSCCode,0)),"")</f>
        <v>Agujas mariposa</v>
      </c>
      <c r="C2475" s="78" t="s">
        <v>1449</v>
      </c>
      <c r="D2475" s="78">
        <v>600</v>
      </c>
      <c r="E2475" s="71">
        <v>10</v>
      </c>
      <c r="F2475" s="70">
        <f t="shared" ref="F2475:F2505" ca="1" si="111">INDIRECT(ADDRESS(ROW(),COLUMN()-2,4))*INDIRECT(ADDRESS(ROW(),COLUMN()-1,4))</f>
        <v>6000</v>
      </c>
      <c r="G2475" s="45"/>
      <c r="H2475" s="45"/>
      <c r="I2475" s="45"/>
      <c r="J2475" s="45"/>
    </row>
    <row r="2476" spans="1:10" ht="13.5" customHeight="1" x14ac:dyDescent="0.2">
      <c r="A2476" s="78">
        <v>42143502</v>
      </c>
      <c r="B2476" s="69" t="str">
        <f t="shared" ca="1" si="110"/>
        <v>Dispositivos o accesorios para irrigación nasal</v>
      </c>
      <c r="C2476" s="78" t="s">
        <v>1449</v>
      </c>
      <c r="D2476" s="78">
        <v>1000</v>
      </c>
      <c r="E2476" s="71">
        <v>120</v>
      </c>
      <c r="F2476" s="70">
        <f t="shared" ca="1" si="111"/>
        <v>120000</v>
      </c>
      <c r="G2476" s="45"/>
      <c r="H2476" s="45"/>
      <c r="I2476" s="45"/>
      <c r="J2476" s="45"/>
    </row>
    <row r="2477" spans="1:10" ht="13.5" customHeight="1" x14ac:dyDescent="0.2">
      <c r="A2477" s="78">
        <v>42181501</v>
      </c>
      <c r="B2477" s="69" t="str">
        <f t="shared" ca="1" si="110"/>
        <v>Depresores de lengua o cuchillos o baja lenguas</v>
      </c>
      <c r="C2477" s="78" t="s">
        <v>1449</v>
      </c>
      <c r="D2477" s="78">
        <v>2000</v>
      </c>
      <c r="E2477" s="71">
        <v>10</v>
      </c>
      <c r="F2477" s="70">
        <f t="shared" ca="1" si="111"/>
        <v>20000</v>
      </c>
      <c r="G2477" s="45"/>
      <c r="H2477" s="45"/>
      <c r="I2477" s="45"/>
      <c r="J2477" s="45"/>
    </row>
    <row r="2478" spans="1:10" ht="13.5" customHeight="1" x14ac:dyDescent="0.2">
      <c r="A2478" s="78">
        <v>42181707</v>
      </c>
      <c r="B2478" s="69" t="str">
        <f t="shared" ca="1" si="110"/>
        <v>Electrodos de tira o anillo para electrocardiografía ekg neonatal</v>
      </c>
      <c r="C2478" s="78" t="s">
        <v>1449</v>
      </c>
      <c r="D2478" s="78">
        <v>125</v>
      </c>
      <c r="E2478" s="71">
        <v>200</v>
      </c>
      <c r="F2478" s="70">
        <f t="shared" ca="1" si="111"/>
        <v>25000</v>
      </c>
      <c r="G2478" s="45"/>
      <c r="H2478" s="45"/>
      <c r="I2478" s="45"/>
      <c r="J2478" s="45"/>
    </row>
    <row r="2479" spans="1:10" ht="13.5" customHeight="1" x14ac:dyDescent="0.2">
      <c r="A2479" s="78">
        <v>42181708</v>
      </c>
      <c r="B2479" s="69" t="str">
        <f t="shared" ca="1" si="110"/>
        <v>Electrodos de parche para electrocardiografía ekg</v>
      </c>
      <c r="C2479" s="78" t="s">
        <v>1449</v>
      </c>
      <c r="D2479" s="78">
        <v>4000</v>
      </c>
      <c r="E2479" s="71">
        <v>68.44</v>
      </c>
      <c r="F2479" s="70">
        <f t="shared" ca="1" si="111"/>
        <v>273760</v>
      </c>
      <c r="G2479" s="45"/>
      <c r="H2479" s="45"/>
      <c r="I2479" s="45"/>
      <c r="J2479" s="45"/>
    </row>
    <row r="2480" spans="1:10" ht="13.5" customHeight="1" x14ac:dyDescent="0.2">
      <c r="A2480" s="78">
        <v>42181909</v>
      </c>
      <c r="B2480" s="69" t="str">
        <f t="shared" ca="1" si="110"/>
        <v>Papel de registro de monitores fetales</v>
      </c>
      <c r="C2480" s="78" t="s">
        <v>1449</v>
      </c>
      <c r="D2480" s="78">
        <v>250</v>
      </c>
      <c r="E2480" s="71">
        <v>245</v>
      </c>
      <c r="F2480" s="70">
        <f t="shared" ca="1" si="111"/>
        <v>61250</v>
      </c>
      <c r="G2480" s="45"/>
      <c r="H2480" s="45"/>
      <c r="I2480" s="45"/>
      <c r="J2480" s="45"/>
    </row>
    <row r="2481" spans="1:10" ht="13.5" customHeight="1" x14ac:dyDescent="0.2">
      <c r="A2481" s="78">
        <v>42182013</v>
      </c>
      <c r="B2481" s="69" t="str">
        <f t="shared" ca="1" si="110"/>
        <v>Espéculos para examen vaginal</v>
      </c>
      <c r="C2481" s="78" t="s">
        <v>1449</v>
      </c>
      <c r="D2481" s="78">
        <v>5016</v>
      </c>
      <c r="E2481" s="71">
        <v>190</v>
      </c>
      <c r="F2481" s="70">
        <f t="shared" ca="1" si="111"/>
        <v>953040</v>
      </c>
      <c r="G2481" s="45"/>
      <c r="H2481" s="45"/>
      <c r="I2481" s="45"/>
      <c r="J2481" s="45"/>
    </row>
    <row r="2482" spans="1:10" ht="13.5" customHeight="1" x14ac:dyDescent="0.2">
      <c r="A2482" s="78">
        <v>42201841</v>
      </c>
      <c r="B2482" s="69" t="str">
        <f t="shared" ca="1" si="110"/>
        <v>Papeles de rayos x diagnósticos para uso médico</v>
      </c>
      <c r="C2482" s="78" t="s">
        <v>1449</v>
      </c>
      <c r="D2482" s="78">
        <v>250</v>
      </c>
      <c r="E2482" s="71">
        <v>254.5</v>
      </c>
      <c r="F2482" s="70">
        <f t="shared" ca="1" si="111"/>
        <v>63625</v>
      </c>
      <c r="G2482" s="45"/>
      <c r="H2482" s="45"/>
      <c r="I2482" s="45"/>
      <c r="J2482" s="45"/>
    </row>
    <row r="2483" spans="1:10" ht="13.5" customHeight="1" x14ac:dyDescent="0.2">
      <c r="A2483" s="78">
        <v>42203902</v>
      </c>
      <c r="B2483" s="69" t="str">
        <f t="shared" ca="1" si="110"/>
        <v>Películas o brazaletes de radiación para uso médico</v>
      </c>
      <c r="C2483" s="78" t="s">
        <v>1449</v>
      </c>
      <c r="D2483" s="78">
        <v>4400</v>
      </c>
      <c r="E2483" s="71">
        <v>250</v>
      </c>
      <c r="F2483" s="70">
        <f t="shared" ca="1" si="111"/>
        <v>1100000</v>
      </c>
      <c r="G2483" s="45"/>
      <c r="H2483" s="45"/>
      <c r="I2483" s="45"/>
      <c r="J2483" s="45"/>
    </row>
    <row r="2484" spans="1:10" ht="13.5" customHeight="1" x14ac:dyDescent="0.2">
      <c r="A2484" s="78">
        <v>42231504</v>
      </c>
      <c r="B2484" s="69" t="str">
        <f t="shared" ca="1" si="110"/>
        <v>Bolsas o contenedores para nutrición enteral</v>
      </c>
      <c r="C2484" s="78" t="s">
        <v>1449</v>
      </c>
      <c r="D2484" s="78">
        <v>15</v>
      </c>
      <c r="E2484" s="71">
        <v>917.59</v>
      </c>
      <c r="F2484" s="70">
        <f t="shared" ca="1" si="111"/>
        <v>13763.85</v>
      </c>
      <c r="G2484" s="45"/>
      <c r="H2484" s="45"/>
      <c r="I2484" s="45"/>
      <c r="J2484" s="45"/>
    </row>
    <row r="2485" spans="1:10" ht="13.5" customHeight="1" x14ac:dyDescent="0.2">
      <c r="A2485" s="78">
        <v>42271607</v>
      </c>
      <c r="B2485" s="69" t="str">
        <f t="shared" ca="1" si="110"/>
        <v>Tubos de función pulmonar o accesorios</v>
      </c>
      <c r="C2485" s="78" t="s">
        <v>1449</v>
      </c>
      <c r="D2485" s="78">
        <v>45</v>
      </c>
      <c r="E2485" s="71">
        <v>148.68</v>
      </c>
      <c r="F2485" s="70">
        <f t="shared" ca="1" si="111"/>
        <v>6690.6</v>
      </c>
      <c r="G2485" s="45"/>
      <c r="H2485" s="45"/>
      <c r="I2485" s="45"/>
      <c r="J2485" s="45"/>
    </row>
    <row r="2486" spans="1:10" ht="13.5" customHeight="1" x14ac:dyDescent="0.2">
      <c r="A2486" s="78">
        <v>42271705</v>
      </c>
      <c r="B2486" s="69" t="str">
        <f t="shared" ca="1" si="110"/>
        <v>Conectores o adaptadores de suministro de oxígeno</v>
      </c>
      <c r="C2486" s="78" t="s">
        <v>1449</v>
      </c>
      <c r="D2486" s="78">
        <v>75</v>
      </c>
      <c r="E2486" s="71">
        <v>95.4</v>
      </c>
      <c r="F2486" s="70">
        <f t="shared" ca="1" si="111"/>
        <v>7155</v>
      </c>
      <c r="G2486" s="45"/>
      <c r="H2486" s="45"/>
      <c r="I2486" s="45"/>
      <c r="J2486" s="45"/>
    </row>
    <row r="2487" spans="1:10" ht="13.5" customHeight="1" x14ac:dyDescent="0.2">
      <c r="A2487" s="78">
        <v>42271710</v>
      </c>
      <c r="B2487" s="69" t="str">
        <f t="shared" ca="1" si="110"/>
        <v>Catéteres nasales o kits de cateterización para uso médico</v>
      </c>
      <c r="C2487" s="78" t="s">
        <v>1449</v>
      </c>
      <c r="D2487" s="78">
        <v>9228</v>
      </c>
      <c r="E2487" s="71">
        <v>309.52999999999997</v>
      </c>
      <c r="F2487" s="70">
        <f t="shared" ca="1" si="111"/>
        <v>2856342.84</v>
      </c>
      <c r="G2487" s="45"/>
      <c r="H2487" s="45"/>
      <c r="I2487" s="45"/>
      <c r="J2487" s="45"/>
    </row>
    <row r="2488" spans="1:10" ht="27" customHeight="1" x14ac:dyDescent="0.2">
      <c r="A2488" s="78">
        <v>42271718</v>
      </c>
      <c r="B2488" s="69" t="str">
        <f t="shared" ca="1" si="110"/>
        <v>Accesorios para productos de sistemas de entrega de oxígeno para terapia o sus suministros</v>
      </c>
      <c r="C2488" s="78" t="s">
        <v>1449</v>
      </c>
      <c r="D2488" s="78">
        <v>10</v>
      </c>
      <c r="E2488" s="71">
        <v>20970</v>
      </c>
      <c r="F2488" s="70">
        <f t="shared" ca="1" si="111"/>
        <v>209700</v>
      </c>
      <c r="G2488" s="45"/>
      <c r="H2488" s="45"/>
      <c r="I2488" s="45"/>
      <c r="J2488" s="45"/>
    </row>
    <row r="2489" spans="1:10" ht="13.5" customHeight="1" x14ac:dyDescent="0.2">
      <c r="A2489" s="78">
        <v>42271719</v>
      </c>
      <c r="B2489" s="69" t="str">
        <f t="shared" ca="1" si="110"/>
        <v>Insuflador de oxígeno o sus accesorios</v>
      </c>
      <c r="C2489" s="78" t="s">
        <v>1449</v>
      </c>
      <c r="D2489" s="78">
        <v>250</v>
      </c>
      <c r="E2489" s="71">
        <v>750</v>
      </c>
      <c r="F2489" s="70">
        <f t="shared" ca="1" si="111"/>
        <v>187500</v>
      </c>
      <c r="G2489" s="45"/>
      <c r="H2489" s="45"/>
      <c r="I2489" s="45"/>
      <c r="J2489" s="45"/>
    </row>
    <row r="2490" spans="1:10" ht="13.5" customHeight="1" x14ac:dyDescent="0.2">
      <c r="A2490" s="78">
        <v>42271903</v>
      </c>
      <c r="B2490" s="69" t="str">
        <f t="shared" ca="1" si="110"/>
        <v>Tubos endotraqueales</v>
      </c>
      <c r="C2490" s="78" t="s">
        <v>1449</v>
      </c>
      <c r="D2490" s="78">
        <v>765</v>
      </c>
      <c r="E2490" s="71">
        <v>127.4</v>
      </c>
      <c r="F2490" s="70">
        <f t="shared" ca="1" si="111"/>
        <v>97461</v>
      </c>
      <c r="G2490" s="45"/>
      <c r="H2490" s="45"/>
      <c r="I2490" s="45"/>
      <c r="J2490" s="45"/>
    </row>
    <row r="2491" spans="1:10" ht="13.5" customHeight="1" x14ac:dyDescent="0.2">
      <c r="A2491" s="78">
        <v>42271905</v>
      </c>
      <c r="B2491" s="69" t="str">
        <f t="shared" ca="1" si="110"/>
        <v>Tubos endobronquiales</v>
      </c>
      <c r="C2491" s="78" t="s">
        <v>1449</v>
      </c>
      <c r="D2491" s="78">
        <v>5</v>
      </c>
      <c r="E2491" s="71">
        <v>442</v>
      </c>
      <c r="F2491" s="70">
        <f t="shared" ca="1" si="111"/>
        <v>2210</v>
      </c>
      <c r="G2491" s="45"/>
      <c r="H2491" s="45"/>
      <c r="I2491" s="45"/>
      <c r="J2491" s="45"/>
    </row>
    <row r="2492" spans="1:10" ht="13.5" customHeight="1" x14ac:dyDescent="0.2">
      <c r="A2492" s="78">
        <v>42272224</v>
      </c>
      <c r="B2492" s="69" t="str">
        <f t="shared" ca="1" si="110"/>
        <v>Kits de circuitos para ventiladores</v>
      </c>
      <c r="C2492" s="78" t="s">
        <v>1449</v>
      </c>
      <c r="D2492" s="78">
        <v>64</v>
      </c>
      <c r="E2492" s="71">
        <v>2866.8</v>
      </c>
      <c r="F2492" s="70">
        <f t="shared" ca="1" si="111"/>
        <v>183475.20000000001</v>
      </c>
      <c r="G2492" s="45"/>
      <c r="H2492" s="45"/>
      <c r="I2492" s="45"/>
      <c r="J2492" s="45"/>
    </row>
    <row r="2493" spans="1:10" ht="13.5" customHeight="1" x14ac:dyDescent="0.2">
      <c r="A2493" s="78">
        <v>42272301</v>
      </c>
      <c r="B2493" s="69" t="str">
        <f t="shared" ca="1" si="110"/>
        <v>Resucitadores manuales</v>
      </c>
      <c r="C2493" s="78" t="s">
        <v>1449</v>
      </c>
      <c r="D2493" s="78">
        <v>50</v>
      </c>
      <c r="E2493" s="71">
        <v>3280.4</v>
      </c>
      <c r="F2493" s="70">
        <f t="shared" ca="1" si="111"/>
        <v>164020</v>
      </c>
      <c r="G2493" s="45"/>
      <c r="H2493" s="45"/>
      <c r="I2493" s="45"/>
      <c r="J2493" s="45"/>
    </row>
    <row r="2494" spans="1:10" ht="13.5" customHeight="1" x14ac:dyDescent="0.2">
      <c r="A2494" s="78">
        <v>42272302</v>
      </c>
      <c r="B2494" s="69" t="str">
        <f t="shared" ca="1" si="110"/>
        <v>Resucitadores neumáticos</v>
      </c>
      <c r="C2494" s="78" t="s">
        <v>1449</v>
      </c>
      <c r="D2494" s="78">
        <v>21</v>
      </c>
      <c r="E2494" s="71">
        <v>1380</v>
      </c>
      <c r="F2494" s="70">
        <f t="shared" ca="1" si="111"/>
        <v>28980</v>
      </c>
      <c r="G2494" s="45"/>
      <c r="H2494" s="45"/>
      <c r="I2494" s="45"/>
      <c r="J2494" s="45"/>
    </row>
    <row r="2495" spans="1:10" ht="27" customHeight="1" x14ac:dyDescent="0.2">
      <c r="A2495" s="78">
        <v>42291613</v>
      </c>
      <c r="B2495" s="69" t="str">
        <f t="shared" ca="1" si="110"/>
        <v>Escalpelos o cuchillos o cuchillas o trepanadores o accesorios para uso quirúrgico</v>
      </c>
      <c r="C2495" s="78" t="s">
        <v>1449</v>
      </c>
      <c r="D2495" s="78">
        <v>12061</v>
      </c>
      <c r="E2495" s="71">
        <v>10</v>
      </c>
      <c r="F2495" s="70">
        <f t="shared" ca="1" si="111"/>
        <v>120610</v>
      </c>
      <c r="G2495" s="45"/>
      <c r="H2495" s="45"/>
      <c r="I2495" s="45"/>
      <c r="J2495" s="45"/>
    </row>
    <row r="2496" spans="1:10" ht="13.5" customHeight="1" x14ac:dyDescent="0.2">
      <c r="A2496" s="78">
        <v>42292904</v>
      </c>
      <c r="B2496" s="69" t="str">
        <f t="shared" ca="1" si="110"/>
        <v>Suturas quirúrgicas o pasadores de alambre o productos relacionados</v>
      </c>
      <c r="C2496" s="78" t="s">
        <v>1449</v>
      </c>
      <c r="D2496" s="78">
        <v>6391</v>
      </c>
      <c r="E2496" s="71">
        <v>210.62</v>
      </c>
      <c r="F2496" s="70">
        <f t="shared" ca="1" si="111"/>
        <v>1346072.42</v>
      </c>
      <c r="G2496" s="45"/>
      <c r="H2496" s="45"/>
      <c r="I2496" s="45"/>
      <c r="J2496" s="45"/>
    </row>
    <row r="2497" spans="1:10" ht="27" customHeight="1" x14ac:dyDescent="0.2">
      <c r="A2497" s="78">
        <v>42293503</v>
      </c>
      <c r="B2497" s="69" t="str">
        <f t="shared" ca="1" si="110"/>
        <v>Dispositivos o curetas de extracción al vacío o productos relacionados para uso quirúrgico</v>
      </c>
      <c r="C2497" s="78" t="s">
        <v>1449</v>
      </c>
      <c r="D2497" s="78">
        <v>125</v>
      </c>
      <c r="E2497" s="71">
        <v>760.8</v>
      </c>
      <c r="F2497" s="70">
        <f t="shared" ca="1" si="111"/>
        <v>95100</v>
      </c>
      <c r="G2497" s="45"/>
      <c r="H2497" s="45"/>
      <c r="I2497" s="45"/>
      <c r="J2497" s="45"/>
    </row>
    <row r="2498" spans="1:10" ht="13.5" customHeight="1" x14ac:dyDescent="0.2">
      <c r="A2498" s="78">
        <v>42293603</v>
      </c>
      <c r="B2498" s="69" t="str">
        <f t="shared" ca="1" si="110"/>
        <v>Sondas para uso quirúrgico</v>
      </c>
      <c r="C2498" s="78" t="s">
        <v>1449</v>
      </c>
      <c r="D2498" s="78">
        <v>2800</v>
      </c>
      <c r="E2498" s="71">
        <v>40.67</v>
      </c>
      <c r="F2498" s="70">
        <f t="shared" ca="1" si="111"/>
        <v>113876</v>
      </c>
      <c r="G2498" s="45"/>
      <c r="H2498" s="45"/>
      <c r="I2498" s="45"/>
      <c r="J2498" s="45"/>
    </row>
    <row r="2499" spans="1:10" ht="13.5" customHeight="1" x14ac:dyDescent="0.2">
      <c r="A2499" s="78">
        <v>42294512</v>
      </c>
      <c r="B2499" s="69" t="str">
        <f t="shared" ca="1" si="110"/>
        <v>Protectores de ojos o sus accesorios</v>
      </c>
      <c r="C2499" s="78" t="s">
        <v>1449</v>
      </c>
      <c r="D2499" s="78">
        <v>20</v>
      </c>
      <c r="E2499" s="71">
        <v>197</v>
      </c>
      <c r="F2499" s="70">
        <f t="shared" ca="1" si="111"/>
        <v>3940</v>
      </c>
      <c r="G2499" s="45"/>
      <c r="H2499" s="45"/>
      <c r="I2499" s="45"/>
      <c r="J2499" s="45"/>
    </row>
    <row r="2500" spans="1:10" ht="13.5" customHeight="1" x14ac:dyDescent="0.2">
      <c r="A2500" s="78">
        <v>42295104</v>
      </c>
      <c r="B2500" s="69" t="str">
        <f t="shared" ca="1" si="110"/>
        <v>Equipo electro quirúrgico o electro cauterizante</v>
      </c>
      <c r="C2500" s="78" t="s">
        <v>1449</v>
      </c>
      <c r="D2500" s="78">
        <v>250</v>
      </c>
      <c r="E2500" s="71">
        <v>250</v>
      </c>
      <c r="F2500" s="70">
        <f t="shared" ca="1" si="111"/>
        <v>62500</v>
      </c>
      <c r="G2500" s="45"/>
      <c r="H2500" s="45"/>
      <c r="I2500" s="45"/>
      <c r="J2500" s="45"/>
    </row>
    <row r="2501" spans="1:10" ht="13.5" customHeight="1" x14ac:dyDescent="0.2">
      <c r="A2501" s="78">
        <v>42295303</v>
      </c>
      <c r="B2501" s="69" t="str">
        <f t="shared" ca="1" si="110"/>
        <v>Catéteres o conectores o accesorios de uso quirúrgico</v>
      </c>
      <c r="C2501" s="78" t="s">
        <v>1449</v>
      </c>
      <c r="D2501" s="78">
        <v>750</v>
      </c>
      <c r="E2501" s="71">
        <v>314.98</v>
      </c>
      <c r="F2501" s="70">
        <f t="shared" ca="1" si="111"/>
        <v>236235</v>
      </c>
      <c r="G2501" s="45"/>
      <c r="H2501" s="45"/>
      <c r="I2501" s="45"/>
      <c r="J2501" s="45"/>
    </row>
    <row r="2502" spans="1:10" ht="27" customHeight="1" x14ac:dyDescent="0.2">
      <c r="A2502" s="78">
        <v>42295406</v>
      </c>
      <c r="B2502" s="69" t="str">
        <f t="shared" ca="1" si="110"/>
        <v>Esponja especial para laparotomía o detectable por rayos x o de uso quirúrgico</v>
      </c>
      <c r="C2502" s="78" t="s">
        <v>1449</v>
      </c>
      <c r="D2502" s="78">
        <v>25</v>
      </c>
      <c r="E2502" s="71">
        <v>1382.29</v>
      </c>
      <c r="F2502" s="70">
        <f t="shared" ca="1" si="111"/>
        <v>34557.25</v>
      </c>
      <c r="G2502" s="45"/>
      <c r="H2502" s="45"/>
      <c r="I2502" s="45"/>
      <c r="J2502" s="45"/>
    </row>
    <row r="2503" spans="1:10" ht="13.5" customHeight="1" x14ac:dyDescent="0.2">
      <c r="A2503" s="78">
        <v>42295415</v>
      </c>
      <c r="B2503" s="69" t="str">
        <f t="shared" ca="1" si="110"/>
        <v>Fundas para equipos de uso quirúrgico</v>
      </c>
      <c r="C2503" s="78" t="s">
        <v>1449</v>
      </c>
      <c r="D2503" s="78">
        <v>30</v>
      </c>
      <c r="E2503" s="71">
        <v>532.57000000000005</v>
      </c>
      <c r="F2503" s="70">
        <f t="shared" ca="1" si="111"/>
        <v>15977.100000000002</v>
      </c>
      <c r="G2503" s="45"/>
      <c r="H2503" s="45"/>
      <c r="I2503" s="45"/>
      <c r="J2503" s="45"/>
    </row>
    <row r="2504" spans="1:10" ht="13.5" customHeight="1" x14ac:dyDescent="0.2">
      <c r="A2504" s="78">
        <v>53102401</v>
      </c>
      <c r="B2504" s="69" t="str">
        <f t="shared" ca="1" si="110"/>
        <v>Medias largas</v>
      </c>
      <c r="C2504" s="78" t="s">
        <v>1449</v>
      </c>
      <c r="D2504" s="78">
        <v>180</v>
      </c>
      <c r="E2504" s="71">
        <v>2317.19</v>
      </c>
      <c r="F2504" s="70">
        <f t="shared" ca="1" si="111"/>
        <v>417094.2</v>
      </c>
      <c r="G2504" s="45"/>
      <c r="H2504" s="45"/>
      <c r="I2504" s="45"/>
      <c r="J2504" s="45"/>
    </row>
    <row r="2505" spans="1:10" ht="13.5" customHeight="1" x14ac:dyDescent="0.2">
      <c r="A2505" s="78">
        <v>53131608</v>
      </c>
      <c r="B2505" s="69" t="str">
        <f t="shared" ca="1" si="110"/>
        <v>Jabones</v>
      </c>
      <c r="C2505" s="78" t="s">
        <v>1449</v>
      </c>
      <c r="D2505" s="78">
        <v>183</v>
      </c>
      <c r="E2505" s="71">
        <v>1045.1600000000001</v>
      </c>
      <c r="F2505" s="70">
        <f t="shared" ca="1" si="111"/>
        <v>191264.28000000003</v>
      </c>
      <c r="G2505" s="45"/>
      <c r="H2505" s="45"/>
      <c r="I2505" s="45"/>
      <c r="J2505" s="45"/>
    </row>
    <row r="2506" spans="1:10" ht="14.1" customHeight="1" x14ac:dyDescent="0.2">
      <c r="A2506" s="45"/>
      <c r="B2506" s="45"/>
      <c r="C2506" s="45"/>
      <c r="D2506" s="45"/>
      <c r="E2506" s="73" t="s">
        <v>12551</v>
      </c>
      <c r="F2506" s="74">
        <f ca="1">SUM(Table3107[MONTO TOTAL ESTIMADO])</f>
        <v>23248913.780000005</v>
      </c>
      <c r="G2506" s="45"/>
      <c r="H2506" s="45" t="str">
        <f>C2404</f>
        <v>Bienes</v>
      </c>
      <c r="I2506" s="45" t="str">
        <f>E2404</f>
        <v>No</v>
      </c>
      <c r="J2506" s="45" t="str">
        <f>D2404</f>
        <v>Comparacion de Precios</v>
      </c>
    </row>
    <row r="2507" spans="1:10" ht="14.1" customHeight="1" thickBot="1" x14ac:dyDescent="0.3"/>
    <row r="2508" spans="1:10" ht="33.75" customHeight="1" thickBot="1" x14ac:dyDescent="0.25">
      <c r="A2508" s="64" t="s">
        <v>16382</v>
      </c>
      <c r="B2508" s="64" t="s">
        <v>161</v>
      </c>
      <c r="C2508" s="64" t="s">
        <v>11725</v>
      </c>
      <c r="D2508" s="64" t="s">
        <v>14378</v>
      </c>
      <c r="E2508" s="64" t="s">
        <v>10963</v>
      </c>
      <c r="F2508" s="64" t="s">
        <v>11096</v>
      </c>
      <c r="G2508" s="45"/>
      <c r="H2508" s="45"/>
      <c r="I2508" s="45"/>
      <c r="J2508" s="45"/>
    </row>
    <row r="2509" spans="1:10" ht="14.1" customHeight="1" thickBot="1" x14ac:dyDescent="0.25">
      <c r="A2509" s="66" t="s">
        <v>18899</v>
      </c>
      <c r="B2509" s="66" t="s">
        <v>18900</v>
      </c>
      <c r="C2509" s="66" t="s">
        <v>17798</v>
      </c>
      <c r="D2509" s="66" t="s">
        <v>1875</v>
      </c>
      <c r="E2509" s="66" t="s">
        <v>17854</v>
      </c>
      <c r="F2509" s="66" t="s">
        <v>18901</v>
      </c>
      <c r="G2509" s="45"/>
      <c r="H2509" s="45"/>
      <c r="I2509" s="45"/>
      <c r="J2509" s="45"/>
    </row>
    <row r="2510" spans="1:10" ht="14.1" customHeight="1" thickBot="1" x14ac:dyDescent="0.25">
      <c r="A2510" s="95" t="s">
        <v>14828</v>
      </c>
      <c r="B2510" s="67" t="s">
        <v>8530</v>
      </c>
      <c r="C2510" s="76">
        <v>45200</v>
      </c>
      <c r="D2510" s="95" t="s">
        <v>9387</v>
      </c>
      <c r="E2510" s="67" t="s">
        <v>13094</v>
      </c>
      <c r="F2510" s="66" t="s">
        <v>3082</v>
      </c>
      <c r="G2510" s="45"/>
      <c r="H2510" s="45"/>
      <c r="I2510" s="45"/>
      <c r="J2510" s="45"/>
    </row>
    <row r="2511" spans="1:10" ht="14.1" customHeight="1" thickBot="1" x14ac:dyDescent="0.25">
      <c r="A2511" s="96"/>
      <c r="B2511" s="67" t="s">
        <v>1786</v>
      </c>
      <c r="C2511" s="80">
        <f>IF(C2510="","",IF(AND(MONTH(C2510)&gt;=1,MONTH(C2510)&lt;=3),1,IF(AND(MONTH(C2510)&gt;=4,MONTH(C2510)&lt;=6),2,IF(AND(MONTH(C2510)&gt;=7,MONTH(C2510)&lt;=9),3,4))))</f>
        <v>4</v>
      </c>
      <c r="D2511" s="96"/>
      <c r="E2511" s="67" t="s">
        <v>2419</v>
      </c>
      <c r="F2511" s="66" t="s">
        <v>14449</v>
      </c>
      <c r="G2511" s="45"/>
      <c r="H2511" s="45"/>
      <c r="I2511" s="45"/>
      <c r="J2511" s="45"/>
    </row>
    <row r="2512" spans="1:10" ht="14.1" customHeight="1" thickBot="1" x14ac:dyDescent="0.25">
      <c r="A2512" s="96"/>
      <c r="B2512" s="67" t="s">
        <v>12943</v>
      </c>
      <c r="C2512" s="76">
        <v>45291</v>
      </c>
      <c r="D2512" s="96"/>
      <c r="E2512" s="67" t="s">
        <v>3075</v>
      </c>
      <c r="F2512" s="66" t="s">
        <v>6001</v>
      </c>
      <c r="G2512" s="45"/>
      <c r="H2512" s="45"/>
      <c r="I2512" s="45"/>
      <c r="J2512" s="45"/>
    </row>
    <row r="2513" spans="1:10" ht="14.1" customHeight="1" thickBot="1" x14ac:dyDescent="0.25">
      <c r="A2513" s="96"/>
      <c r="B2513" s="67" t="s">
        <v>1786</v>
      </c>
      <c r="C2513" s="80">
        <f>IF(C2512="","",IF(AND(MONTH(C2512)&gt;=1,MONTH(C2512)&lt;=3),1,IF(AND(MONTH(C2512)&gt;=4,MONTH(C2512)&lt;=6),2,IF(AND(MONTH(C2512)&gt;=7,MONTH(C2512)&lt;=9),3,4))))</f>
        <v>4</v>
      </c>
      <c r="D2513" s="96"/>
      <c r="E2513" s="67" t="s">
        <v>13193</v>
      </c>
      <c r="F2513" s="66" t="s">
        <v>6001</v>
      </c>
      <c r="G2513" s="45"/>
      <c r="H2513" s="45"/>
      <c r="I2513" s="45"/>
      <c r="J2513" s="45"/>
    </row>
    <row r="2514" spans="1:10" ht="14.1" customHeight="1" thickBot="1" x14ac:dyDescent="0.25">
      <c r="A2514" s="45"/>
      <c r="B2514" s="45"/>
      <c r="C2514" s="45"/>
      <c r="D2514" s="45"/>
      <c r="E2514" s="45"/>
      <c r="F2514" s="45"/>
      <c r="G2514" s="45"/>
      <c r="H2514" s="45"/>
      <c r="I2514" s="45"/>
      <c r="J2514" s="45"/>
    </row>
    <row r="2515" spans="1:10" ht="14.1" customHeight="1" thickBot="1" x14ac:dyDescent="0.25">
      <c r="A2515" s="72" t="s">
        <v>15735</v>
      </c>
      <c r="B2515" s="72" t="s">
        <v>16146</v>
      </c>
      <c r="C2515" s="72" t="s">
        <v>15641</v>
      </c>
      <c r="D2515" s="72" t="s">
        <v>15251</v>
      </c>
      <c r="E2515" s="72" t="s">
        <v>6934</v>
      </c>
      <c r="F2515" s="72" t="s">
        <v>15280</v>
      </c>
      <c r="G2515" s="45"/>
      <c r="H2515" s="45"/>
      <c r="I2515" s="45"/>
      <c r="J2515" s="45"/>
    </row>
    <row r="2516" spans="1:10" ht="14.1" customHeight="1" x14ac:dyDescent="0.2">
      <c r="A2516" s="78">
        <v>41104014</v>
      </c>
      <c r="B2516" s="69" t="str">
        <f t="shared" ref="B2516:B2547" ca="1" si="112">IFERROR(INDEX(UNSPSCDes,MATCH(INDIRECT(ADDRESS(ROW(),COLUMN()-1,4)),UNSPSCCode,0)),"")</f>
        <v>Aplicadores de muestras</v>
      </c>
      <c r="C2516" s="78" t="s">
        <v>1449</v>
      </c>
      <c r="D2516" s="78">
        <v>50</v>
      </c>
      <c r="E2516" s="71">
        <v>125</v>
      </c>
      <c r="F2516" s="70">
        <f t="shared" ref="F2516:F2547" ca="1" si="113">INDIRECT(ADDRESS(ROW(),COLUMN()-2,4))*INDIRECT(ADDRESS(ROW(),COLUMN()-1,4))</f>
        <v>6250</v>
      </c>
      <c r="G2516" s="45"/>
      <c r="H2516" s="45"/>
      <c r="I2516" s="45"/>
      <c r="J2516" s="45"/>
    </row>
    <row r="2517" spans="1:10" ht="13.5" customHeight="1" x14ac:dyDescent="0.2">
      <c r="A2517" s="78">
        <v>41104019</v>
      </c>
      <c r="B2517" s="69" t="str">
        <f t="shared" ca="1" si="112"/>
        <v>Colectores de muestras</v>
      </c>
      <c r="C2517" s="78" t="s">
        <v>1449</v>
      </c>
      <c r="D2517" s="78">
        <v>6000</v>
      </c>
      <c r="E2517" s="71">
        <v>60</v>
      </c>
      <c r="F2517" s="70">
        <f t="shared" ca="1" si="113"/>
        <v>360000</v>
      </c>
      <c r="G2517" s="45"/>
      <c r="H2517" s="45"/>
      <c r="I2517" s="45"/>
      <c r="J2517" s="45"/>
    </row>
    <row r="2518" spans="1:10" ht="13.5" customHeight="1" x14ac:dyDescent="0.2">
      <c r="A2518" s="78">
        <v>41104019</v>
      </c>
      <c r="B2518" s="69" t="str">
        <f t="shared" ca="1" si="112"/>
        <v>Colectores de muestras</v>
      </c>
      <c r="C2518" s="78" t="s">
        <v>1449</v>
      </c>
      <c r="D2518" s="78">
        <v>75</v>
      </c>
      <c r="E2518" s="71">
        <v>45</v>
      </c>
      <c r="F2518" s="70">
        <f t="shared" ca="1" si="113"/>
        <v>3375</v>
      </c>
      <c r="G2518" s="45"/>
      <c r="H2518" s="45"/>
      <c r="I2518" s="45"/>
      <c r="J2518" s="45"/>
    </row>
    <row r="2519" spans="1:10" ht="13.5" customHeight="1" x14ac:dyDescent="0.2">
      <c r="A2519" s="78">
        <v>41104109</v>
      </c>
      <c r="B2519" s="69" t="str">
        <f t="shared" ca="1" si="112"/>
        <v>Bolsas de recolección de unidades de sangre</v>
      </c>
      <c r="C2519" s="78" t="s">
        <v>16989</v>
      </c>
      <c r="D2519" s="78">
        <v>500</v>
      </c>
      <c r="E2519" s="71">
        <v>85</v>
      </c>
      <c r="F2519" s="70">
        <f t="shared" ca="1" si="113"/>
        <v>42500</v>
      </c>
      <c r="G2519" s="45"/>
      <c r="H2519" s="45"/>
      <c r="I2519" s="45"/>
      <c r="J2519" s="45"/>
    </row>
    <row r="2520" spans="1:10" ht="13.5" customHeight="1" x14ac:dyDescent="0.2">
      <c r="A2520" s="78">
        <v>41104929</v>
      </c>
      <c r="B2520" s="69" t="str">
        <f t="shared" ca="1" si="112"/>
        <v>Papeles filtrantes para laboratorio</v>
      </c>
      <c r="C2520" s="78" t="s">
        <v>1449</v>
      </c>
      <c r="D2520" s="78">
        <v>20</v>
      </c>
      <c r="E2520" s="71">
        <v>1735</v>
      </c>
      <c r="F2520" s="70">
        <f t="shared" ca="1" si="113"/>
        <v>34700</v>
      </c>
      <c r="G2520" s="45"/>
      <c r="H2520" s="45"/>
      <c r="I2520" s="45"/>
      <c r="J2520" s="45"/>
    </row>
    <row r="2521" spans="1:10" ht="13.5" customHeight="1" x14ac:dyDescent="0.2">
      <c r="A2521" s="78">
        <v>41105108</v>
      </c>
      <c r="B2521" s="69" t="str">
        <f t="shared" ca="1" si="112"/>
        <v>Tubos de uso general para laboratorio</v>
      </c>
      <c r="C2521" s="78" t="s">
        <v>1449</v>
      </c>
      <c r="D2521" s="78">
        <v>30</v>
      </c>
      <c r="E2521" s="71">
        <v>5733.62</v>
      </c>
      <c r="F2521" s="70">
        <f t="shared" ca="1" si="113"/>
        <v>172008.6</v>
      </c>
      <c r="G2521" s="45"/>
      <c r="H2521" s="45"/>
      <c r="I2521" s="45"/>
      <c r="J2521" s="45"/>
    </row>
    <row r="2522" spans="1:10" ht="13.5" customHeight="1" x14ac:dyDescent="0.2">
      <c r="A2522" s="78">
        <v>41122101</v>
      </c>
      <c r="B2522" s="69" t="str">
        <f t="shared" ca="1" si="112"/>
        <v>Platos o placas petri</v>
      </c>
      <c r="C2522" s="78" t="s">
        <v>1449</v>
      </c>
      <c r="D2522" s="78">
        <v>25</v>
      </c>
      <c r="E2522" s="71">
        <v>2984</v>
      </c>
      <c r="F2522" s="70">
        <f t="shared" ca="1" si="113"/>
        <v>74600</v>
      </c>
      <c r="G2522" s="45"/>
      <c r="H2522" s="45"/>
      <c r="I2522" s="45"/>
      <c r="J2522" s="45"/>
    </row>
    <row r="2523" spans="1:10" ht="13.5" customHeight="1" x14ac:dyDescent="0.2">
      <c r="A2523" s="78">
        <v>41122101</v>
      </c>
      <c r="B2523" s="69" t="str">
        <f t="shared" ca="1" si="112"/>
        <v>Platos o placas petri</v>
      </c>
      <c r="C2523" s="78" t="s">
        <v>1449</v>
      </c>
      <c r="D2523" s="78">
        <v>30</v>
      </c>
      <c r="E2523" s="71">
        <v>2360</v>
      </c>
      <c r="F2523" s="70">
        <f t="shared" ca="1" si="113"/>
        <v>70800</v>
      </c>
      <c r="G2523" s="45"/>
      <c r="H2523" s="45"/>
      <c r="I2523" s="45"/>
      <c r="J2523" s="45"/>
    </row>
    <row r="2524" spans="1:10" ht="13.5" customHeight="1" x14ac:dyDescent="0.2">
      <c r="A2524" s="78">
        <v>41122104</v>
      </c>
      <c r="B2524" s="69" t="str">
        <f t="shared" ca="1" si="112"/>
        <v>Frascos de cultivo de tejidos</v>
      </c>
      <c r="C2524" s="78" t="s">
        <v>16989</v>
      </c>
      <c r="D2524" s="78">
        <v>30</v>
      </c>
      <c r="E2524" s="71">
        <v>1050.2</v>
      </c>
      <c r="F2524" s="70">
        <f t="shared" ca="1" si="113"/>
        <v>31506</v>
      </c>
      <c r="G2524" s="45"/>
      <c r="H2524" s="45"/>
      <c r="I2524" s="45"/>
      <c r="J2524" s="45"/>
    </row>
    <row r="2525" spans="1:10" ht="13.5" customHeight="1" x14ac:dyDescent="0.2">
      <c r="A2525" s="78">
        <v>41123403</v>
      </c>
      <c r="B2525" s="69" t="str">
        <f t="shared" ca="1" si="112"/>
        <v>Goteros dosificadores</v>
      </c>
      <c r="C2525" s="78" t="s">
        <v>16989</v>
      </c>
      <c r="D2525" s="78">
        <v>6000</v>
      </c>
      <c r="E2525" s="71">
        <v>50</v>
      </c>
      <c r="F2525" s="70">
        <f t="shared" ca="1" si="113"/>
        <v>300000</v>
      </c>
      <c r="G2525" s="45"/>
      <c r="H2525" s="45"/>
      <c r="I2525" s="45"/>
      <c r="J2525" s="45"/>
    </row>
    <row r="2526" spans="1:10" ht="13.5" customHeight="1" x14ac:dyDescent="0.2">
      <c r="A2526" s="78">
        <v>42131606</v>
      </c>
      <c r="B2526" s="69" t="str">
        <f t="shared" ca="1" si="112"/>
        <v>Máscaras quirúrgicas o de aislamiento para personal médico</v>
      </c>
      <c r="C2526" s="78" t="s">
        <v>1449</v>
      </c>
      <c r="D2526" s="78">
        <v>70000</v>
      </c>
      <c r="E2526" s="71">
        <v>15</v>
      </c>
      <c r="F2526" s="70">
        <f t="shared" ca="1" si="113"/>
        <v>1050000</v>
      </c>
      <c r="G2526" s="45"/>
      <c r="H2526" s="45"/>
      <c r="I2526" s="45"/>
      <c r="J2526" s="45"/>
    </row>
    <row r="2527" spans="1:10" ht="13.5" customHeight="1" x14ac:dyDescent="0.2">
      <c r="A2527" s="78">
        <v>42132205</v>
      </c>
      <c r="B2527" s="69" t="str">
        <f t="shared" ca="1" si="112"/>
        <v>Guantes de cirugía</v>
      </c>
      <c r="C2527" s="78" t="s">
        <v>1449</v>
      </c>
      <c r="D2527" s="78">
        <v>400</v>
      </c>
      <c r="E2527" s="71">
        <v>180</v>
      </c>
      <c r="F2527" s="70">
        <f t="shared" ca="1" si="113"/>
        <v>72000</v>
      </c>
      <c r="G2527" s="45"/>
      <c r="H2527" s="45"/>
      <c r="I2527" s="45"/>
      <c r="J2527" s="45"/>
    </row>
    <row r="2528" spans="1:10" ht="13.5" customHeight="1" x14ac:dyDescent="0.2">
      <c r="A2528" s="78">
        <v>42141501</v>
      </c>
      <c r="B2528" s="69" t="str">
        <f t="shared" ca="1" si="112"/>
        <v>Bolas o fibra de algodón</v>
      </c>
      <c r="C2528" s="78" t="s">
        <v>1449</v>
      </c>
      <c r="D2528" s="78">
        <v>400</v>
      </c>
      <c r="E2528" s="71">
        <v>1139.8800000000001</v>
      </c>
      <c r="F2528" s="70">
        <f t="shared" ca="1" si="113"/>
        <v>455952.00000000006</v>
      </c>
      <c r="G2528" s="45"/>
      <c r="H2528" s="45"/>
      <c r="I2528" s="45"/>
      <c r="J2528" s="45"/>
    </row>
    <row r="2529" spans="1:10" ht="13.5" customHeight="1" x14ac:dyDescent="0.2">
      <c r="A2529" s="78">
        <v>42141502</v>
      </c>
      <c r="B2529" s="69" t="str">
        <f t="shared" ca="1" si="112"/>
        <v>Palitos (copitos) con punta de fibra</v>
      </c>
      <c r="C2529" s="78" t="s">
        <v>16989</v>
      </c>
      <c r="D2529" s="78">
        <v>15000</v>
      </c>
      <c r="E2529" s="71">
        <v>25</v>
      </c>
      <c r="F2529" s="70">
        <f t="shared" ca="1" si="113"/>
        <v>375000</v>
      </c>
      <c r="G2529" s="45"/>
      <c r="H2529" s="45"/>
      <c r="I2529" s="45"/>
      <c r="J2529" s="45"/>
    </row>
    <row r="2530" spans="1:10" ht="13.5" customHeight="1" x14ac:dyDescent="0.2">
      <c r="A2530" s="78">
        <v>42142303</v>
      </c>
      <c r="B2530" s="69" t="str">
        <f t="shared" ca="1" si="112"/>
        <v>Productos de identificación de pacientes</v>
      </c>
      <c r="C2530" s="78" t="s">
        <v>1449</v>
      </c>
      <c r="D2530" s="78">
        <v>2500</v>
      </c>
      <c r="E2530" s="71">
        <v>109.48</v>
      </c>
      <c r="F2530" s="70">
        <f t="shared" ca="1" si="113"/>
        <v>273700</v>
      </c>
      <c r="G2530" s="45"/>
      <c r="H2530" s="45"/>
      <c r="I2530" s="45"/>
      <c r="J2530" s="45"/>
    </row>
    <row r="2531" spans="1:10" ht="13.5" customHeight="1" x14ac:dyDescent="0.2">
      <c r="A2531" s="78">
        <v>42142402</v>
      </c>
      <c r="B2531" s="69" t="str">
        <f t="shared" ca="1" si="112"/>
        <v>Cánulas o tubos o accesorios de succión para uso médico</v>
      </c>
      <c r="C2531" s="78" t="s">
        <v>1449</v>
      </c>
      <c r="D2531" s="78">
        <v>75</v>
      </c>
      <c r="E2531" s="71">
        <v>907</v>
      </c>
      <c r="F2531" s="70">
        <f t="shared" ca="1" si="113"/>
        <v>68025</v>
      </c>
      <c r="G2531" s="45"/>
      <c r="H2531" s="45"/>
      <c r="I2531" s="45"/>
      <c r="J2531" s="45"/>
    </row>
    <row r="2532" spans="1:10" ht="13.5" customHeight="1" x14ac:dyDescent="0.2">
      <c r="A2532" s="78">
        <v>42142502</v>
      </c>
      <c r="B2532" s="69" t="str">
        <f t="shared" ca="1" si="112"/>
        <v>Agujas para anestesia</v>
      </c>
      <c r="C2532" s="78" t="s">
        <v>16989</v>
      </c>
      <c r="D2532" s="78">
        <v>700</v>
      </c>
      <c r="E2532" s="71">
        <v>10</v>
      </c>
      <c r="F2532" s="70">
        <f t="shared" ca="1" si="113"/>
        <v>7000</v>
      </c>
      <c r="G2532" s="45"/>
      <c r="H2532" s="45"/>
      <c r="I2532" s="45"/>
      <c r="J2532" s="45"/>
    </row>
    <row r="2533" spans="1:10" ht="13.5" customHeight="1" x14ac:dyDescent="0.2">
      <c r="A2533" s="78">
        <v>42142609</v>
      </c>
      <c r="B2533" s="69" t="str">
        <f t="shared" ca="1" si="112"/>
        <v>Jeringas con agujas para uso médico</v>
      </c>
      <c r="C2533" s="78" t="s">
        <v>16989</v>
      </c>
      <c r="D2533" s="78">
        <v>20</v>
      </c>
      <c r="E2533" s="71">
        <v>6870.07</v>
      </c>
      <c r="F2533" s="70">
        <f t="shared" ca="1" si="113"/>
        <v>137401.4</v>
      </c>
      <c r="G2533" s="45"/>
      <c r="H2533" s="45"/>
      <c r="I2533" s="45"/>
      <c r="J2533" s="45"/>
    </row>
    <row r="2534" spans="1:10" ht="13.5" customHeight="1" x14ac:dyDescent="0.2">
      <c r="A2534" s="78">
        <v>42142609</v>
      </c>
      <c r="B2534" s="69" t="str">
        <f t="shared" ca="1" si="112"/>
        <v>Jeringas con agujas para uso médico</v>
      </c>
      <c r="C2534" s="78" t="s">
        <v>1449</v>
      </c>
      <c r="D2534" s="78">
        <v>35000</v>
      </c>
      <c r="E2534" s="71">
        <v>10</v>
      </c>
      <c r="F2534" s="70">
        <f t="shared" ca="1" si="113"/>
        <v>350000</v>
      </c>
      <c r="G2534" s="45"/>
      <c r="H2534" s="45"/>
      <c r="I2534" s="45"/>
      <c r="J2534" s="45"/>
    </row>
    <row r="2535" spans="1:10" ht="13.5" customHeight="1" x14ac:dyDescent="0.2">
      <c r="A2535" s="78">
        <v>42142612</v>
      </c>
      <c r="B2535" s="69" t="str">
        <f t="shared" ca="1" si="112"/>
        <v>Sets de jeringas de irrigación</v>
      </c>
      <c r="C2535" s="78" t="s">
        <v>1449</v>
      </c>
      <c r="D2535" s="78">
        <v>7000</v>
      </c>
      <c r="E2535" s="71">
        <v>86.45</v>
      </c>
      <c r="F2535" s="70">
        <f t="shared" ca="1" si="113"/>
        <v>605150</v>
      </c>
      <c r="G2535" s="45"/>
      <c r="H2535" s="45"/>
      <c r="I2535" s="45"/>
      <c r="J2535" s="45"/>
    </row>
    <row r="2536" spans="1:10" ht="13.5" customHeight="1" x14ac:dyDescent="0.2">
      <c r="A2536" s="78">
        <v>42231701</v>
      </c>
      <c r="B2536" s="69" t="str">
        <f t="shared" ca="1" si="112"/>
        <v>Tubos nasogástricos</v>
      </c>
      <c r="C2536" s="78" t="s">
        <v>1449</v>
      </c>
      <c r="D2536" s="78">
        <v>200</v>
      </c>
      <c r="E2536" s="71">
        <v>10</v>
      </c>
      <c r="F2536" s="70">
        <f t="shared" ca="1" si="113"/>
        <v>2000</v>
      </c>
      <c r="G2536" s="45"/>
      <c r="H2536" s="45"/>
      <c r="I2536" s="45"/>
      <c r="J2536" s="45"/>
    </row>
    <row r="2537" spans="1:10" ht="13.5" customHeight="1" x14ac:dyDescent="0.2">
      <c r="A2537" s="78">
        <v>42241512</v>
      </c>
      <c r="B2537" s="69" t="str">
        <f t="shared" ca="1" si="112"/>
        <v>Materiales de unión de yesos o tablillas</v>
      </c>
      <c r="C2537" s="78" t="s">
        <v>1449</v>
      </c>
      <c r="D2537" s="78">
        <v>6</v>
      </c>
      <c r="E2537" s="71">
        <v>39000</v>
      </c>
      <c r="F2537" s="70">
        <f t="shared" ca="1" si="113"/>
        <v>234000</v>
      </c>
      <c r="G2537" s="45"/>
      <c r="H2537" s="45"/>
      <c r="I2537" s="45"/>
      <c r="J2537" s="45"/>
    </row>
    <row r="2538" spans="1:10" ht="13.5" customHeight="1" x14ac:dyDescent="0.2">
      <c r="A2538" s="78">
        <v>42262105</v>
      </c>
      <c r="B2538" s="69" t="str">
        <f t="shared" ca="1" si="112"/>
        <v>Compuestos endurecedores mortuorios</v>
      </c>
      <c r="C2538" s="78" t="s">
        <v>9561</v>
      </c>
      <c r="D2538" s="78">
        <v>4300</v>
      </c>
      <c r="E2538" s="71">
        <v>15</v>
      </c>
      <c r="F2538" s="70">
        <f t="shared" ca="1" si="113"/>
        <v>64500</v>
      </c>
      <c r="G2538" s="45"/>
      <c r="H2538" s="45"/>
      <c r="I2538" s="45"/>
      <c r="J2538" s="45"/>
    </row>
    <row r="2539" spans="1:10" ht="13.5" customHeight="1" x14ac:dyDescent="0.2">
      <c r="A2539" s="78">
        <v>42271708</v>
      </c>
      <c r="B2539" s="69" t="str">
        <f t="shared" ca="1" si="112"/>
        <v>Máscaras de oxígeno o partes para uso médico</v>
      </c>
      <c r="C2539" s="78" t="s">
        <v>1449</v>
      </c>
      <c r="D2539" s="78">
        <v>350</v>
      </c>
      <c r="E2539" s="71">
        <v>151.63</v>
      </c>
      <c r="F2539" s="70">
        <f t="shared" ca="1" si="113"/>
        <v>53070.5</v>
      </c>
      <c r="G2539" s="45"/>
      <c r="H2539" s="45"/>
      <c r="I2539" s="45"/>
      <c r="J2539" s="45"/>
    </row>
    <row r="2540" spans="1:10" ht="13.5" customHeight="1" x14ac:dyDescent="0.2">
      <c r="A2540" s="78">
        <v>42281603</v>
      </c>
      <c r="B2540" s="69" t="str">
        <f t="shared" ca="1" si="112"/>
        <v>Desinfectante o esterilizador de instrumentos</v>
      </c>
      <c r="C2540" s="78" t="s">
        <v>1449</v>
      </c>
      <c r="D2540" s="78">
        <v>25</v>
      </c>
      <c r="E2540" s="71">
        <v>954.03</v>
      </c>
      <c r="F2540" s="70">
        <f t="shared" ca="1" si="113"/>
        <v>23850.75</v>
      </c>
      <c r="G2540" s="45"/>
      <c r="H2540" s="45"/>
      <c r="I2540" s="45"/>
      <c r="J2540" s="45"/>
    </row>
    <row r="2541" spans="1:10" ht="13.5" customHeight="1" x14ac:dyDescent="0.2">
      <c r="A2541" s="78">
        <v>42281604</v>
      </c>
      <c r="B2541" s="69" t="str">
        <f t="shared" ca="1" si="112"/>
        <v>Desinfectantes de superficies para uso médico</v>
      </c>
      <c r="C2541" s="78" t="s">
        <v>9561</v>
      </c>
      <c r="D2541" s="78">
        <v>800</v>
      </c>
      <c r="E2541" s="71">
        <v>93.08</v>
      </c>
      <c r="F2541" s="70">
        <f t="shared" ca="1" si="113"/>
        <v>74464</v>
      </c>
      <c r="G2541" s="45"/>
      <c r="H2541" s="45"/>
      <c r="I2541" s="45"/>
      <c r="J2541" s="45"/>
    </row>
    <row r="2542" spans="1:10" ht="13.5" customHeight="1" x14ac:dyDescent="0.2">
      <c r="A2542" s="78">
        <v>42281704</v>
      </c>
      <c r="B2542" s="69" t="str">
        <f t="shared" ca="1" si="112"/>
        <v>Limpiadores o detergentes para instrumentos</v>
      </c>
      <c r="C2542" s="78" t="s">
        <v>9561</v>
      </c>
      <c r="D2542" s="78">
        <v>30</v>
      </c>
      <c r="E2542" s="71">
        <v>3200.63</v>
      </c>
      <c r="F2542" s="70">
        <f t="shared" ca="1" si="113"/>
        <v>96018.900000000009</v>
      </c>
      <c r="G2542" s="45"/>
      <c r="H2542" s="45"/>
      <c r="I2542" s="45"/>
      <c r="J2542" s="45"/>
    </row>
    <row r="2543" spans="1:10" ht="13.5" customHeight="1" x14ac:dyDescent="0.2">
      <c r="A2543" s="78">
        <v>42281709</v>
      </c>
      <c r="B2543" s="69" t="str">
        <f t="shared" ca="1" si="112"/>
        <v>Cepillos de limpieza de esterilización</v>
      </c>
      <c r="C2543" s="78" t="s">
        <v>1449</v>
      </c>
      <c r="D2543" s="78">
        <v>125</v>
      </c>
      <c r="E2543" s="71">
        <v>3307.83</v>
      </c>
      <c r="F2543" s="70">
        <f t="shared" ca="1" si="113"/>
        <v>413478.75</v>
      </c>
      <c r="G2543" s="45"/>
      <c r="H2543" s="45"/>
      <c r="I2543" s="45"/>
      <c r="J2543" s="45"/>
    </row>
    <row r="2544" spans="1:10" ht="13.5" customHeight="1" x14ac:dyDescent="0.2">
      <c r="A2544" s="78">
        <v>42281709</v>
      </c>
      <c r="B2544" s="69" t="str">
        <f t="shared" ca="1" si="112"/>
        <v>Cepillos de limpieza de esterilización</v>
      </c>
      <c r="C2544" s="78" t="s">
        <v>1449</v>
      </c>
      <c r="D2544" s="78">
        <v>50</v>
      </c>
      <c r="E2544" s="71">
        <v>2026.13</v>
      </c>
      <c r="F2544" s="70">
        <f t="shared" ca="1" si="113"/>
        <v>101306.5</v>
      </c>
      <c r="G2544" s="45"/>
      <c r="H2544" s="45"/>
      <c r="I2544" s="45"/>
      <c r="J2544" s="45"/>
    </row>
    <row r="2545" spans="1:10" ht="13.5" customHeight="1" x14ac:dyDescent="0.2">
      <c r="A2545" s="78">
        <v>42281709</v>
      </c>
      <c r="B2545" s="69" t="str">
        <f t="shared" ca="1" si="112"/>
        <v>Cepillos de limpieza de esterilización</v>
      </c>
      <c r="C2545" s="78" t="s">
        <v>1449</v>
      </c>
      <c r="D2545" s="78">
        <v>20</v>
      </c>
      <c r="E2545" s="71">
        <v>495.6</v>
      </c>
      <c r="F2545" s="70">
        <f t="shared" ca="1" si="113"/>
        <v>9912</v>
      </c>
      <c r="G2545" s="45"/>
      <c r="H2545" s="45"/>
      <c r="I2545" s="45"/>
      <c r="J2545" s="45"/>
    </row>
    <row r="2546" spans="1:10" ht="13.5" customHeight="1" x14ac:dyDescent="0.2">
      <c r="A2546" s="78">
        <v>42281711</v>
      </c>
      <c r="B2546" s="69" t="str">
        <f t="shared" ca="1" si="112"/>
        <v>Desincrustadores de esterilización</v>
      </c>
      <c r="C2546" s="78" t="s">
        <v>9561</v>
      </c>
      <c r="D2546" s="78">
        <v>900</v>
      </c>
      <c r="E2546" s="71">
        <v>112.69</v>
      </c>
      <c r="F2546" s="70">
        <f t="shared" ca="1" si="113"/>
        <v>101421</v>
      </c>
      <c r="G2546" s="45"/>
      <c r="H2546" s="45"/>
      <c r="I2546" s="45"/>
      <c r="J2546" s="45"/>
    </row>
    <row r="2547" spans="1:10" ht="13.5" customHeight="1" x14ac:dyDescent="0.2">
      <c r="A2547" s="78">
        <v>42281807</v>
      </c>
      <c r="B2547" s="69" t="str">
        <f t="shared" ca="1" si="112"/>
        <v>Cintas indicadoras de esterilización</v>
      </c>
      <c r="C2547" s="78" t="s">
        <v>1449</v>
      </c>
      <c r="D2547" s="78">
        <v>1800</v>
      </c>
      <c r="E2547" s="71">
        <v>10</v>
      </c>
      <c r="F2547" s="70">
        <f t="shared" ca="1" si="113"/>
        <v>18000</v>
      </c>
      <c r="G2547" s="45"/>
      <c r="H2547" s="45"/>
      <c r="I2547" s="45"/>
      <c r="J2547" s="45"/>
    </row>
    <row r="2548" spans="1:10" ht="13.5" customHeight="1" x14ac:dyDescent="0.2">
      <c r="A2548" s="78">
        <v>42295407</v>
      </c>
      <c r="B2548" s="69" t="str">
        <f t="shared" ref="B2548:B2579" ca="1" si="114">IFERROR(INDEX(UNSPSCDes,MATCH(INDIRECT(ADDRESS(ROW(),COLUMN()-1,4)),UNSPSCCode,0)),"")</f>
        <v>Máscaras para pacientes de uso quirúrgico</v>
      </c>
      <c r="C2548" s="78" t="s">
        <v>1449</v>
      </c>
      <c r="D2548" s="78">
        <v>10</v>
      </c>
      <c r="E2548" s="71">
        <v>600</v>
      </c>
      <c r="F2548" s="70">
        <f t="shared" ref="F2548:F2579" ca="1" si="115">INDIRECT(ADDRESS(ROW(),COLUMN()-2,4))*INDIRECT(ADDRESS(ROW(),COLUMN()-1,4))</f>
        <v>6000</v>
      </c>
      <c r="G2548" s="45"/>
      <c r="H2548" s="45"/>
      <c r="I2548" s="45"/>
      <c r="J2548" s="45"/>
    </row>
    <row r="2549" spans="1:10" ht="13.5" customHeight="1" x14ac:dyDescent="0.2">
      <c r="A2549" s="78">
        <v>42295407</v>
      </c>
      <c r="B2549" s="69" t="str">
        <f t="shared" ca="1" si="114"/>
        <v>Máscaras para pacientes de uso quirúrgico</v>
      </c>
      <c r="C2549" s="78" t="s">
        <v>16989</v>
      </c>
      <c r="D2549" s="78">
        <v>125</v>
      </c>
      <c r="E2549" s="71">
        <v>578.20000000000005</v>
      </c>
      <c r="F2549" s="70">
        <f t="shared" ca="1" si="115"/>
        <v>72275</v>
      </c>
      <c r="G2549" s="45"/>
      <c r="H2549" s="45"/>
      <c r="I2549" s="45"/>
      <c r="J2549" s="45"/>
    </row>
    <row r="2550" spans="1:10" ht="13.5" customHeight="1" x14ac:dyDescent="0.2">
      <c r="A2550" s="78">
        <v>42311505</v>
      </c>
      <c r="B2550" s="69" t="str">
        <f t="shared" ca="1" si="114"/>
        <v>Vendajes o compresas para uso general</v>
      </c>
      <c r="C2550" s="78" t="s">
        <v>1449</v>
      </c>
      <c r="D2550" s="78">
        <v>10</v>
      </c>
      <c r="E2550" s="71">
        <v>356.09</v>
      </c>
      <c r="F2550" s="70">
        <f t="shared" ca="1" si="115"/>
        <v>3560.8999999999996</v>
      </c>
      <c r="G2550" s="45"/>
      <c r="H2550" s="45"/>
      <c r="I2550" s="45"/>
      <c r="J2550" s="45"/>
    </row>
    <row r="2551" spans="1:10" ht="13.5" customHeight="1" x14ac:dyDescent="0.2">
      <c r="A2551" s="78">
        <v>42311511</v>
      </c>
      <c r="B2551" s="69" t="str">
        <f t="shared" ca="1" si="114"/>
        <v>Vendajes de gasa</v>
      </c>
      <c r="C2551" s="78" t="s">
        <v>1449</v>
      </c>
      <c r="D2551" s="78">
        <v>8</v>
      </c>
      <c r="E2551" s="71">
        <v>12744</v>
      </c>
      <c r="F2551" s="70">
        <f t="shared" ca="1" si="115"/>
        <v>101952</v>
      </c>
      <c r="G2551" s="45"/>
      <c r="H2551" s="45"/>
      <c r="I2551" s="45"/>
      <c r="J2551" s="45"/>
    </row>
    <row r="2552" spans="1:10" ht="13.5" customHeight="1" x14ac:dyDescent="0.2">
      <c r="A2552" s="78">
        <v>42311512</v>
      </c>
      <c r="B2552" s="69" t="str">
        <f t="shared" ca="1" si="114"/>
        <v>Esponjas de gasa</v>
      </c>
      <c r="C2552" s="78" t="s">
        <v>1449</v>
      </c>
      <c r="D2552" s="78">
        <v>1500</v>
      </c>
      <c r="E2552" s="71">
        <v>33.6</v>
      </c>
      <c r="F2552" s="70">
        <f t="shared" ca="1" si="115"/>
        <v>50400</v>
      </c>
      <c r="G2552" s="45"/>
      <c r="H2552" s="45"/>
      <c r="I2552" s="45"/>
      <c r="J2552" s="45"/>
    </row>
    <row r="2553" spans="1:10" ht="13.5" customHeight="1" x14ac:dyDescent="0.2">
      <c r="A2553" s="78">
        <v>42311513</v>
      </c>
      <c r="B2553" s="69" t="str">
        <f t="shared" ca="1" si="114"/>
        <v>Compresas de gel</v>
      </c>
      <c r="C2553" s="78" t="s">
        <v>1449</v>
      </c>
      <c r="D2553" s="78">
        <v>3000</v>
      </c>
      <c r="E2553" s="71">
        <v>10</v>
      </c>
      <c r="F2553" s="70">
        <f t="shared" ca="1" si="115"/>
        <v>30000</v>
      </c>
      <c r="G2553" s="45"/>
      <c r="H2553" s="45"/>
      <c r="I2553" s="45"/>
      <c r="J2553" s="45"/>
    </row>
    <row r="2554" spans="1:10" ht="13.5" customHeight="1" x14ac:dyDescent="0.2">
      <c r="A2554" s="78">
        <v>42311601</v>
      </c>
      <c r="B2554" s="69" t="str">
        <f t="shared" ca="1" si="114"/>
        <v>Esponjas de gelatina absorbible</v>
      </c>
      <c r="C2554" s="78" t="s">
        <v>1449</v>
      </c>
      <c r="D2554" s="78">
        <v>500</v>
      </c>
      <c r="E2554" s="71">
        <v>40</v>
      </c>
      <c r="F2554" s="70">
        <f t="shared" ca="1" si="115"/>
        <v>20000</v>
      </c>
      <c r="G2554" s="45"/>
      <c r="H2554" s="45"/>
      <c r="I2554" s="45"/>
      <c r="J2554" s="45"/>
    </row>
    <row r="2555" spans="1:10" ht="13.5" customHeight="1" x14ac:dyDescent="0.2">
      <c r="A2555" s="78">
        <v>42311601</v>
      </c>
      <c r="B2555" s="69" t="str">
        <f t="shared" ca="1" si="114"/>
        <v>Esponjas de gelatina absorbible</v>
      </c>
      <c r="C2555" s="78" t="s">
        <v>1449</v>
      </c>
      <c r="D2555" s="78">
        <v>1500</v>
      </c>
      <c r="E2555" s="71">
        <v>360</v>
      </c>
      <c r="F2555" s="70">
        <f t="shared" ca="1" si="115"/>
        <v>540000</v>
      </c>
      <c r="G2555" s="45"/>
      <c r="H2555" s="45"/>
      <c r="I2555" s="45"/>
      <c r="J2555" s="45"/>
    </row>
    <row r="2556" spans="1:10" ht="13.5" customHeight="1" x14ac:dyDescent="0.2">
      <c r="A2556" s="78">
        <v>42311702</v>
      </c>
      <c r="B2556" s="69" t="str">
        <f t="shared" ca="1" si="114"/>
        <v>Cintas umbilicales para bebés</v>
      </c>
      <c r="C2556" s="78" t="s">
        <v>1449</v>
      </c>
      <c r="D2556" s="78">
        <v>10</v>
      </c>
      <c r="E2556" s="71">
        <v>1000</v>
      </c>
      <c r="F2556" s="70">
        <f t="shared" ca="1" si="115"/>
        <v>10000</v>
      </c>
      <c r="G2556" s="45"/>
      <c r="H2556" s="45"/>
      <c r="I2556" s="45"/>
      <c r="J2556" s="45"/>
    </row>
    <row r="2557" spans="1:10" ht="13.5" customHeight="1" x14ac:dyDescent="0.2">
      <c r="A2557" s="78">
        <v>42311703</v>
      </c>
      <c r="B2557" s="69" t="str">
        <f t="shared" ca="1" si="114"/>
        <v>Cintas médicas o quirúrgicas para pegar la piel</v>
      </c>
      <c r="C2557" s="78" t="s">
        <v>1449</v>
      </c>
      <c r="D2557" s="78">
        <v>100</v>
      </c>
      <c r="E2557" s="71">
        <v>1525.74</v>
      </c>
      <c r="F2557" s="70">
        <f t="shared" ca="1" si="115"/>
        <v>152574</v>
      </c>
      <c r="G2557" s="45"/>
      <c r="H2557" s="45"/>
      <c r="I2557" s="45"/>
      <c r="J2557" s="45"/>
    </row>
    <row r="2558" spans="1:10" ht="13.5" customHeight="1" x14ac:dyDescent="0.2">
      <c r="A2558" s="78">
        <v>42311901</v>
      </c>
      <c r="B2558" s="69" t="str">
        <f t="shared" ca="1" si="114"/>
        <v>Accesorios de drenaje para uso médico</v>
      </c>
      <c r="C2558" s="78" t="s">
        <v>1449</v>
      </c>
      <c r="D2558" s="78">
        <v>7000</v>
      </c>
      <c r="E2558" s="71">
        <v>20</v>
      </c>
      <c r="F2558" s="70">
        <f t="shared" ca="1" si="115"/>
        <v>140000</v>
      </c>
      <c r="G2558" s="45"/>
      <c r="H2558" s="45"/>
      <c r="I2558" s="45"/>
      <c r="J2558" s="45"/>
    </row>
    <row r="2559" spans="1:10" ht="13.5" customHeight="1" x14ac:dyDescent="0.2">
      <c r="A2559" s="78">
        <v>42312001</v>
      </c>
      <c r="B2559" s="69" t="str">
        <f t="shared" ca="1" si="114"/>
        <v>Cierres de mariposa para piel</v>
      </c>
      <c r="C2559" s="78" t="s">
        <v>16989</v>
      </c>
      <c r="D2559" s="78">
        <v>1900</v>
      </c>
      <c r="E2559" s="71">
        <v>261.41000000000003</v>
      </c>
      <c r="F2559" s="70">
        <f t="shared" ca="1" si="115"/>
        <v>496679.00000000006</v>
      </c>
      <c r="G2559" s="45"/>
      <c r="H2559" s="45"/>
      <c r="I2559" s="45"/>
      <c r="J2559" s="45"/>
    </row>
    <row r="2560" spans="1:10" ht="13.5" customHeight="1" x14ac:dyDescent="0.2">
      <c r="A2560" s="78">
        <v>42312004</v>
      </c>
      <c r="B2560" s="69" t="str">
        <f t="shared" ca="1" si="114"/>
        <v>Removedores de pegamento o adhesivo para uso médico</v>
      </c>
      <c r="C2560" s="78" t="s">
        <v>9561</v>
      </c>
      <c r="D2560" s="78">
        <v>20</v>
      </c>
      <c r="E2560" s="71">
        <v>1888</v>
      </c>
      <c r="F2560" s="70">
        <f t="shared" ca="1" si="115"/>
        <v>37760</v>
      </c>
      <c r="G2560" s="45"/>
      <c r="H2560" s="45"/>
      <c r="I2560" s="45"/>
      <c r="J2560" s="45"/>
    </row>
    <row r="2561" spans="1:10" ht="13.5" customHeight="1" x14ac:dyDescent="0.2">
      <c r="A2561" s="78">
        <v>42312206</v>
      </c>
      <c r="B2561" s="69" t="str">
        <f t="shared" ca="1" si="114"/>
        <v>Agujas para sutura</v>
      </c>
      <c r="C2561" s="78" t="s">
        <v>1449</v>
      </c>
      <c r="D2561" s="78">
        <v>150</v>
      </c>
      <c r="E2561" s="71">
        <v>100</v>
      </c>
      <c r="F2561" s="70">
        <f t="shared" ca="1" si="115"/>
        <v>15000</v>
      </c>
      <c r="G2561" s="45"/>
      <c r="H2561" s="45"/>
      <c r="I2561" s="45"/>
      <c r="J2561" s="45"/>
    </row>
    <row r="2562" spans="1:10" ht="13.5" customHeight="1" x14ac:dyDescent="0.2">
      <c r="A2562" s="78">
        <v>42142507</v>
      </c>
      <c r="B2562" s="69" t="str">
        <f t="shared" ca="1" si="114"/>
        <v>Agujas mariposa</v>
      </c>
      <c r="C2562" s="78" t="s">
        <v>1449</v>
      </c>
      <c r="D2562" s="78">
        <v>30</v>
      </c>
      <c r="E2562" s="71">
        <v>1750</v>
      </c>
      <c r="F2562" s="70">
        <f t="shared" ca="1" si="115"/>
        <v>52500</v>
      </c>
      <c r="G2562" s="45"/>
      <c r="H2562" s="45"/>
      <c r="I2562" s="45"/>
      <c r="J2562" s="45"/>
    </row>
    <row r="2563" spans="1:10" ht="13.5" customHeight="1" x14ac:dyDescent="0.2">
      <c r="A2563" s="78">
        <v>42221603</v>
      </c>
      <c r="B2563" s="69" t="str">
        <f t="shared" ca="1" si="114"/>
        <v>Tubos de extensión arteriales o intravenosos</v>
      </c>
      <c r="C2563" s="78" t="s">
        <v>1449</v>
      </c>
      <c r="D2563" s="78">
        <v>4500</v>
      </c>
      <c r="E2563" s="71">
        <v>15</v>
      </c>
      <c r="F2563" s="70">
        <f t="shared" ca="1" si="115"/>
        <v>67500</v>
      </c>
      <c r="G2563" s="45"/>
      <c r="H2563" s="45"/>
      <c r="I2563" s="45"/>
      <c r="J2563" s="45"/>
    </row>
    <row r="2564" spans="1:10" ht="13.5" customHeight="1" x14ac:dyDescent="0.2">
      <c r="A2564" s="78">
        <v>31241501</v>
      </c>
      <c r="B2564" s="69" t="str">
        <f t="shared" ca="1" si="114"/>
        <v>Lentes</v>
      </c>
      <c r="C2564" s="78" t="s">
        <v>1449</v>
      </c>
      <c r="D2564" s="78">
        <v>1000</v>
      </c>
      <c r="E2564" s="71">
        <v>707.92</v>
      </c>
      <c r="F2564" s="70">
        <f t="shared" ca="1" si="115"/>
        <v>707920</v>
      </c>
      <c r="G2564" s="45"/>
      <c r="H2564" s="45"/>
      <c r="I2564" s="45"/>
      <c r="J2564" s="45"/>
    </row>
    <row r="2565" spans="1:10" ht="13.5" customHeight="1" x14ac:dyDescent="0.2">
      <c r="A2565" s="78">
        <v>41104908</v>
      </c>
      <c r="B2565" s="69" t="str">
        <f t="shared" ca="1" si="114"/>
        <v>Elementos de filtración de cartucho para laboratorios</v>
      </c>
      <c r="C2565" s="78" t="s">
        <v>1449</v>
      </c>
      <c r="D2565" s="78">
        <v>150</v>
      </c>
      <c r="E2565" s="71">
        <v>197</v>
      </c>
      <c r="F2565" s="70">
        <f t="shared" ca="1" si="115"/>
        <v>29550</v>
      </c>
      <c r="G2565" s="45"/>
      <c r="H2565" s="45"/>
      <c r="I2565" s="45"/>
      <c r="J2565" s="45"/>
    </row>
    <row r="2566" spans="1:10" ht="13.5" customHeight="1" x14ac:dyDescent="0.2">
      <c r="A2566" s="78">
        <v>41106208</v>
      </c>
      <c r="B2566" s="69" t="str">
        <f t="shared" ca="1" si="114"/>
        <v>Cubetas de electroporación</v>
      </c>
      <c r="C2566" s="78" t="s">
        <v>16989</v>
      </c>
      <c r="D2566" s="78">
        <v>50</v>
      </c>
      <c r="E2566" s="71">
        <v>350</v>
      </c>
      <c r="F2566" s="70">
        <f t="shared" ca="1" si="115"/>
        <v>17500</v>
      </c>
      <c r="G2566" s="45"/>
      <c r="H2566" s="45"/>
      <c r="I2566" s="45"/>
      <c r="J2566" s="45"/>
    </row>
    <row r="2567" spans="1:10" ht="13.5" customHeight="1" x14ac:dyDescent="0.2">
      <c r="A2567" s="78">
        <v>41111736</v>
      </c>
      <c r="B2567" s="69" t="str">
        <f t="shared" ca="1" si="114"/>
        <v>Cubiertas para microscopios</v>
      </c>
      <c r="C2567" s="78" t="s">
        <v>1449</v>
      </c>
      <c r="D2567" s="78">
        <v>25</v>
      </c>
      <c r="E2567" s="71">
        <v>796.5</v>
      </c>
      <c r="F2567" s="70">
        <f t="shared" ca="1" si="115"/>
        <v>19912.5</v>
      </c>
      <c r="G2567" s="45"/>
      <c r="H2567" s="45"/>
      <c r="I2567" s="45"/>
      <c r="J2567" s="45"/>
    </row>
    <row r="2568" spans="1:10" ht="13.5" customHeight="1" x14ac:dyDescent="0.2">
      <c r="A2568" s="78">
        <v>41111736</v>
      </c>
      <c r="B2568" s="69" t="str">
        <f t="shared" ca="1" si="114"/>
        <v>Cubiertas para microscopios</v>
      </c>
      <c r="C2568" s="78" t="s">
        <v>1449</v>
      </c>
      <c r="D2568" s="78">
        <v>20</v>
      </c>
      <c r="E2568" s="71">
        <v>1711</v>
      </c>
      <c r="F2568" s="70">
        <f t="shared" ca="1" si="115"/>
        <v>34220</v>
      </c>
      <c r="G2568" s="45"/>
      <c r="H2568" s="45"/>
      <c r="I2568" s="45"/>
      <c r="J2568" s="45"/>
    </row>
    <row r="2569" spans="1:10" ht="13.5" customHeight="1" x14ac:dyDescent="0.2">
      <c r="A2569" s="78">
        <v>41111924</v>
      </c>
      <c r="B2569" s="69" t="str">
        <f t="shared" ca="1" si="114"/>
        <v>Sensores de oxígeno</v>
      </c>
      <c r="C2569" s="78" t="s">
        <v>1449</v>
      </c>
      <c r="D2569" s="78">
        <v>150</v>
      </c>
      <c r="E2569" s="71">
        <v>1858.5</v>
      </c>
      <c r="F2569" s="70">
        <f t="shared" ca="1" si="115"/>
        <v>278775</v>
      </c>
      <c r="G2569" s="45"/>
      <c r="H2569" s="45"/>
      <c r="I2569" s="45"/>
      <c r="J2569" s="45"/>
    </row>
    <row r="2570" spans="1:10" ht="13.5" customHeight="1" x14ac:dyDescent="0.2">
      <c r="A2570" s="78">
        <v>41112204</v>
      </c>
      <c r="B2570" s="69" t="str">
        <f t="shared" ca="1" si="114"/>
        <v>Pirómetros</v>
      </c>
      <c r="C2570" s="78" t="s">
        <v>1449</v>
      </c>
      <c r="D2570" s="78">
        <v>50</v>
      </c>
      <c r="E2570" s="71">
        <v>320.72000000000003</v>
      </c>
      <c r="F2570" s="70">
        <f t="shared" ca="1" si="115"/>
        <v>16036.000000000002</v>
      </c>
      <c r="G2570" s="45"/>
      <c r="H2570" s="45"/>
      <c r="I2570" s="45"/>
      <c r="J2570" s="45"/>
    </row>
    <row r="2571" spans="1:10" ht="13.5" customHeight="1" x14ac:dyDescent="0.2">
      <c r="A2571" s="78">
        <v>41112213</v>
      </c>
      <c r="B2571" s="69" t="str">
        <f t="shared" ca="1" si="114"/>
        <v>Termómetros de mano</v>
      </c>
      <c r="C2571" s="78" t="s">
        <v>1449</v>
      </c>
      <c r="D2571" s="78">
        <v>2200</v>
      </c>
      <c r="E2571" s="71">
        <v>25</v>
      </c>
      <c r="F2571" s="70">
        <f t="shared" ca="1" si="115"/>
        <v>55000</v>
      </c>
      <c r="G2571" s="45"/>
      <c r="H2571" s="45"/>
      <c r="I2571" s="45"/>
      <c r="J2571" s="45"/>
    </row>
    <row r="2572" spans="1:10" ht="13.5" customHeight="1" x14ac:dyDescent="0.2">
      <c r="A2572" s="78">
        <v>41116103</v>
      </c>
      <c r="B2572" s="69" t="str">
        <f t="shared" ca="1" si="114"/>
        <v>Controles de calidad o calibradores o estándares de bancos de sangre</v>
      </c>
      <c r="C2572" s="78" t="s">
        <v>1449</v>
      </c>
      <c r="D2572" s="78">
        <v>75</v>
      </c>
      <c r="E2572" s="71">
        <v>350</v>
      </c>
      <c r="F2572" s="70">
        <f t="shared" ca="1" si="115"/>
        <v>26250</v>
      </c>
      <c r="G2572" s="45"/>
      <c r="H2572" s="45"/>
      <c r="I2572" s="45"/>
      <c r="J2572" s="45"/>
    </row>
    <row r="2573" spans="1:10" ht="13.5" customHeight="1" x14ac:dyDescent="0.2">
      <c r="A2573" s="78">
        <v>41121511</v>
      </c>
      <c r="B2573" s="69" t="str">
        <f t="shared" ca="1" si="114"/>
        <v>Pipetas serológicas</v>
      </c>
      <c r="C2573" s="78" t="s">
        <v>1449</v>
      </c>
      <c r="D2573" s="78">
        <v>100</v>
      </c>
      <c r="E2573" s="71">
        <v>495.6</v>
      </c>
      <c r="F2573" s="70">
        <f t="shared" ca="1" si="115"/>
        <v>49560</v>
      </c>
      <c r="G2573" s="45"/>
      <c r="H2573" s="45"/>
      <c r="I2573" s="45"/>
      <c r="J2573" s="45"/>
    </row>
    <row r="2574" spans="1:10" ht="13.5" customHeight="1" x14ac:dyDescent="0.2">
      <c r="A2574" s="78">
        <v>41121511</v>
      </c>
      <c r="B2574" s="69" t="str">
        <f t="shared" ca="1" si="114"/>
        <v>Pipetas serológicas</v>
      </c>
      <c r="C2574" s="78" t="s">
        <v>1449</v>
      </c>
      <c r="D2574" s="78">
        <v>50</v>
      </c>
      <c r="E2574" s="71">
        <v>3865.68</v>
      </c>
      <c r="F2574" s="70">
        <f t="shared" ca="1" si="115"/>
        <v>193284</v>
      </c>
      <c r="G2574" s="45"/>
      <c r="H2574" s="45"/>
      <c r="I2574" s="45"/>
      <c r="J2574" s="45"/>
    </row>
    <row r="2575" spans="1:10" ht="13.5" customHeight="1" x14ac:dyDescent="0.2">
      <c r="A2575" s="78">
        <v>41122604</v>
      </c>
      <c r="B2575" s="69" t="str">
        <f t="shared" ca="1" si="114"/>
        <v>Hemocitómetros</v>
      </c>
      <c r="C2575" s="78" t="s">
        <v>1449</v>
      </c>
      <c r="D2575" s="78">
        <v>200</v>
      </c>
      <c r="E2575" s="71">
        <v>161</v>
      </c>
      <c r="F2575" s="70">
        <f t="shared" ca="1" si="115"/>
        <v>32200</v>
      </c>
      <c r="G2575" s="45"/>
      <c r="H2575" s="45"/>
      <c r="I2575" s="45"/>
      <c r="J2575" s="45"/>
    </row>
    <row r="2576" spans="1:10" ht="13.5" customHeight="1" x14ac:dyDescent="0.2">
      <c r="A2576" s="78">
        <v>42131509</v>
      </c>
      <c r="B2576" s="69" t="str">
        <f t="shared" ca="1" si="114"/>
        <v>Batas de hospital</v>
      </c>
      <c r="C2576" s="78" t="s">
        <v>1449</v>
      </c>
      <c r="D2576" s="78">
        <v>20</v>
      </c>
      <c r="E2576" s="71">
        <v>495</v>
      </c>
      <c r="F2576" s="70">
        <f t="shared" ca="1" si="115"/>
        <v>9900</v>
      </c>
      <c r="G2576" s="45"/>
      <c r="H2576" s="45"/>
      <c r="I2576" s="45"/>
      <c r="J2576" s="45"/>
    </row>
    <row r="2577" spans="1:10" ht="13.5" customHeight="1" x14ac:dyDescent="0.2">
      <c r="A2577" s="78">
        <v>42131604</v>
      </c>
      <c r="B2577" s="69" t="str">
        <f t="shared" ca="1" si="114"/>
        <v>Gorro de quirófano para personal médico</v>
      </c>
      <c r="C2577" s="78" t="s">
        <v>16989</v>
      </c>
      <c r="D2577" s="78">
        <v>25</v>
      </c>
      <c r="E2577" s="71">
        <v>205</v>
      </c>
      <c r="F2577" s="70">
        <f t="shared" ca="1" si="115"/>
        <v>5125</v>
      </c>
      <c r="G2577" s="45"/>
      <c r="H2577" s="45"/>
      <c r="I2577" s="45"/>
      <c r="J2577" s="45"/>
    </row>
    <row r="2578" spans="1:10" ht="13.5" customHeight="1" x14ac:dyDescent="0.2">
      <c r="A2578" s="78">
        <v>42131611</v>
      </c>
      <c r="B2578" s="69" t="str">
        <f t="shared" ca="1" si="114"/>
        <v>Gorros o capuchas para cirujano</v>
      </c>
      <c r="C2578" s="78" t="s">
        <v>1449</v>
      </c>
      <c r="D2578" s="78">
        <v>3000</v>
      </c>
      <c r="E2578" s="71">
        <v>20</v>
      </c>
      <c r="F2578" s="70">
        <f t="shared" ca="1" si="115"/>
        <v>60000</v>
      </c>
      <c r="G2578" s="45"/>
      <c r="H2578" s="45"/>
      <c r="I2578" s="45"/>
      <c r="J2578" s="45"/>
    </row>
    <row r="2579" spans="1:10" ht="13.5" customHeight="1" x14ac:dyDescent="0.2">
      <c r="A2579" s="78">
        <v>42132102</v>
      </c>
      <c r="B2579" s="69" t="str">
        <f t="shared" ca="1" si="114"/>
        <v>Sábanas elásticas médicas</v>
      </c>
      <c r="C2579" s="78" t="s">
        <v>1449</v>
      </c>
      <c r="D2579" s="78">
        <v>25000</v>
      </c>
      <c r="E2579" s="71">
        <v>15</v>
      </c>
      <c r="F2579" s="70">
        <f t="shared" ca="1" si="115"/>
        <v>375000</v>
      </c>
      <c r="G2579" s="45"/>
      <c r="H2579" s="45"/>
      <c r="I2579" s="45"/>
      <c r="J2579" s="45"/>
    </row>
    <row r="2580" spans="1:10" ht="13.5" customHeight="1" x14ac:dyDescent="0.2">
      <c r="A2580" s="78">
        <v>42142507</v>
      </c>
      <c r="B2580" s="69" t="str">
        <f t="shared" ref="B2580:B2609" ca="1" si="116">IFERROR(INDEX(UNSPSCDes,MATCH(INDIRECT(ADDRESS(ROW(),COLUMN()-1,4)),UNSPSCCode,0)),"")</f>
        <v>Agujas mariposa</v>
      </c>
      <c r="C2580" s="78" t="s">
        <v>1449</v>
      </c>
      <c r="D2580" s="78">
        <v>700</v>
      </c>
      <c r="E2580" s="71">
        <v>5</v>
      </c>
      <c r="F2580" s="70">
        <f t="shared" ref="F2580:F2609" ca="1" si="117">INDIRECT(ADDRESS(ROW(),COLUMN()-2,4))*INDIRECT(ADDRESS(ROW(),COLUMN()-1,4))</f>
        <v>3500</v>
      </c>
      <c r="G2580" s="45"/>
      <c r="H2580" s="45"/>
      <c r="I2580" s="45"/>
      <c r="J2580" s="45"/>
    </row>
    <row r="2581" spans="1:10" ht="13.5" customHeight="1" x14ac:dyDescent="0.2">
      <c r="A2581" s="78">
        <v>42143502</v>
      </c>
      <c r="B2581" s="69" t="str">
        <f t="shared" ca="1" si="116"/>
        <v>Dispositivos o accesorios para irrigación nasal</v>
      </c>
      <c r="C2581" s="78" t="s">
        <v>1449</v>
      </c>
      <c r="D2581" s="78">
        <v>1200</v>
      </c>
      <c r="E2581" s="71">
        <v>120</v>
      </c>
      <c r="F2581" s="70">
        <f t="shared" ca="1" si="117"/>
        <v>144000</v>
      </c>
      <c r="G2581" s="45"/>
      <c r="H2581" s="45"/>
      <c r="I2581" s="45"/>
      <c r="J2581" s="45"/>
    </row>
    <row r="2582" spans="1:10" ht="13.5" customHeight="1" x14ac:dyDescent="0.2">
      <c r="A2582" s="78">
        <v>42181501</v>
      </c>
      <c r="B2582" s="69" t="str">
        <f t="shared" ca="1" si="116"/>
        <v>Depresores de lengua o cuchillos o baja lenguas</v>
      </c>
      <c r="C2582" s="78" t="s">
        <v>1449</v>
      </c>
      <c r="D2582" s="78">
        <v>2000</v>
      </c>
      <c r="E2582" s="71">
        <v>5</v>
      </c>
      <c r="F2582" s="70">
        <f t="shared" ca="1" si="117"/>
        <v>10000</v>
      </c>
      <c r="G2582" s="45"/>
      <c r="H2582" s="45"/>
      <c r="I2582" s="45"/>
      <c r="J2582" s="45"/>
    </row>
    <row r="2583" spans="1:10" ht="13.5" customHeight="1" x14ac:dyDescent="0.2">
      <c r="A2583" s="78">
        <v>42181707</v>
      </c>
      <c r="B2583" s="69" t="str">
        <f t="shared" ca="1" si="116"/>
        <v>Electrodos de tira o anillo para electrocardiografía ekg neonatal</v>
      </c>
      <c r="C2583" s="78" t="s">
        <v>1449</v>
      </c>
      <c r="D2583" s="78">
        <v>150</v>
      </c>
      <c r="E2583" s="71">
        <v>200</v>
      </c>
      <c r="F2583" s="70">
        <f t="shared" ca="1" si="117"/>
        <v>30000</v>
      </c>
      <c r="G2583" s="45"/>
      <c r="H2583" s="45"/>
      <c r="I2583" s="45"/>
      <c r="J2583" s="45"/>
    </row>
    <row r="2584" spans="1:10" ht="13.5" customHeight="1" x14ac:dyDescent="0.2">
      <c r="A2584" s="78">
        <v>42181708</v>
      </c>
      <c r="B2584" s="69" t="str">
        <f t="shared" ca="1" si="116"/>
        <v>Electrodos de parche para electrocardiografía ekg</v>
      </c>
      <c r="C2584" s="78" t="s">
        <v>1449</v>
      </c>
      <c r="D2584" s="78">
        <v>4200</v>
      </c>
      <c r="E2584" s="71">
        <v>75</v>
      </c>
      <c r="F2584" s="70">
        <f t="shared" ca="1" si="117"/>
        <v>315000</v>
      </c>
      <c r="G2584" s="45"/>
      <c r="H2584" s="45"/>
      <c r="I2584" s="45"/>
      <c r="J2584" s="45"/>
    </row>
    <row r="2585" spans="1:10" ht="13.5" customHeight="1" x14ac:dyDescent="0.2">
      <c r="A2585" s="78">
        <v>42181909</v>
      </c>
      <c r="B2585" s="69" t="str">
        <f t="shared" ca="1" si="116"/>
        <v>Papel de registro de monitores fetales</v>
      </c>
      <c r="C2585" s="78" t="s">
        <v>1449</v>
      </c>
      <c r="D2585" s="78">
        <v>300</v>
      </c>
      <c r="E2585" s="71">
        <v>245</v>
      </c>
      <c r="F2585" s="70">
        <f t="shared" ca="1" si="117"/>
        <v>73500</v>
      </c>
      <c r="G2585" s="45"/>
      <c r="H2585" s="45"/>
      <c r="I2585" s="45"/>
      <c r="J2585" s="45"/>
    </row>
    <row r="2586" spans="1:10" ht="13.5" customHeight="1" x14ac:dyDescent="0.2">
      <c r="A2586" s="78">
        <v>42182013</v>
      </c>
      <c r="B2586" s="69" t="str">
        <f t="shared" ca="1" si="116"/>
        <v>Espéculos para examen vaginal</v>
      </c>
      <c r="C2586" s="78" t="s">
        <v>1449</v>
      </c>
      <c r="D2586" s="78">
        <v>5200</v>
      </c>
      <c r="E2586" s="71">
        <v>190</v>
      </c>
      <c r="F2586" s="70">
        <f t="shared" ca="1" si="117"/>
        <v>988000</v>
      </c>
      <c r="G2586" s="45"/>
      <c r="H2586" s="45"/>
      <c r="I2586" s="45"/>
      <c r="J2586" s="45"/>
    </row>
    <row r="2587" spans="1:10" ht="13.5" customHeight="1" x14ac:dyDescent="0.2">
      <c r="A2587" s="78">
        <v>42201841</v>
      </c>
      <c r="B2587" s="69" t="str">
        <f t="shared" ca="1" si="116"/>
        <v>Papeles de rayos x diagnósticos para uso médico</v>
      </c>
      <c r="C2587" s="78" t="s">
        <v>1449</v>
      </c>
      <c r="D2587" s="78">
        <v>275</v>
      </c>
      <c r="E2587" s="71">
        <v>254.5</v>
      </c>
      <c r="F2587" s="70">
        <f t="shared" ca="1" si="117"/>
        <v>69987.5</v>
      </c>
      <c r="G2587" s="45"/>
      <c r="H2587" s="45"/>
      <c r="I2587" s="45"/>
      <c r="J2587" s="45"/>
    </row>
    <row r="2588" spans="1:10" ht="13.5" customHeight="1" x14ac:dyDescent="0.2">
      <c r="A2588" s="78">
        <v>42203902</v>
      </c>
      <c r="B2588" s="69" t="str">
        <f t="shared" ca="1" si="116"/>
        <v>Películas o brazaletes de radiación para uso médico</v>
      </c>
      <c r="C2588" s="78" t="s">
        <v>1449</v>
      </c>
      <c r="D2588" s="78">
        <v>20</v>
      </c>
      <c r="E2588" s="71">
        <v>917.59</v>
      </c>
      <c r="F2588" s="70">
        <f t="shared" ca="1" si="117"/>
        <v>18351.8</v>
      </c>
      <c r="G2588" s="45"/>
      <c r="H2588" s="45"/>
      <c r="I2588" s="45"/>
      <c r="J2588" s="45"/>
    </row>
    <row r="2589" spans="1:10" ht="13.5" customHeight="1" x14ac:dyDescent="0.2">
      <c r="A2589" s="78">
        <v>42231504</v>
      </c>
      <c r="B2589" s="69" t="str">
        <f t="shared" ca="1" si="116"/>
        <v>Bolsas o contenedores para nutrición enteral</v>
      </c>
      <c r="C2589" s="78" t="s">
        <v>1449</v>
      </c>
      <c r="D2589" s="78">
        <v>60</v>
      </c>
      <c r="E2589" s="71">
        <v>148.68</v>
      </c>
      <c r="F2589" s="70">
        <f t="shared" ca="1" si="117"/>
        <v>8920.8000000000011</v>
      </c>
      <c r="G2589" s="45"/>
      <c r="H2589" s="45"/>
      <c r="I2589" s="45"/>
      <c r="J2589" s="45"/>
    </row>
    <row r="2590" spans="1:10" ht="13.5" customHeight="1" x14ac:dyDescent="0.2">
      <c r="A2590" s="78">
        <v>42271607</v>
      </c>
      <c r="B2590" s="69" t="str">
        <f t="shared" ca="1" si="116"/>
        <v>Tubos de función pulmonar o accesorios</v>
      </c>
      <c r="C2590" s="78" t="s">
        <v>1449</v>
      </c>
      <c r="D2590" s="78">
        <v>120</v>
      </c>
      <c r="E2590" s="71">
        <v>98</v>
      </c>
      <c r="F2590" s="70">
        <f t="shared" ca="1" si="117"/>
        <v>11760</v>
      </c>
      <c r="G2590" s="45"/>
      <c r="H2590" s="45"/>
      <c r="I2590" s="45"/>
      <c r="J2590" s="45"/>
    </row>
    <row r="2591" spans="1:10" ht="13.5" customHeight="1" x14ac:dyDescent="0.2">
      <c r="A2591" s="78">
        <v>42271705</v>
      </c>
      <c r="B2591" s="69" t="str">
        <f t="shared" ca="1" si="116"/>
        <v>Conectores o adaptadores de suministro de oxígeno</v>
      </c>
      <c r="C2591" s="78" t="s">
        <v>1449</v>
      </c>
      <c r="D2591" s="78">
        <v>11000</v>
      </c>
      <c r="E2591" s="71">
        <v>309.52999999999997</v>
      </c>
      <c r="F2591" s="70">
        <f t="shared" ca="1" si="117"/>
        <v>3404829.9999999995</v>
      </c>
      <c r="G2591" s="45"/>
      <c r="H2591" s="45"/>
      <c r="I2591" s="45"/>
      <c r="J2591" s="45"/>
    </row>
    <row r="2592" spans="1:10" ht="13.5" customHeight="1" x14ac:dyDescent="0.2">
      <c r="A2592" s="78">
        <v>42271710</v>
      </c>
      <c r="B2592" s="69" t="str">
        <f t="shared" ca="1" si="116"/>
        <v>Catéteres nasales o kits de cateterización para uso médico</v>
      </c>
      <c r="C2592" s="78" t="s">
        <v>1449</v>
      </c>
      <c r="D2592" s="78">
        <v>12</v>
      </c>
      <c r="E2592" s="71">
        <v>20970</v>
      </c>
      <c r="F2592" s="70">
        <f t="shared" ca="1" si="117"/>
        <v>251640</v>
      </c>
      <c r="G2592" s="45"/>
      <c r="H2592" s="45"/>
      <c r="I2592" s="45"/>
      <c r="J2592" s="45"/>
    </row>
    <row r="2593" spans="1:10" ht="27" customHeight="1" x14ac:dyDescent="0.2">
      <c r="A2593" s="78">
        <v>42271718</v>
      </c>
      <c r="B2593" s="69" t="str">
        <f t="shared" ca="1" si="116"/>
        <v>Accesorios para productos de sistemas de entrega de oxígeno para terapia o sus suministros</v>
      </c>
      <c r="C2593" s="78" t="s">
        <v>1449</v>
      </c>
      <c r="D2593" s="78">
        <v>300</v>
      </c>
      <c r="E2593" s="71">
        <v>750</v>
      </c>
      <c r="F2593" s="70">
        <f t="shared" ca="1" si="117"/>
        <v>225000</v>
      </c>
      <c r="G2593" s="45"/>
      <c r="H2593" s="45"/>
      <c r="I2593" s="45"/>
      <c r="J2593" s="45"/>
    </row>
    <row r="2594" spans="1:10" ht="13.5" customHeight="1" x14ac:dyDescent="0.2">
      <c r="A2594" s="78">
        <v>42271719</v>
      </c>
      <c r="B2594" s="69" t="str">
        <f t="shared" ca="1" si="116"/>
        <v>Insuflador de oxígeno o sus accesorios</v>
      </c>
      <c r="C2594" s="78" t="s">
        <v>1449</v>
      </c>
      <c r="D2594" s="78">
        <v>800</v>
      </c>
      <c r="E2594" s="71">
        <v>127.4</v>
      </c>
      <c r="F2594" s="70">
        <f t="shared" ca="1" si="117"/>
        <v>101920</v>
      </c>
      <c r="G2594" s="45"/>
      <c r="H2594" s="45"/>
      <c r="I2594" s="45"/>
      <c r="J2594" s="45"/>
    </row>
    <row r="2595" spans="1:10" ht="13.5" customHeight="1" x14ac:dyDescent="0.2">
      <c r="A2595" s="78">
        <v>42271903</v>
      </c>
      <c r="B2595" s="69" t="str">
        <f t="shared" ca="1" si="116"/>
        <v>Tubos endotraqueales</v>
      </c>
      <c r="C2595" s="78" t="s">
        <v>1449</v>
      </c>
      <c r="D2595" s="78">
        <v>110</v>
      </c>
      <c r="E2595" s="71">
        <v>2866.8</v>
      </c>
      <c r="F2595" s="70">
        <f t="shared" ca="1" si="117"/>
        <v>315348</v>
      </c>
      <c r="G2595" s="45"/>
      <c r="H2595" s="45"/>
      <c r="I2595" s="45"/>
      <c r="J2595" s="45"/>
    </row>
    <row r="2596" spans="1:10" ht="13.5" customHeight="1" x14ac:dyDescent="0.2">
      <c r="A2596" s="78">
        <v>42271905</v>
      </c>
      <c r="B2596" s="69" t="str">
        <f t="shared" ca="1" si="116"/>
        <v>Tubos endobronquiales</v>
      </c>
      <c r="C2596" s="78" t="s">
        <v>1449</v>
      </c>
      <c r="D2596" s="78">
        <v>20</v>
      </c>
      <c r="E2596" s="71">
        <v>442</v>
      </c>
      <c r="F2596" s="70">
        <f t="shared" ca="1" si="117"/>
        <v>8840</v>
      </c>
      <c r="G2596" s="45"/>
      <c r="H2596" s="45"/>
      <c r="I2596" s="45"/>
      <c r="J2596" s="45"/>
    </row>
    <row r="2597" spans="1:10" ht="13.5" customHeight="1" x14ac:dyDescent="0.2">
      <c r="A2597" s="78">
        <v>42272224</v>
      </c>
      <c r="B2597" s="69" t="str">
        <f t="shared" ca="1" si="116"/>
        <v>Kits de circuitos para ventiladores</v>
      </c>
      <c r="C2597" s="78" t="s">
        <v>1449</v>
      </c>
      <c r="D2597" s="78">
        <v>60</v>
      </c>
      <c r="E2597" s="71">
        <v>3280.4</v>
      </c>
      <c r="F2597" s="70">
        <f t="shared" ca="1" si="117"/>
        <v>196824</v>
      </c>
      <c r="G2597" s="45"/>
      <c r="H2597" s="45"/>
      <c r="I2597" s="45"/>
      <c r="J2597" s="45"/>
    </row>
    <row r="2598" spans="1:10" ht="13.5" customHeight="1" x14ac:dyDescent="0.2">
      <c r="A2598" s="78">
        <v>42272301</v>
      </c>
      <c r="B2598" s="69" t="str">
        <f t="shared" ca="1" si="116"/>
        <v>Resucitadores manuales</v>
      </c>
      <c r="C2598" s="78" t="s">
        <v>1449</v>
      </c>
      <c r="D2598" s="78">
        <v>30</v>
      </c>
      <c r="E2598" s="71">
        <v>1380</v>
      </c>
      <c r="F2598" s="70">
        <f t="shared" ca="1" si="117"/>
        <v>41400</v>
      </c>
      <c r="G2598" s="45"/>
      <c r="H2598" s="45"/>
      <c r="I2598" s="45"/>
      <c r="J2598" s="45"/>
    </row>
    <row r="2599" spans="1:10" ht="13.5" customHeight="1" x14ac:dyDescent="0.2">
      <c r="A2599" s="78">
        <v>42272302</v>
      </c>
      <c r="B2599" s="69" t="str">
        <f t="shared" ca="1" si="116"/>
        <v>Resucitadores neumáticos</v>
      </c>
      <c r="C2599" s="78" t="s">
        <v>1449</v>
      </c>
      <c r="D2599" s="78">
        <v>12200</v>
      </c>
      <c r="E2599" s="71">
        <v>5</v>
      </c>
      <c r="F2599" s="70">
        <f t="shared" ca="1" si="117"/>
        <v>61000</v>
      </c>
      <c r="G2599" s="45"/>
      <c r="H2599" s="45"/>
      <c r="I2599" s="45"/>
      <c r="J2599" s="45"/>
    </row>
    <row r="2600" spans="1:10" ht="27" customHeight="1" x14ac:dyDescent="0.2">
      <c r="A2600" s="78">
        <v>42291613</v>
      </c>
      <c r="B2600" s="69" t="str">
        <f t="shared" ca="1" si="116"/>
        <v>Escalpelos o cuchillos o cuchillas o trepanadores o accesorios para uso quirúrgico</v>
      </c>
      <c r="C2600" s="78" t="s">
        <v>1449</v>
      </c>
      <c r="D2600" s="78">
        <v>75</v>
      </c>
      <c r="E2600" s="71">
        <v>682.2</v>
      </c>
      <c r="F2600" s="70">
        <f t="shared" ca="1" si="117"/>
        <v>51165</v>
      </c>
      <c r="G2600" s="45"/>
      <c r="H2600" s="45"/>
      <c r="I2600" s="45"/>
      <c r="J2600" s="45"/>
    </row>
    <row r="2601" spans="1:10" ht="13.5" customHeight="1" x14ac:dyDescent="0.2">
      <c r="A2601" s="78">
        <v>42292904</v>
      </c>
      <c r="B2601" s="69" t="str">
        <f t="shared" ca="1" si="116"/>
        <v>Suturas quirúrgicas o pasadores de alambre o productos relacionados</v>
      </c>
      <c r="C2601" s="78" t="s">
        <v>1449</v>
      </c>
      <c r="D2601" s="78">
        <v>6500</v>
      </c>
      <c r="E2601" s="71">
        <v>210.62</v>
      </c>
      <c r="F2601" s="70">
        <f t="shared" ca="1" si="117"/>
        <v>1369030</v>
      </c>
      <c r="G2601" s="45"/>
      <c r="H2601" s="45"/>
      <c r="I2601" s="45"/>
      <c r="J2601" s="45"/>
    </row>
    <row r="2602" spans="1:10" ht="27" customHeight="1" x14ac:dyDescent="0.2">
      <c r="A2602" s="78">
        <v>42293503</v>
      </c>
      <c r="B2602" s="69" t="str">
        <f t="shared" ca="1" si="116"/>
        <v>Dispositivos o curetas de extracción al vacío o productos relacionados para uso quirúrgico</v>
      </c>
      <c r="C2602" s="78" t="s">
        <v>1449</v>
      </c>
      <c r="D2602" s="78">
        <v>150</v>
      </c>
      <c r="E2602" s="71">
        <v>760.8</v>
      </c>
      <c r="F2602" s="70">
        <f t="shared" ca="1" si="117"/>
        <v>114120</v>
      </c>
      <c r="G2602" s="45"/>
      <c r="H2602" s="45"/>
      <c r="I2602" s="45"/>
      <c r="J2602" s="45"/>
    </row>
    <row r="2603" spans="1:10" ht="13.5" customHeight="1" x14ac:dyDescent="0.2">
      <c r="A2603" s="78">
        <v>42293603</v>
      </c>
      <c r="B2603" s="69" t="str">
        <f t="shared" ca="1" si="116"/>
        <v>Sondas para uso quirúrgico</v>
      </c>
      <c r="C2603" s="78" t="s">
        <v>1449</v>
      </c>
      <c r="D2603" s="78">
        <v>2800</v>
      </c>
      <c r="E2603" s="71">
        <v>50</v>
      </c>
      <c r="F2603" s="70">
        <f t="shared" ca="1" si="117"/>
        <v>140000</v>
      </c>
      <c r="G2603" s="45"/>
      <c r="H2603" s="45"/>
      <c r="I2603" s="45"/>
      <c r="J2603" s="45"/>
    </row>
    <row r="2604" spans="1:10" ht="13.5" customHeight="1" x14ac:dyDescent="0.2">
      <c r="A2604" s="78">
        <v>42295104</v>
      </c>
      <c r="B2604" s="69" t="str">
        <f t="shared" ca="1" si="116"/>
        <v>Equipo electro quirúrgico o electro cauterizante</v>
      </c>
      <c r="C2604" s="78" t="s">
        <v>1449</v>
      </c>
      <c r="D2604" s="78">
        <v>300</v>
      </c>
      <c r="E2604" s="71">
        <v>250</v>
      </c>
      <c r="F2604" s="70">
        <f t="shared" ca="1" si="117"/>
        <v>75000</v>
      </c>
      <c r="G2604" s="45"/>
      <c r="H2604" s="45"/>
      <c r="I2604" s="45"/>
      <c r="J2604" s="45"/>
    </row>
    <row r="2605" spans="1:10" ht="13.5" customHeight="1" x14ac:dyDescent="0.2">
      <c r="A2605" s="78">
        <v>42295303</v>
      </c>
      <c r="B2605" s="69" t="str">
        <f t="shared" ca="1" si="116"/>
        <v>Catéteres o conectores o accesorios de uso quirúrgico</v>
      </c>
      <c r="C2605" s="78" t="s">
        <v>1449</v>
      </c>
      <c r="D2605" s="78">
        <v>800</v>
      </c>
      <c r="E2605" s="71">
        <v>314.98</v>
      </c>
      <c r="F2605" s="70">
        <f t="shared" ca="1" si="117"/>
        <v>251984</v>
      </c>
      <c r="G2605" s="45"/>
      <c r="H2605" s="45"/>
      <c r="I2605" s="45"/>
      <c r="J2605" s="45"/>
    </row>
    <row r="2606" spans="1:10" ht="27" customHeight="1" x14ac:dyDescent="0.2">
      <c r="A2606" s="78">
        <v>42295406</v>
      </c>
      <c r="B2606" s="69" t="str">
        <f t="shared" ca="1" si="116"/>
        <v>Esponja especial para laparotomía o detectable por rayos x o de uso quirúrgico</v>
      </c>
      <c r="C2606" s="78" t="s">
        <v>1449</v>
      </c>
      <c r="D2606" s="78">
        <v>50</v>
      </c>
      <c r="E2606" s="71">
        <v>1382.29</v>
      </c>
      <c r="F2606" s="70">
        <f t="shared" ca="1" si="117"/>
        <v>69114.5</v>
      </c>
      <c r="G2606" s="45"/>
      <c r="H2606" s="45"/>
      <c r="I2606" s="45"/>
      <c r="J2606" s="45"/>
    </row>
    <row r="2607" spans="1:10" ht="27" customHeight="1" x14ac:dyDescent="0.2">
      <c r="A2607" s="78">
        <v>42295415</v>
      </c>
      <c r="B2607" s="69" t="str">
        <f t="shared" ca="1" si="116"/>
        <v>Fundas para equipos de uso quirúrgico</v>
      </c>
      <c r="C2607" s="78" t="s">
        <v>1449</v>
      </c>
      <c r="D2607" s="78">
        <v>50</v>
      </c>
      <c r="E2607" s="71">
        <v>532.57000000000005</v>
      </c>
      <c r="F2607" s="70">
        <f t="shared" ca="1" si="117"/>
        <v>26628.500000000004</v>
      </c>
      <c r="G2607" s="45"/>
      <c r="H2607" s="45"/>
      <c r="I2607" s="45"/>
      <c r="J2607" s="45"/>
    </row>
    <row r="2608" spans="1:10" ht="13.5" customHeight="1" x14ac:dyDescent="0.2">
      <c r="A2608" s="78">
        <v>53102401</v>
      </c>
      <c r="B2608" s="69" t="str">
        <f t="shared" ca="1" si="116"/>
        <v>Medias largas</v>
      </c>
      <c r="C2608" s="78" t="s">
        <v>1449</v>
      </c>
      <c r="D2608" s="78">
        <v>250</v>
      </c>
      <c r="E2608" s="71">
        <v>2317.19</v>
      </c>
      <c r="F2608" s="70">
        <f t="shared" ca="1" si="117"/>
        <v>579297.5</v>
      </c>
      <c r="G2608" s="45"/>
      <c r="H2608" s="45"/>
      <c r="I2608" s="45"/>
      <c r="J2608" s="45"/>
    </row>
    <row r="2609" spans="1:10" ht="13.5" customHeight="1" x14ac:dyDescent="0.2">
      <c r="A2609" s="78">
        <v>53131608</v>
      </c>
      <c r="B2609" s="69" t="str">
        <f t="shared" ca="1" si="116"/>
        <v>Jabones</v>
      </c>
      <c r="C2609" s="78" t="s">
        <v>1449</v>
      </c>
      <c r="D2609" s="78">
        <v>225</v>
      </c>
      <c r="E2609" s="71">
        <v>1045.1600000000001</v>
      </c>
      <c r="F2609" s="70">
        <f t="shared" ca="1" si="117"/>
        <v>235161.00000000003</v>
      </c>
      <c r="G2609" s="45"/>
      <c r="H2609" s="45"/>
      <c r="I2609" s="45"/>
      <c r="J2609" s="45"/>
    </row>
    <row r="2610" spans="1:10" ht="14.1" customHeight="1" x14ac:dyDescent="0.2">
      <c r="A2610" s="45"/>
      <c r="B2610" s="45"/>
      <c r="C2610" s="45"/>
      <c r="D2610" s="45"/>
      <c r="E2610" s="73" t="s">
        <v>12551</v>
      </c>
      <c r="F2610" s="74">
        <f ca="1">SUM(Table3108[MONTO TOTAL ESTIMADO])</f>
        <v>18579746.400000002</v>
      </c>
      <c r="G2610" s="45"/>
      <c r="H2610" s="45" t="str">
        <f>C2509</f>
        <v>Bienes</v>
      </c>
      <c r="I2610" s="45" t="str">
        <f>E2509</f>
        <v>No</v>
      </c>
      <c r="J2610" s="45" t="str">
        <f>D2509</f>
        <v>Comparacion de Precios</v>
      </c>
    </row>
    <row r="2611" spans="1:10" ht="14.1" customHeight="1" thickBot="1" x14ac:dyDescent="0.3"/>
    <row r="2612" spans="1:10" ht="33.75" customHeight="1" thickBot="1" x14ac:dyDescent="0.25">
      <c r="A2612" s="64" t="s">
        <v>16382</v>
      </c>
      <c r="B2612" s="64" t="s">
        <v>161</v>
      </c>
      <c r="C2612" s="64" t="s">
        <v>11725</v>
      </c>
      <c r="D2612" s="64" t="s">
        <v>14378</v>
      </c>
      <c r="E2612" s="64" t="s">
        <v>10963</v>
      </c>
      <c r="F2612" s="64" t="s">
        <v>11096</v>
      </c>
      <c r="G2612" s="45"/>
      <c r="H2612" s="45"/>
      <c r="I2612" s="45"/>
      <c r="J2612" s="45"/>
    </row>
    <row r="2613" spans="1:10" ht="13.5" customHeight="1" thickBot="1" x14ac:dyDescent="0.25">
      <c r="A2613" s="66" t="s">
        <v>18902</v>
      </c>
      <c r="B2613" s="66" t="s">
        <v>18903</v>
      </c>
      <c r="C2613" s="66" t="s">
        <v>17798</v>
      </c>
      <c r="D2613" s="66" t="s">
        <v>10172</v>
      </c>
      <c r="E2613" s="66" t="s">
        <v>8856</v>
      </c>
      <c r="F2613" s="66" t="s">
        <v>18904</v>
      </c>
      <c r="G2613" s="45"/>
      <c r="H2613" s="45"/>
      <c r="I2613" s="45"/>
      <c r="J2613" s="45"/>
    </row>
    <row r="2614" spans="1:10" ht="14.1" customHeight="1" thickBot="1" x14ac:dyDescent="0.25">
      <c r="A2614" s="95" t="s">
        <v>14828</v>
      </c>
      <c r="B2614" s="67" t="s">
        <v>8530</v>
      </c>
      <c r="C2614" s="76">
        <v>44927</v>
      </c>
      <c r="D2614" s="95" t="s">
        <v>9387</v>
      </c>
      <c r="E2614" s="67" t="s">
        <v>13094</v>
      </c>
      <c r="F2614" s="66" t="s">
        <v>3082</v>
      </c>
      <c r="G2614" s="45"/>
      <c r="H2614" s="45"/>
      <c r="I2614" s="45"/>
      <c r="J2614" s="45"/>
    </row>
    <row r="2615" spans="1:10" ht="14.1" customHeight="1" thickBot="1" x14ac:dyDescent="0.25">
      <c r="A2615" s="96"/>
      <c r="B2615" s="67" t="s">
        <v>1786</v>
      </c>
      <c r="C2615" s="83">
        <f>IF(C2614="","",IF(AND(MONTH(C2614)&gt;=1,MONTH(C2614)&lt;=3),1,IF(AND(MONTH(C2614)&gt;=4,MONTH(C2614)&lt;=6),2,IF(AND(MONTH(C2614)&gt;=7,MONTH(C2614)&lt;=9),3,4))))</f>
        <v>1</v>
      </c>
      <c r="D2615" s="96"/>
      <c r="E2615" s="67" t="s">
        <v>2419</v>
      </c>
      <c r="F2615" s="66" t="s">
        <v>14449</v>
      </c>
      <c r="G2615" s="45"/>
      <c r="H2615" s="45"/>
      <c r="I2615" s="45"/>
      <c r="J2615" s="45"/>
    </row>
    <row r="2616" spans="1:10" ht="14.1" customHeight="1" thickBot="1" x14ac:dyDescent="0.25">
      <c r="A2616" s="96"/>
      <c r="B2616" s="67" t="s">
        <v>12943</v>
      </c>
      <c r="C2616" s="76">
        <v>45016</v>
      </c>
      <c r="D2616" s="96"/>
      <c r="E2616" s="67" t="s">
        <v>3075</v>
      </c>
      <c r="F2616" s="66" t="s">
        <v>6001</v>
      </c>
      <c r="G2616" s="45"/>
      <c r="H2616" s="45"/>
      <c r="I2616" s="45"/>
      <c r="J2616" s="45"/>
    </row>
    <row r="2617" spans="1:10" ht="14.1" customHeight="1" thickBot="1" x14ac:dyDescent="0.25">
      <c r="A2617" s="96"/>
      <c r="B2617" s="67" t="s">
        <v>1786</v>
      </c>
      <c r="C2617" s="83">
        <f>IF(C2616="","",IF(AND(MONTH(C2616)&gt;=1,MONTH(C2616)&lt;=3),1,IF(AND(MONTH(C2616)&gt;=4,MONTH(C2616)&lt;=6),2,IF(AND(MONTH(C2616)&gt;=7,MONTH(C2616)&lt;=9),3,4))))</f>
        <v>1</v>
      </c>
      <c r="D2617" s="96"/>
      <c r="E2617" s="67" t="s">
        <v>13193</v>
      </c>
      <c r="F2617" s="66" t="s">
        <v>6001</v>
      </c>
      <c r="G2617" s="45"/>
      <c r="H2617" s="45"/>
      <c r="I2617" s="45"/>
      <c r="J2617" s="45"/>
    </row>
    <row r="2618" spans="1:10" ht="14.1" customHeight="1" thickBot="1" x14ac:dyDescent="0.25">
      <c r="A2618" s="45"/>
      <c r="B2618" s="45"/>
      <c r="C2618" s="45"/>
      <c r="D2618" s="45"/>
      <c r="E2618" s="45"/>
      <c r="F2618" s="45"/>
      <c r="G2618" s="45"/>
      <c r="H2618" s="45"/>
      <c r="I2618" s="45"/>
      <c r="J2618" s="45"/>
    </row>
    <row r="2619" spans="1:10" ht="14.1" customHeight="1" thickBot="1" x14ac:dyDescent="0.25">
      <c r="A2619" s="72" t="s">
        <v>15735</v>
      </c>
      <c r="B2619" s="72" t="s">
        <v>16146</v>
      </c>
      <c r="C2619" s="72" t="s">
        <v>15641</v>
      </c>
      <c r="D2619" s="72" t="s">
        <v>15251</v>
      </c>
      <c r="E2619" s="72" t="s">
        <v>6934</v>
      </c>
      <c r="F2619" s="72" t="s">
        <v>15280</v>
      </c>
      <c r="G2619" s="45"/>
      <c r="H2619" s="45"/>
      <c r="I2619" s="45"/>
      <c r="J2619" s="45"/>
    </row>
    <row r="2620" spans="1:10" ht="13.5" customHeight="1" x14ac:dyDescent="0.2">
      <c r="A2620" s="78">
        <v>48101803</v>
      </c>
      <c r="B2620" s="69" t="str">
        <f t="shared" ref="B2620:B2629" ca="1" si="118">IFERROR(INDEX(UNSPSCDes,MATCH(INDIRECT(ADDRESS(ROW(),COLUMN()-1,4)),UNSPSCCode,0)),"")</f>
        <v>Cucharones para uso comercial</v>
      </c>
      <c r="C2620" s="78" t="s">
        <v>1449</v>
      </c>
      <c r="D2620" s="78">
        <v>3</v>
      </c>
      <c r="E2620" s="71">
        <v>450</v>
      </c>
      <c r="F2620" s="70">
        <f t="shared" ref="F2620:F2629" ca="1" si="119">INDIRECT(ADDRESS(ROW(),COLUMN()-2,4))*INDIRECT(ADDRESS(ROW(),COLUMN()-1,4))</f>
        <v>1350</v>
      </c>
      <c r="G2620" s="45"/>
      <c r="H2620" s="45"/>
      <c r="I2620" s="45"/>
      <c r="J2620" s="45"/>
    </row>
    <row r="2621" spans="1:10" ht="13.5" customHeight="1" x14ac:dyDescent="0.2">
      <c r="A2621" s="78">
        <v>48101803</v>
      </c>
      <c r="B2621" s="69" t="str">
        <f t="shared" ca="1" si="118"/>
        <v>Cucharones para uso comercial</v>
      </c>
      <c r="C2621" s="78" t="s">
        <v>1449</v>
      </c>
      <c r="D2621" s="78">
        <v>6</v>
      </c>
      <c r="E2621" s="71">
        <v>180</v>
      </c>
      <c r="F2621" s="70">
        <f t="shared" ca="1" si="119"/>
        <v>1080</v>
      </c>
      <c r="G2621" s="45"/>
      <c r="H2621" s="45"/>
      <c r="I2621" s="45"/>
      <c r="J2621" s="45"/>
    </row>
    <row r="2622" spans="1:10" ht="13.5" customHeight="1" x14ac:dyDescent="0.2">
      <c r="A2622" s="78">
        <v>52151502</v>
      </c>
      <c r="B2622" s="69" t="str">
        <f t="shared" ca="1" si="118"/>
        <v>Platos desechables para uso doméstico</v>
      </c>
      <c r="C2622" s="78" t="s">
        <v>1449</v>
      </c>
      <c r="D2622" s="78">
        <v>150</v>
      </c>
      <c r="E2622" s="71">
        <v>88</v>
      </c>
      <c r="F2622" s="70">
        <f t="shared" ca="1" si="119"/>
        <v>13200</v>
      </c>
      <c r="G2622" s="45"/>
      <c r="H2622" s="45"/>
      <c r="I2622" s="45"/>
      <c r="J2622" s="45"/>
    </row>
    <row r="2623" spans="1:10" ht="13.5" customHeight="1" x14ac:dyDescent="0.2">
      <c r="A2623" s="78">
        <v>52151503</v>
      </c>
      <c r="B2623" s="69" t="str">
        <f t="shared" ca="1" si="118"/>
        <v>Cubiertos desechables para uso doméstico</v>
      </c>
      <c r="C2623" s="78" t="s">
        <v>1449</v>
      </c>
      <c r="D2623" s="78">
        <v>36</v>
      </c>
      <c r="E2623" s="71">
        <v>55</v>
      </c>
      <c r="F2623" s="70">
        <f t="shared" ca="1" si="119"/>
        <v>1980</v>
      </c>
      <c r="G2623" s="45"/>
      <c r="H2623" s="45"/>
      <c r="I2623" s="45"/>
      <c r="J2623" s="45"/>
    </row>
    <row r="2624" spans="1:10" ht="13.5" customHeight="1" x14ac:dyDescent="0.2">
      <c r="A2624" s="78">
        <v>52151504</v>
      </c>
      <c r="B2624" s="69" t="str">
        <f t="shared" ca="1" si="118"/>
        <v>Tazas o vasos o tapas desechables para uso doméstico</v>
      </c>
      <c r="C2624" s="78" t="s">
        <v>1449</v>
      </c>
      <c r="D2624" s="78">
        <v>52</v>
      </c>
      <c r="E2624" s="71">
        <v>88</v>
      </c>
      <c r="F2624" s="70">
        <f t="shared" ca="1" si="119"/>
        <v>4576</v>
      </c>
      <c r="G2624" s="45"/>
      <c r="H2624" s="45"/>
      <c r="I2624" s="45"/>
      <c r="J2624" s="45"/>
    </row>
    <row r="2625" spans="1:10" ht="13.5" customHeight="1" x14ac:dyDescent="0.2">
      <c r="A2625" s="78">
        <v>52151616</v>
      </c>
      <c r="B2625" s="69" t="str">
        <f t="shared" ca="1" si="118"/>
        <v>Espátulas de cocina para uso doméstico</v>
      </c>
      <c r="C2625" s="78" t="s">
        <v>1449</v>
      </c>
      <c r="D2625" s="78">
        <v>2</v>
      </c>
      <c r="E2625" s="71">
        <v>275</v>
      </c>
      <c r="F2625" s="70">
        <f t="shared" ca="1" si="119"/>
        <v>550</v>
      </c>
      <c r="G2625" s="45"/>
      <c r="H2625" s="45"/>
      <c r="I2625" s="45"/>
      <c r="J2625" s="45"/>
    </row>
    <row r="2626" spans="1:10" ht="13.5" customHeight="1" x14ac:dyDescent="0.2">
      <c r="A2626" s="78">
        <v>52151702</v>
      </c>
      <c r="B2626" s="69" t="str">
        <f t="shared" ca="1" si="118"/>
        <v>Cuchillos para uso doméstico</v>
      </c>
      <c r="C2626" s="78" t="s">
        <v>1449</v>
      </c>
      <c r="D2626" s="78">
        <v>50</v>
      </c>
      <c r="E2626" s="71">
        <v>150</v>
      </c>
      <c r="F2626" s="70">
        <f t="shared" ca="1" si="119"/>
        <v>7500</v>
      </c>
      <c r="G2626" s="45"/>
      <c r="H2626" s="45"/>
      <c r="I2626" s="45"/>
      <c r="J2626" s="45"/>
    </row>
    <row r="2627" spans="1:10" ht="13.5" customHeight="1" x14ac:dyDescent="0.2">
      <c r="A2627" s="78">
        <v>52151703</v>
      </c>
      <c r="B2627" s="69" t="str">
        <f t="shared" ca="1" si="118"/>
        <v>Tenedores para uso doméstico</v>
      </c>
      <c r="C2627" s="78" t="s">
        <v>1449</v>
      </c>
      <c r="D2627" s="78">
        <v>50</v>
      </c>
      <c r="E2627" s="71">
        <v>150</v>
      </c>
      <c r="F2627" s="70">
        <f t="shared" ca="1" si="119"/>
        <v>7500</v>
      </c>
      <c r="G2627" s="45"/>
      <c r="H2627" s="45"/>
      <c r="I2627" s="45"/>
      <c r="J2627" s="45"/>
    </row>
    <row r="2628" spans="1:10" ht="13.5" customHeight="1" x14ac:dyDescent="0.2">
      <c r="A2628" s="78">
        <v>52151704</v>
      </c>
      <c r="B2628" s="69" t="str">
        <f t="shared" ca="1" si="118"/>
        <v>Cucharas para uso doméstico</v>
      </c>
      <c r="C2628" s="78" t="s">
        <v>1449</v>
      </c>
      <c r="D2628" s="78">
        <v>50</v>
      </c>
      <c r="E2628" s="71">
        <v>110</v>
      </c>
      <c r="F2628" s="70">
        <f t="shared" ca="1" si="119"/>
        <v>5500</v>
      </c>
      <c r="G2628" s="45"/>
      <c r="H2628" s="45"/>
      <c r="I2628" s="45"/>
      <c r="J2628" s="45"/>
    </row>
    <row r="2629" spans="1:10" ht="13.5" customHeight="1" x14ac:dyDescent="0.2">
      <c r="A2629" s="78">
        <v>52152004</v>
      </c>
      <c r="B2629" s="69" t="str">
        <f t="shared" ca="1" si="118"/>
        <v>Platos para uso doméstico</v>
      </c>
      <c r="C2629" s="78" t="s">
        <v>1449</v>
      </c>
      <c r="D2629" s="78">
        <v>100</v>
      </c>
      <c r="E2629" s="71">
        <v>300</v>
      </c>
      <c r="F2629" s="70">
        <f t="shared" ca="1" si="119"/>
        <v>30000</v>
      </c>
      <c r="G2629" s="45"/>
      <c r="H2629" s="45"/>
      <c r="I2629" s="45"/>
      <c r="J2629" s="45"/>
    </row>
    <row r="2630" spans="1:10" ht="14.1" customHeight="1" x14ac:dyDescent="0.2">
      <c r="A2630" s="45"/>
      <c r="B2630" s="45"/>
      <c r="C2630" s="45"/>
      <c r="D2630" s="45"/>
      <c r="E2630" s="73" t="s">
        <v>12551</v>
      </c>
      <c r="F2630" s="74">
        <f ca="1">SUM(Table3109[MONTO TOTAL ESTIMADO])</f>
        <v>73236</v>
      </c>
      <c r="G2630" s="45"/>
      <c r="H2630" s="45" t="str">
        <f>C2613</f>
        <v>Bienes</v>
      </c>
      <c r="I2630" s="45" t="str">
        <f>E2613</f>
        <v>Sí</v>
      </c>
      <c r="J2630" s="45" t="str">
        <f>D2613</f>
        <v>Compras por debajo del Umbral</v>
      </c>
    </row>
    <row r="2631" spans="1:10" ht="14.1" customHeight="1" thickBot="1" x14ac:dyDescent="0.3"/>
    <row r="2632" spans="1:10" ht="33.75" customHeight="1" thickBot="1" x14ac:dyDescent="0.25">
      <c r="A2632" s="64" t="s">
        <v>16382</v>
      </c>
      <c r="B2632" s="64" t="s">
        <v>161</v>
      </c>
      <c r="C2632" s="64" t="s">
        <v>11725</v>
      </c>
      <c r="D2632" s="64" t="s">
        <v>14378</v>
      </c>
      <c r="E2632" s="64" t="s">
        <v>10963</v>
      </c>
      <c r="F2632" s="64" t="s">
        <v>11096</v>
      </c>
      <c r="G2632" s="45"/>
      <c r="H2632" s="45"/>
      <c r="I2632" s="45"/>
      <c r="J2632" s="45"/>
    </row>
    <row r="2633" spans="1:10" ht="14.1" customHeight="1" thickBot="1" x14ac:dyDescent="0.25">
      <c r="A2633" s="66" t="s">
        <v>18902</v>
      </c>
      <c r="B2633" s="66" t="s">
        <v>18903</v>
      </c>
      <c r="C2633" s="66" t="s">
        <v>17798</v>
      </c>
      <c r="D2633" s="66" t="s">
        <v>10172</v>
      </c>
      <c r="E2633" s="66" t="s">
        <v>8856</v>
      </c>
      <c r="F2633" s="66" t="s">
        <v>18904</v>
      </c>
      <c r="G2633" s="45"/>
      <c r="H2633" s="45"/>
      <c r="I2633" s="45"/>
      <c r="J2633" s="45"/>
    </row>
    <row r="2634" spans="1:10" ht="14.1" customHeight="1" thickBot="1" x14ac:dyDescent="0.25">
      <c r="A2634" s="95" t="s">
        <v>14828</v>
      </c>
      <c r="B2634" s="67" t="s">
        <v>8530</v>
      </c>
      <c r="C2634" s="76">
        <v>45017</v>
      </c>
      <c r="D2634" s="95" t="s">
        <v>9387</v>
      </c>
      <c r="E2634" s="67" t="s">
        <v>13094</v>
      </c>
      <c r="F2634" s="66" t="s">
        <v>3082</v>
      </c>
      <c r="G2634" s="45"/>
      <c r="H2634" s="45"/>
      <c r="I2634" s="45"/>
      <c r="J2634" s="45"/>
    </row>
    <row r="2635" spans="1:10" ht="14.1" customHeight="1" thickBot="1" x14ac:dyDescent="0.25">
      <c r="A2635" s="96"/>
      <c r="B2635" s="67" t="s">
        <v>1786</v>
      </c>
      <c r="C2635" s="83">
        <f>IF(C2634="","",IF(AND(MONTH(C2634)&gt;=1,MONTH(C2634)&lt;=3),1,IF(AND(MONTH(C2634)&gt;=4,MONTH(C2634)&lt;=6),2,IF(AND(MONTH(C2634)&gt;=7,MONTH(C2634)&lt;=9),3,4))))</f>
        <v>2</v>
      </c>
      <c r="D2635" s="96"/>
      <c r="E2635" s="67" t="s">
        <v>2419</v>
      </c>
      <c r="F2635" s="66" t="s">
        <v>14449</v>
      </c>
      <c r="G2635" s="45"/>
      <c r="H2635" s="45"/>
      <c r="I2635" s="45"/>
      <c r="J2635" s="45"/>
    </row>
    <row r="2636" spans="1:10" ht="14.1" customHeight="1" thickBot="1" x14ac:dyDescent="0.25">
      <c r="A2636" s="96"/>
      <c r="B2636" s="67" t="s">
        <v>12943</v>
      </c>
      <c r="C2636" s="76">
        <v>45107</v>
      </c>
      <c r="D2636" s="96"/>
      <c r="E2636" s="67" t="s">
        <v>3075</v>
      </c>
      <c r="F2636" s="66" t="s">
        <v>6001</v>
      </c>
      <c r="G2636" s="45"/>
      <c r="H2636" s="45"/>
      <c r="I2636" s="45"/>
      <c r="J2636" s="45"/>
    </row>
    <row r="2637" spans="1:10" ht="14.1" customHeight="1" thickBot="1" x14ac:dyDescent="0.25">
      <c r="A2637" s="96"/>
      <c r="B2637" s="67" t="s">
        <v>1786</v>
      </c>
      <c r="C2637" s="83">
        <f>IF(C2636="","",IF(AND(MONTH(C2636)&gt;=1,MONTH(C2636)&lt;=3),1,IF(AND(MONTH(C2636)&gt;=4,MONTH(C2636)&lt;=6),2,IF(AND(MONTH(C2636)&gt;=7,MONTH(C2636)&lt;=9),3,4))))</f>
        <v>2</v>
      </c>
      <c r="D2637" s="96"/>
      <c r="E2637" s="67" t="s">
        <v>13193</v>
      </c>
      <c r="F2637" s="66" t="s">
        <v>6001</v>
      </c>
      <c r="G2637" s="45"/>
      <c r="H2637" s="45"/>
      <c r="I2637" s="45"/>
      <c r="J2637" s="45"/>
    </row>
    <row r="2638" spans="1:10" ht="14.1" customHeight="1" thickBot="1" x14ac:dyDescent="0.25">
      <c r="A2638" s="45"/>
      <c r="B2638" s="45"/>
      <c r="C2638" s="45"/>
      <c r="D2638" s="45"/>
      <c r="E2638" s="45"/>
      <c r="F2638" s="45"/>
      <c r="G2638" s="45"/>
      <c r="H2638" s="45"/>
      <c r="I2638" s="45"/>
      <c r="J2638" s="45"/>
    </row>
    <row r="2639" spans="1:10" ht="14.1" customHeight="1" thickBot="1" x14ac:dyDescent="0.25">
      <c r="A2639" s="72" t="s">
        <v>15735</v>
      </c>
      <c r="B2639" s="72" t="s">
        <v>16146</v>
      </c>
      <c r="C2639" s="72" t="s">
        <v>15641</v>
      </c>
      <c r="D2639" s="72" t="s">
        <v>15251</v>
      </c>
      <c r="E2639" s="72" t="s">
        <v>6934</v>
      </c>
      <c r="F2639" s="72" t="s">
        <v>15280</v>
      </c>
      <c r="G2639" s="45"/>
      <c r="H2639" s="45"/>
      <c r="I2639" s="45"/>
      <c r="J2639" s="45"/>
    </row>
    <row r="2640" spans="1:10" ht="14.1" customHeight="1" x14ac:dyDescent="0.2">
      <c r="A2640" s="78">
        <v>52151502</v>
      </c>
      <c r="B2640" s="69" t="str">
        <f ca="1">IFERROR(INDEX(UNSPSCDes,MATCH(INDIRECT(ADDRESS(ROW(),COLUMN()-1,4)),UNSPSCCode,0)),"")</f>
        <v>Platos desechables para uso doméstico</v>
      </c>
      <c r="C2640" s="78" t="s">
        <v>1449</v>
      </c>
      <c r="D2640" s="78">
        <v>105</v>
      </c>
      <c r="E2640" s="71">
        <v>88</v>
      </c>
      <c r="F2640" s="70">
        <f ca="1">INDIRECT(ADDRESS(ROW(),COLUMN()-2,4))*INDIRECT(ADDRESS(ROW(),COLUMN()-1,4))</f>
        <v>9240</v>
      </c>
      <c r="G2640" s="45"/>
      <c r="H2640" s="45"/>
      <c r="I2640" s="45"/>
      <c r="J2640" s="45"/>
    </row>
    <row r="2641" spans="1:10" ht="13.5" customHeight="1" x14ac:dyDescent="0.2">
      <c r="A2641" s="78">
        <v>52151503</v>
      </c>
      <c r="B2641" s="69" t="str">
        <f ca="1">IFERROR(INDEX(UNSPSCDes,MATCH(INDIRECT(ADDRESS(ROW(),COLUMN()-1,4)),UNSPSCCode,0)),"")</f>
        <v>Cubiertos desechables para uso doméstico</v>
      </c>
      <c r="C2641" s="78" t="s">
        <v>1449</v>
      </c>
      <c r="D2641" s="78">
        <v>36</v>
      </c>
      <c r="E2641" s="71">
        <v>55</v>
      </c>
      <c r="F2641" s="70">
        <f ca="1">INDIRECT(ADDRESS(ROW(),COLUMN()-2,4))*INDIRECT(ADDRESS(ROW(),COLUMN()-1,4))</f>
        <v>1980</v>
      </c>
      <c r="G2641" s="45"/>
      <c r="H2641" s="45"/>
      <c r="I2641" s="45"/>
      <c r="J2641" s="45"/>
    </row>
    <row r="2642" spans="1:10" ht="13.5" customHeight="1" x14ac:dyDescent="0.2">
      <c r="A2642" s="78">
        <v>52151504</v>
      </c>
      <c r="B2642" s="69" t="str">
        <f ca="1">IFERROR(INDEX(UNSPSCDes,MATCH(INDIRECT(ADDRESS(ROW(),COLUMN()-1,4)),UNSPSCCode,0)),"")</f>
        <v>Tazas o vasos o tapas desechables para uso doméstico</v>
      </c>
      <c r="C2642" s="78" t="s">
        <v>1449</v>
      </c>
      <c r="D2642" s="78">
        <v>600</v>
      </c>
      <c r="E2642" s="71">
        <v>88</v>
      </c>
      <c r="F2642" s="70">
        <f ca="1">INDIRECT(ADDRESS(ROW(),COLUMN()-2,4))*INDIRECT(ADDRESS(ROW(),COLUMN()-1,4))</f>
        <v>52800</v>
      </c>
      <c r="G2642" s="45"/>
      <c r="H2642" s="45"/>
      <c r="I2642" s="45"/>
      <c r="J2642" s="45"/>
    </row>
    <row r="2643" spans="1:10" ht="14.1" customHeight="1" x14ac:dyDescent="0.2">
      <c r="A2643" s="45"/>
      <c r="B2643" s="45"/>
      <c r="C2643" s="45"/>
      <c r="D2643" s="45"/>
      <c r="E2643" s="73" t="s">
        <v>12551</v>
      </c>
      <c r="F2643" s="74">
        <f ca="1">SUM(Table3110[MONTO TOTAL ESTIMADO])</f>
        <v>64020</v>
      </c>
      <c r="G2643" s="45"/>
      <c r="H2643" s="45" t="str">
        <f>C2633</f>
        <v>Bienes</v>
      </c>
      <c r="I2643" s="45" t="str">
        <f>E2633</f>
        <v>Sí</v>
      </c>
      <c r="J2643" s="45" t="str">
        <f>D2633</f>
        <v>Compras por debajo del Umbral</v>
      </c>
    </row>
    <row r="2644" spans="1:10" ht="14.1" customHeight="1" thickBot="1" x14ac:dyDescent="0.3"/>
    <row r="2645" spans="1:10" ht="33.75" customHeight="1" thickBot="1" x14ac:dyDescent="0.25">
      <c r="A2645" s="64" t="s">
        <v>16382</v>
      </c>
      <c r="B2645" s="64" t="s">
        <v>161</v>
      </c>
      <c r="C2645" s="64" t="s">
        <v>11725</v>
      </c>
      <c r="D2645" s="64" t="s">
        <v>14378</v>
      </c>
      <c r="E2645" s="64" t="s">
        <v>10963</v>
      </c>
      <c r="F2645" s="64" t="s">
        <v>11096</v>
      </c>
      <c r="G2645" s="45"/>
      <c r="H2645" s="45"/>
      <c r="I2645" s="45"/>
      <c r="J2645" s="45"/>
    </row>
    <row r="2646" spans="1:10" ht="13.5" customHeight="1" thickBot="1" x14ac:dyDescent="0.25">
      <c r="A2646" s="66" t="s">
        <v>18902</v>
      </c>
      <c r="B2646" s="66" t="s">
        <v>18903</v>
      </c>
      <c r="C2646" s="66" t="s">
        <v>17798</v>
      </c>
      <c r="D2646" s="66" t="s">
        <v>10172</v>
      </c>
      <c r="E2646" s="66" t="s">
        <v>8856</v>
      </c>
      <c r="F2646" s="66" t="s">
        <v>18904</v>
      </c>
      <c r="G2646" s="45"/>
      <c r="H2646" s="45"/>
      <c r="I2646" s="45"/>
      <c r="J2646" s="45"/>
    </row>
    <row r="2647" spans="1:10" ht="14.1" customHeight="1" thickBot="1" x14ac:dyDescent="0.25">
      <c r="A2647" s="95" t="s">
        <v>14828</v>
      </c>
      <c r="B2647" s="67" t="s">
        <v>8530</v>
      </c>
      <c r="C2647" s="76">
        <v>45108</v>
      </c>
      <c r="D2647" s="95" t="s">
        <v>9387</v>
      </c>
      <c r="E2647" s="67" t="s">
        <v>13094</v>
      </c>
      <c r="F2647" s="66" t="s">
        <v>3082</v>
      </c>
      <c r="G2647" s="45"/>
      <c r="H2647" s="45"/>
      <c r="I2647" s="45"/>
      <c r="J2647" s="45"/>
    </row>
    <row r="2648" spans="1:10" ht="14.1" customHeight="1" thickBot="1" x14ac:dyDescent="0.25">
      <c r="A2648" s="96"/>
      <c r="B2648" s="67" t="s">
        <v>1786</v>
      </c>
      <c r="C2648" s="83">
        <f>IF(C2647="","",IF(AND(MONTH(C2647)&gt;=1,MONTH(C2647)&lt;=3),1,IF(AND(MONTH(C2647)&gt;=4,MONTH(C2647)&lt;=6),2,IF(AND(MONTH(C2647)&gt;=7,MONTH(C2647)&lt;=9),3,4))))</f>
        <v>3</v>
      </c>
      <c r="D2648" s="96"/>
      <c r="E2648" s="67" t="s">
        <v>2419</v>
      </c>
      <c r="F2648" s="66" t="s">
        <v>14449</v>
      </c>
      <c r="G2648" s="45"/>
      <c r="H2648" s="45"/>
      <c r="I2648" s="45"/>
      <c r="J2648" s="45"/>
    </row>
    <row r="2649" spans="1:10" ht="14.1" customHeight="1" thickBot="1" x14ac:dyDescent="0.25">
      <c r="A2649" s="96"/>
      <c r="B2649" s="67" t="s">
        <v>12943</v>
      </c>
      <c r="C2649" s="76">
        <v>45199</v>
      </c>
      <c r="D2649" s="96"/>
      <c r="E2649" s="67" t="s">
        <v>3075</v>
      </c>
      <c r="F2649" s="66" t="s">
        <v>6001</v>
      </c>
      <c r="G2649" s="45"/>
      <c r="H2649" s="45"/>
      <c r="I2649" s="45"/>
      <c r="J2649" s="45"/>
    </row>
    <row r="2650" spans="1:10" ht="14.1" customHeight="1" thickBot="1" x14ac:dyDescent="0.25">
      <c r="A2650" s="96"/>
      <c r="B2650" s="67" t="s">
        <v>1786</v>
      </c>
      <c r="C2650" s="83">
        <f>IF(C2649="","",IF(AND(MONTH(C2649)&gt;=1,MONTH(C2649)&lt;=3),1,IF(AND(MONTH(C2649)&gt;=4,MONTH(C2649)&lt;=6),2,IF(AND(MONTH(C2649)&gt;=7,MONTH(C2649)&lt;=9),3,4))))</f>
        <v>3</v>
      </c>
      <c r="D2650" s="96"/>
      <c r="E2650" s="67" t="s">
        <v>13193</v>
      </c>
      <c r="F2650" s="66" t="s">
        <v>6001</v>
      </c>
      <c r="G2650" s="45"/>
      <c r="H2650" s="45"/>
      <c r="I2650" s="45"/>
      <c r="J2650" s="45"/>
    </row>
    <row r="2651" spans="1:10" ht="14.1" customHeight="1" thickBot="1" x14ac:dyDescent="0.25">
      <c r="A2651" s="45"/>
      <c r="B2651" s="45"/>
      <c r="C2651" s="45"/>
      <c r="D2651" s="45"/>
      <c r="E2651" s="45"/>
      <c r="F2651" s="45"/>
      <c r="G2651" s="45"/>
      <c r="H2651" s="45"/>
      <c r="I2651" s="45"/>
      <c r="J2651" s="45"/>
    </row>
    <row r="2652" spans="1:10" ht="14.1" customHeight="1" thickBot="1" x14ac:dyDescent="0.25">
      <c r="A2652" s="72" t="s">
        <v>15735</v>
      </c>
      <c r="B2652" s="72" t="s">
        <v>16146</v>
      </c>
      <c r="C2652" s="72" t="s">
        <v>15641</v>
      </c>
      <c r="D2652" s="72" t="s">
        <v>15251</v>
      </c>
      <c r="E2652" s="72" t="s">
        <v>6934</v>
      </c>
      <c r="F2652" s="72" t="s">
        <v>15280</v>
      </c>
      <c r="G2652" s="45"/>
      <c r="H2652" s="45"/>
      <c r="I2652" s="45"/>
      <c r="J2652" s="45"/>
    </row>
    <row r="2653" spans="1:10" ht="14.1" customHeight="1" x14ac:dyDescent="0.2">
      <c r="A2653" s="78">
        <v>48101803</v>
      </c>
      <c r="B2653" s="69" t="str">
        <f t="shared" ref="B2653:B2660" ca="1" si="120">IFERROR(INDEX(UNSPSCDes,MATCH(INDIRECT(ADDRESS(ROW(),COLUMN()-1,4)),UNSPSCCode,0)),"")</f>
        <v>Cucharones para uso comercial</v>
      </c>
      <c r="C2653" s="78" t="s">
        <v>1449</v>
      </c>
      <c r="D2653" s="78">
        <v>3</v>
      </c>
      <c r="E2653" s="71">
        <v>450</v>
      </c>
      <c r="F2653" s="70">
        <f t="shared" ref="F2653:F2660" ca="1" si="121">INDIRECT(ADDRESS(ROW(),COLUMN()-2,4))*INDIRECT(ADDRESS(ROW(),COLUMN()-1,4))</f>
        <v>1350</v>
      </c>
      <c r="G2653" s="45"/>
      <c r="H2653" s="45"/>
      <c r="I2653" s="45"/>
      <c r="J2653" s="45"/>
    </row>
    <row r="2654" spans="1:10" ht="13.5" customHeight="1" x14ac:dyDescent="0.2">
      <c r="A2654" s="78">
        <v>52151502</v>
      </c>
      <c r="B2654" s="69" t="str">
        <f t="shared" ca="1" si="120"/>
        <v>Platos desechables para uso doméstico</v>
      </c>
      <c r="C2654" s="78" t="s">
        <v>1449</v>
      </c>
      <c r="D2654" s="78">
        <v>100</v>
      </c>
      <c r="E2654" s="71">
        <v>88</v>
      </c>
      <c r="F2654" s="70">
        <f t="shared" ca="1" si="121"/>
        <v>8800</v>
      </c>
      <c r="G2654" s="45"/>
      <c r="H2654" s="45"/>
      <c r="I2654" s="45"/>
      <c r="J2654" s="45"/>
    </row>
    <row r="2655" spans="1:10" ht="13.5" customHeight="1" x14ac:dyDescent="0.2">
      <c r="A2655" s="78">
        <v>52151503</v>
      </c>
      <c r="B2655" s="69" t="str">
        <f t="shared" ca="1" si="120"/>
        <v>Cubiertos desechables para uso doméstico</v>
      </c>
      <c r="C2655" s="78" t="s">
        <v>1449</v>
      </c>
      <c r="D2655" s="78">
        <v>32</v>
      </c>
      <c r="E2655" s="71">
        <v>55</v>
      </c>
      <c r="F2655" s="70">
        <f t="shared" ca="1" si="121"/>
        <v>1760</v>
      </c>
      <c r="G2655" s="45"/>
      <c r="H2655" s="45"/>
      <c r="I2655" s="45"/>
      <c r="J2655" s="45"/>
    </row>
    <row r="2656" spans="1:10" ht="13.5" customHeight="1" x14ac:dyDescent="0.2">
      <c r="A2656" s="78">
        <v>52151504</v>
      </c>
      <c r="B2656" s="69" t="str">
        <f t="shared" ca="1" si="120"/>
        <v>Tazas o vasos o tapas desechables para uso doméstico</v>
      </c>
      <c r="C2656" s="78" t="s">
        <v>1449</v>
      </c>
      <c r="D2656" s="78">
        <v>600</v>
      </c>
      <c r="E2656" s="71">
        <v>88</v>
      </c>
      <c r="F2656" s="70">
        <f t="shared" ca="1" si="121"/>
        <v>52800</v>
      </c>
      <c r="G2656" s="45"/>
      <c r="H2656" s="45"/>
      <c r="I2656" s="45"/>
      <c r="J2656" s="45"/>
    </row>
    <row r="2657" spans="1:10" ht="13.5" customHeight="1" x14ac:dyDescent="0.2">
      <c r="A2657" s="78">
        <v>52151616</v>
      </c>
      <c r="B2657" s="69" t="str">
        <f t="shared" ca="1" si="120"/>
        <v>Espátulas de cocina para uso doméstico</v>
      </c>
      <c r="C2657" s="78" t="s">
        <v>1449</v>
      </c>
      <c r="D2657" s="78">
        <v>2</v>
      </c>
      <c r="E2657" s="71">
        <v>275</v>
      </c>
      <c r="F2657" s="70">
        <f t="shared" ca="1" si="121"/>
        <v>550</v>
      </c>
      <c r="G2657" s="45"/>
      <c r="H2657" s="45"/>
      <c r="I2657" s="45"/>
      <c r="J2657" s="45"/>
    </row>
    <row r="2658" spans="1:10" ht="13.5" customHeight="1" x14ac:dyDescent="0.2">
      <c r="A2658" s="78">
        <v>52151702</v>
      </c>
      <c r="B2658" s="69" t="str">
        <f t="shared" ca="1" si="120"/>
        <v>Cuchillos para uso doméstico</v>
      </c>
      <c r="C2658" s="78" t="s">
        <v>1449</v>
      </c>
      <c r="D2658" s="78">
        <v>45</v>
      </c>
      <c r="E2658" s="71">
        <v>150</v>
      </c>
      <c r="F2658" s="70">
        <f t="shared" ca="1" si="121"/>
        <v>6750</v>
      </c>
      <c r="G2658" s="45"/>
      <c r="H2658" s="45"/>
      <c r="I2658" s="45"/>
      <c r="J2658" s="45"/>
    </row>
    <row r="2659" spans="1:10" ht="13.5" customHeight="1" x14ac:dyDescent="0.2">
      <c r="A2659" s="78">
        <v>52151703</v>
      </c>
      <c r="B2659" s="69" t="str">
        <f t="shared" ca="1" si="120"/>
        <v>Tenedores para uso doméstico</v>
      </c>
      <c r="C2659" s="78" t="s">
        <v>1449</v>
      </c>
      <c r="D2659" s="78">
        <v>45</v>
      </c>
      <c r="E2659" s="71">
        <v>150</v>
      </c>
      <c r="F2659" s="70">
        <f t="shared" ca="1" si="121"/>
        <v>6750</v>
      </c>
      <c r="G2659" s="45"/>
      <c r="H2659" s="45"/>
      <c r="I2659" s="45"/>
      <c r="J2659" s="45"/>
    </row>
    <row r="2660" spans="1:10" ht="13.5" customHeight="1" x14ac:dyDescent="0.2">
      <c r="A2660" s="78">
        <v>52151704</v>
      </c>
      <c r="B2660" s="69" t="str">
        <f t="shared" ca="1" si="120"/>
        <v>Cucharas para uso doméstico</v>
      </c>
      <c r="C2660" s="78" t="s">
        <v>1449</v>
      </c>
      <c r="D2660" s="78">
        <v>45</v>
      </c>
      <c r="E2660" s="71">
        <v>110</v>
      </c>
      <c r="F2660" s="70">
        <f t="shared" ca="1" si="121"/>
        <v>4950</v>
      </c>
      <c r="G2660" s="45"/>
      <c r="H2660" s="45"/>
      <c r="I2660" s="45"/>
      <c r="J2660" s="45"/>
    </row>
    <row r="2661" spans="1:10" ht="14.1" customHeight="1" x14ac:dyDescent="0.2">
      <c r="A2661" s="45"/>
      <c r="B2661" s="45"/>
      <c r="C2661" s="45"/>
      <c r="D2661" s="45"/>
      <c r="E2661" s="73" t="s">
        <v>12551</v>
      </c>
      <c r="F2661" s="74">
        <f ca="1">SUM(Table3111[MONTO TOTAL ESTIMADO])</f>
        <v>83710</v>
      </c>
      <c r="G2661" s="45"/>
      <c r="H2661" s="45" t="str">
        <f>C2646</f>
        <v>Bienes</v>
      </c>
      <c r="I2661" s="45" t="str">
        <f>E2646</f>
        <v>Sí</v>
      </c>
      <c r="J2661" s="45" t="str">
        <f>D2646</f>
        <v>Compras por debajo del Umbral</v>
      </c>
    </row>
    <row r="2662" spans="1:10" ht="14.1" customHeight="1" thickBot="1" x14ac:dyDescent="0.3"/>
    <row r="2663" spans="1:10" ht="33.75" customHeight="1" thickBot="1" x14ac:dyDescent="0.25">
      <c r="A2663" s="64" t="s">
        <v>16382</v>
      </c>
      <c r="B2663" s="64" t="s">
        <v>161</v>
      </c>
      <c r="C2663" s="64" t="s">
        <v>11725</v>
      </c>
      <c r="D2663" s="64" t="s">
        <v>14378</v>
      </c>
      <c r="E2663" s="64" t="s">
        <v>10963</v>
      </c>
      <c r="F2663" s="64" t="s">
        <v>11096</v>
      </c>
      <c r="G2663" s="45"/>
      <c r="H2663" s="45"/>
      <c r="I2663" s="45"/>
      <c r="J2663" s="45"/>
    </row>
    <row r="2664" spans="1:10" ht="14.1" customHeight="1" thickBot="1" x14ac:dyDescent="0.25">
      <c r="A2664" s="66" t="s">
        <v>18902</v>
      </c>
      <c r="B2664" s="66" t="s">
        <v>18903</v>
      </c>
      <c r="C2664" s="66" t="s">
        <v>17798</v>
      </c>
      <c r="D2664" s="66" t="s">
        <v>10172</v>
      </c>
      <c r="E2664" s="66" t="s">
        <v>8856</v>
      </c>
      <c r="F2664" s="66" t="s">
        <v>18904</v>
      </c>
      <c r="G2664" s="45"/>
      <c r="H2664" s="45"/>
      <c r="I2664" s="45"/>
      <c r="J2664" s="45"/>
    </row>
    <row r="2665" spans="1:10" ht="14.1" customHeight="1" thickBot="1" x14ac:dyDescent="0.25">
      <c r="A2665" s="95" t="s">
        <v>14828</v>
      </c>
      <c r="B2665" s="67" t="s">
        <v>8530</v>
      </c>
      <c r="C2665" s="76">
        <v>45200</v>
      </c>
      <c r="D2665" s="95" t="s">
        <v>9387</v>
      </c>
      <c r="E2665" s="67" t="s">
        <v>13094</v>
      </c>
      <c r="F2665" s="66" t="s">
        <v>3082</v>
      </c>
      <c r="G2665" s="45"/>
      <c r="H2665" s="45"/>
      <c r="I2665" s="45"/>
      <c r="J2665" s="45"/>
    </row>
    <row r="2666" spans="1:10" ht="14.1" customHeight="1" thickBot="1" x14ac:dyDescent="0.25">
      <c r="A2666" s="96"/>
      <c r="B2666" s="67" t="s">
        <v>1786</v>
      </c>
      <c r="C2666" s="83">
        <f>IF(C2665="","",IF(AND(MONTH(C2665)&gt;=1,MONTH(C2665)&lt;=3),1,IF(AND(MONTH(C2665)&gt;=4,MONTH(C2665)&lt;=6),2,IF(AND(MONTH(C2665)&gt;=7,MONTH(C2665)&lt;=9),3,4))))</f>
        <v>4</v>
      </c>
      <c r="D2666" s="96"/>
      <c r="E2666" s="67" t="s">
        <v>2419</v>
      </c>
      <c r="F2666" s="66" t="s">
        <v>14449</v>
      </c>
      <c r="G2666" s="45"/>
      <c r="H2666" s="45"/>
      <c r="I2666" s="45"/>
      <c r="J2666" s="45"/>
    </row>
    <row r="2667" spans="1:10" ht="14.1" customHeight="1" thickBot="1" x14ac:dyDescent="0.25">
      <c r="A2667" s="96"/>
      <c r="B2667" s="67" t="s">
        <v>12943</v>
      </c>
      <c r="C2667" s="76">
        <v>45291</v>
      </c>
      <c r="D2667" s="96"/>
      <c r="E2667" s="67" t="s">
        <v>3075</v>
      </c>
      <c r="F2667" s="66" t="s">
        <v>6001</v>
      </c>
      <c r="G2667" s="45"/>
      <c r="H2667" s="45"/>
      <c r="I2667" s="45"/>
      <c r="J2667" s="45"/>
    </row>
    <row r="2668" spans="1:10" ht="14.1" customHeight="1" thickBot="1" x14ac:dyDescent="0.25">
      <c r="A2668" s="96"/>
      <c r="B2668" s="67" t="s">
        <v>1786</v>
      </c>
      <c r="C2668" s="83">
        <f>IF(C2667="","",IF(AND(MONTH(C2667)&gt;=1,MONTH(C2667)&lt;=3),1,IF(AND(MONTH(C2667)&gt;=4,MONTH(C2667)&lt;=6),2,IF(AND(MONTH(C2667)&gt;=7,MONTH(C2667)&lt;=9),3,4))))</f>
        <v>4</v>
      </c>
      <c r="D2668" s="96"/>
      <c r="E2668" s="67" t="s">
        <v>13193</v>
      </c>
      <c r="F2668" s="66" t="s">
        <v>6001</v>
      </c>
      <c r="G2668" s="45"/>
      <c r="H2668" s="45"/>
      <c r="I2668" s="45"/>
      <c r="J2668" s="45"/>
    </row>
    <row r="2669" spans="1:10" ht="14.1" customHeight="1" thickBot="1" x14ac:dyDescent="0.25">
      <c r="A2669" s="45"/>
      <c r="B2669" s="45"/>
      <c r="C2669" s="45"/>
      <c r="D2669" s="45"/>
      <c r="E2669" s="45"/>
      <c r="F2669" s="45"/>
      <c r="G2669" s="45"/>
      <c r="H2669" s="45"/>
      <c r="I2669" s="45"/>
      <c r="J2669" s="45"/>
    </row>
    <row r="2670" spans="1:10" ht="14.1" customHeight="1" thickBot="1" x14ac:dyDescent="0.25">
      <c r="A2670" s="72" t="s">
        <v>15735</v>
      </c>
      <c r="B2670" s="72" t="s">
        <v>16146</v>
      </c>
      <c r="C2670" s="72" t="s">
        <v>15641</v>
      </c>
      <c r="D2670" s="72" t="s">
        <v>15251</v>
      </c>
      <c r="E2670" s="72" t="s">
        <v>6934</v>
      </c>
      <c r="F2670" s="72" t="s">
        <v>15280</v>
      </c>
      <c r="G2670" s="45"/>
      <c r="H2670" s="45"/>
      <c r="I2670" s="45"/>
      <c r="J2670" s="45"/>
    </row>
    <row r="2671" spans="1:10" ht="14.1" customHeight="1" x14ac:dyDescent="0.2">
      <c r="A2671" s="78">
        <v>52151502</v>
      </c>
      <c r="B2671" s="69" t="str">
        <f ca="1">IFERROR(INDEX(UNSPSCDes,MATCH(INDIRECT(ADDRESS(ROW(),COLUMN()-1,4)),UNSPSCCode,0)),"")</f>
        <v>Platos desechables para uso doméstico</v>
      </c>
      <c r="C2671" s="78" t="s">
        <v>1449</v>
      </c>
      <c r="D2671" s="78">
        <v>140</v>
      </c>
      <c r="E2671" s="71">
        <v>88</v>
      </c>
      <c r="F2671" s="70">
        <f ca="1">INDIRECT(ADDRESS(ROW(),COLUMN()-2,4))*INDIRECT(ADDRESS(ROW(),COLUMN()-1,4))</f>
        <v>12320</v>
      </c>
      <c r="G2671" s="45"/>
      <c r="H2671" s="45"/>
      <c r="I2671" s="45"/>
      <c r="J2671" s="45"/>
    </row>
    <row r="2672" spans="1:10" ht="13.5" customHeight="1" x14ac:dyDescent="0.2">
      <c r="A2672" s="78">
        <v>52151503</v>
      </c>
      <c r="B2672" s="69" t="str">
        <f ca="1">IFERROR(INDEX(UNSPSCDes,MATCH(INDIRECT(ADDRESS(ROW(),COLUMN()-1,4)),UNSPSCCode,0)),"")</f>
        <v>Cubiertos desechables para uso doméstico</v>
      </c>
      <c r="C2672" s="78" t="s">
        <v>1449</v>
      </c>
      <c r="D2672" s="78">
        <v>36</v>
      </c>
      <c r="E2672" s="71">
        <v>55</v>
      </c>
      <c r="F2672" s="70">
        <f ca="1">INDIRECT(ADDRESS(ROW(),COLUMN()-2,4))*INDIRECT(ADDRESS(ROW(),COLUMN()-1,4))</f>
        <v>1980</v>
      </c>
      <c r="G2672" s="45"/>
      <c r="H2672" s="45"/>
      <c r="I2672" s="45"/>
      <c r="J2672" s="45"/>
    </row>
    <row r="2673" spans="1:10" ht="13.5" customHeight="1" x14ac:dyDescent="0.2">
      <c r="A2673" s="78">
        <v>52151504</v>
      </c>
      <c r="B2673" s="69" t="str">
        <f ca="1">IFERROR(INDEX(UNSPSCDes,MATCH(INDIRECT(ADDRESS(ROW(),COLUMN()-1,4)),UNSPSCCode,0)),"")</f>
        <v>Tazas o vasos o tapas desechables para uso doméstico</v>
      </c>
      <c r="C2673" s="78" t="s">
        <v>1449</v>
      </c>
      <c r="D2673" s="78">
        <v>36</v>
      </c>
      <c r="E2673" s="71">
        <v>88</v>
      </c>
      <c r="F2673" s="70">
        <f ca="1">INDIRECT(ADDRESS(ROW(),COLUMN()-2,4))*INDIRECT(ADDRESS(ROW(),COLUMN()-1,4))</f>
        <v>3168</v>
      </c>
      <c r="G2673" s="45"/>
      <c r="H2673" s="45"/>
      <c r="I2673" s="45"/>
      <c r="J2673" s="45"/>
    </row>
    <row r="2674" spans="1:10" ht="14.1" customHeight="1" x14ac:dyDescent="0.2">
      <c r="A2674" s="45"/>
      <c r="B2674" s="45"/>
      <c r="C2674" s="45"/>
      <c r="D2674" s="45"/>
      <c r="E2674" s="73" t="s">
        <v>12551</v>
      </c>
      <c r="F2674" s="74">
        <f ca="1">SUM(Table3112[MONTO TOTAL ESTIMADO])</f>
        <v>17468</v>
      </c>
      <c r="G2674" s="45"/>
      <c r="H2674" s="45" t="str">
        <f>C2664</f>
        <v>Bienes</v>
      </c>
      <c r="I2674" s="45" t="str">
        <f>E2664</f>
        <v>Sí</v>
      </c>
      <c r="J2674" s="45" t="str">
        <f>D2664</f>
        <v>Compras por debajo del Umbral</v>
      </c>
    </row>
    <row r="2675" spans="1:10" ht="14.1" customHeight="1" thickBot="1" x14ac:dyDescent="0.3"/>
    <row r="2676" spans="1:10" ht="33.75" customHeight="1" thickBot="1" x14ac:dyDescent="0.25">
      <c r="A2676" s="64" t="s">
        <v>16382</v>
      </c>
      <c r="B2676" s="64" t="s">
        <v>161</v>
      </c>
      <c r="C2676" s="64" t="s">
        <v>11725</v>
      </c>
      <c r="D2676" s="64" t="s">
        <v>14378</v>
      </c>
      <c r="E2676" s="64" t="s">
        <v>10963</v>
      </c>
      <c r="F2676" s="64" t="s">
        <v>11096</v>
      </c>
      <c r="G2676" s="45"/>
      <c r="H2676" s="45"/>
      <c r="I2676" s="45"/>
      <c r="J2676" s="45"/>
    </row>
    <row r="2677" spans="1:10" ht="14.1" customHeight="1" thickBot="1" x14ac:dyDescent="0.25">
      <c r="A2677" s="66" t="s">
        <v>18905</v>
      </c>
      <c r="B2677" s="66" t="s">
        <v>18906</v>
      </c>
      <c r="C2677" s="66" t="s">
        <v>17798</v>
      </c>
      <c r="D2677" s="66" t="s">
        <v>17483</v>
      </c>
      <c r="E2677" s="66" t="s">
        <v>17854</v>
      </c>
      <c r="F2677" s="66" t="s">
        <v>18907</v>
      </c>
      <c r="G2677" s="45"/>
      <c r="H2677" s="45"/>
      <c r="I2677" s="45"/>
      <c r="J2677" s="45"/>
    </row>
    <row r="2678" spans="1:10" ht="14.1" customHeight="1" thickBot="1" x14ac:dyDescent="0.25">
      <c r="A2678" s="95" t="s">
        <v>14828</v>
      </c>
      <c r="B2678" s="67" t="s">
        <v>8530</v>
      </c>
      <c r="C2678" s="76">
        <v>44927</v>
      </c>
      <c r="D2678" s="95" t="s">
        <v>9387</v>
      </c>
      <c r="E2678" s="67" t="s">
        <v>13094</v>
      </c>
      <c r="F2678" s="66" t="s">
        <v>3082</v>
      </c>
      <c r="G2678" s="45"/>
      <c r="H2678" s="45"/>
      <c r="I2678" s="45"/>
      <c r="J2678" s="45"/>
    </row>
    <row r="2679" spans="1:10" ht="14.1" customHeight="1" thickBot="1" x14ac:dyDescent="0.25">
      <c r="A2679" s="96"/>
      <c r="B2679" s="67" t="s">
        <v>1786</v>
      </c>
      <c r="C2679" s="83">
        <f>IF(C2678="","",IF(AND(MONTH(C2678)&gt;=1,MONTH(C2678)&lt;=3),1,IF(AND(MONTH(C2678)&gt;=4,MONTH(C2678)&lt;=6),2,IF(AND(MONTH(C2678)&gt;=7,MONTH(C2678)&lt;=9),3,4))))</f>
        <v>1</v>
      </c>
      <c r="D2679" s="96"/>
      <c r="E2679" s="67" t="s">
        <v>2419</v>
      </c>
      <c r="F2679" s="66" t="s">
        <v>14449</v>
      </c>
      <c r="G2679" s="45"/>
      <c r="H2679" s="45"/>
      <c r="I2679" s="45"/>
      <c r="J2679" s="45"/>
    </row>
    <row r="2680" spans="1:10" ht="14.1" customHeight="1" thickBot="1" x14ac:dyDescent="0.25">
      <c r="A2680" s="96"/>
      <c r="B2680" s="67" t="s">
        <v>12943</v>
      </c>
      <c r="C2680" s="76">
        <v>45016</v>
      </c>
      <c r="D2680" s="96"/>
      <c r="E2680" s="67" t="s">
        <v>3075</v>
      </c>
      <c r="F2680" s="66" t="s">
        <v>6001</v>
      </c>
      <c r="G2680" s="45"/>
      <c r="H2680" s="45"/>
      <c r="I2680" s="45"/>
      <c r="J2680" s="45"/>
    </row>
    <row r="2681" spans="1:10" ht="14.1" customHeight="1" thickBot="1" x14ac:dyDescent="0.25">
      <c r="A2681" s="96"/>
      <c r="B2681" s="67" t="s">
        <v>1786</v>
      </c>
      <c r="C2681" s="83">
        <f>IF(C2680="","",IF(AND(MONTH(C2680)&gt;=1,MONTH(C2680)&lt;=3),1,IF(AND(MONTH(C2680)&gt;=4,MONTH(C2680)&lt;=6),2,IF(AND(MONTH(C2680)&gt;=7,MONTH(C2680)&lt;=9),3,4))))</f>
        <v>1</v>
      </c>
      <c r="D2681" s="96"/>
      <c r="E2681" s="67" t="s">
        <v>13193</v>
      </c>
      <c r="F2681" s="66" t="s">
        <v>6001</v>
      </c>
      <c r="G2681" s="45"/>
      <c r="H2681" s="45"/>
      <c r="I2681" s="45"/>
      <c r="J2681" s="45"/>
    </row>
    <row r="2682" spans="1:10" ht="14.1" customHeight="1" thickBot="1" x14ac:dyDescent="0.25">
      <c r="A2682" s="45"/>
      <c r="B2682" s="45"/>
      <c r="C2682" s="45"/>
      <c r="D2682" s="45"/>
      <c r="E2682" s="45"/>
      <c r="F2682" s="45"/>
      <c r="G2682" s="45"/>
      <c r="H2682" s="45"/>
      <c r="I2682" s="45"/>
      <c r="J2682" s="45"/>
    </row>
    <row r="2683" spans="1:10" ht="14.1" customHeight="1" thickBot="1" x14ac:dyDescent="0.25">
      <c r="A2683" s="72" t="s">
        <v>15735</v>
      </c>
      <c r="B2683" s="72" t="s">
        <v>16146</v>
      </c>
      <c r="C2683" s="72" t="s">
        <v>15641</v>
      </c>
      <c r="D2683" s="72" t="s">
        <v>15251</v>
      </c>
      <c r="E2683" s="72" t="s">
        <v>6934</v>
      </c>
      <c r="F2683" s="72" t="s">
        <v>15280</v>
      </c>
      <c r="G2683" s="45"/>
      <c r="H2683" s="45"/>
      <c r="I2683" s="45"/>
      <c r="J2683" s="45"/>
    </row>
    <row r="2684" spans="1:10" ht="13.5" customHeight="1" x14ac:dyDescent="0.2">
      <c r="A2684" s="78">
        <v>26111701</v>
      </c>
      <c r="B2684" s="69" t="str">
        <f t="shared" ref="B2684:B2710" ca="1" si="122">IFERROR(INDEX(UNSPSCDes,MATCH(INDIRECT(ADDRESS(ROW(),COLUMN()-1,4)),UNSPSCCode,0)),"")</f>
        <v>Baterías recargables</v>
      </c>
      <c r="C2684" s="78" t="s">
        <v>1449</v>
      </c>
      <c r="D2684" s="78">
        <v>12</v>
      </c>
      <c r="E2684" s="71">
        <v>7500</v>
      </c>
      <c r="F2684" s="70">
        <f t="shared" ref="F2684:F2710" ca="1" si="123">INDIRECT(ADDRESS(ROW(),COLUMN()-2,4))*INDIRECT(ADDRESS(ROW(),COLUMN()-1,4))</f>
        <v>90000</v>
      </c>
      <c r="G2684" s="45"/>
      <c r="H2684" s="45"/>
      <c r="I2684" s="45"/>
      <c r="J2684" s="45"/>
    </row>
    <row r="2685" spans="1:10" ht="13.5" customHeight="1" x14ac:dyDescent="0.2">
      <c r="A2685" s="78">
        <v>26111701</v>
      </c>
      <c r="B2685" s="69" t="str">
        <f t="shared" ca="1" si="122"/>
        <v>Baterías recargables</v>
      </c>
      <c r="C2685" s="78" t="s">
        <v>1449</v>
      </c>
      <c r="D2685" s="78">
        <v>8</v>
      </c>
      <c r="E2685" s="71">
        <v>3984.5</v>
      </c>
      <c r="F2685" s="70">
        <f t="shared" ca="1" si="123"/>
        <v>31876</v>
      </c>
      <c r="G2685" s="45"/>
      <c r="H2685" s="45"/>
      <c r="I2685" s="45"/>
      <c r="J2685" s="45"/>
    </row>
    <row r="2686" spans="1:10" ht="13.5" customHeight="1" x14ac:dyDescent="0.2">
      <c r="A2686" s="78">
        <v>26111702</v>
      </c>
      <c r="B2686" s="69" t="str">
        <f t="shared" ca="1" si="122"/>
        <v>Pilas alcalinas</v>
      </c>
      <c r="C2686" s="78" t="s">
        <v>1449</v>
      </c>
      <c r="D2686" s="78">
        <v>210</v>
      </c>
      <c r="E2686" s="71">
        <v>345.77</v>
      </c>
      <c r="F2686" s="70">
        <f t="shared" ca="1" si="123"/>
        <v>72611.7</v>
      </c>
      <c r="G2686" s="45"/>
      <c r="H2686" s="45"/>
      <c r="I2686" s="45"/>
      <c r="J2686" s="45"/>
    </row>
    <row r="2687" spans="1:10" ht="13.5" customHeight="1" x14ac:dyDescent="0.2">
      <c r="A2687" s="78">
        <v>26121609</v>
      </c>
      <c r="B2687" s="69" t="str">
        <f t="shared" ca="1" si="122"/>
        <v>Cable de redes</v>
      </c>
      <c r="C2687" s="78" t="s">
        <v>1449</v>
      </c>
      <c r="D2687" s="78">
        <v>12</v>
      </c>
      <c r="E2687" s="71">
        <v>3475.46</v>
      </c>
      <c r="F2687" s="70">
        <f t="shared" ca="1" si="123"/>
        <v>41705.520000000004</v>
      </c>
      <c r="G2687" s="45"/>
      <c r="H2687" s="45"/>
      <c r="I2687" s="45"/>
      <c r="J2687" s="45"/>
    </row>
    <row r="2688" spans="1:10" ht="13.5" customHeight="1" x14ac:dyDescent="0.2">
      <c r="A2688" s="78">
        <v>26121609</v>
      </c>
      <c r="B2688" s="69" t="str">
        <f t="shared" ca="1" si="122"/>
        <v>Cable de redes</v>
      </c>
      <c r="C2688" s="78" t="s">
        <v>16989</v>
      </c>
      <c r="D2688" s="78">
        <v>14</v>
      </c>
      <c r="E2688" s="71">
        <v>7064</v>
      </c>
      <c r="F2688" s="70">
        <f t="shared" ca="1" si="123"/>
        <v>98896</v>
      </c>
      <c r="G2688" s="45"/>
      <c r="H2688" s="45"/>
      <c r="I2688" s="45"/>
      <c r="J2688" s="45"/>
    </row>
    <row r="2689" spans="1:10" ht="13.5" customHeight="1" x14ac:dyDescent="0.2">
      <c r="A2689" s="78">
        <v>26121609</v>
      </c>
      <c r="B2689" s="69" t="str">
        <f t="shared" ca="1" si="122"/>
        <v>Cable de redes</v>
      </c>
      <c r="C2689" s="78" t="s">
        <v>1449</v>
      </c>
      <c r="D2689" s="78">
        <v>20</v>
      </c>
      <c r="E2689" s="71">
        <v>200</v>
      </c>
      <c r="F2689" s="70">
        <f t="shared" ca="1" si="123"/>
        <v>4000</v>
      </c>
      <c r="G2689" s="45"/>
      <c r="H2689" s="45"/>
      <c r="I2689" s="45"/>
      <c r="J2689" s="45"/>
    </row>
    <row r="2690" spans="1:10" ht="13.5" customHeight="1" x14ac:dyDescent="0.2">
      <c r="A2690" s="78">
        <v>32101522</v>
      </c>
      <c r="B2690" s="69" t="str">
        <f t="shared" ca="1" si="122"/>
        <v>Aisladores</v>
      </c>
      <c r="C2690" s="78" t="s">
        <v>1449</v>
      </c>
      <c r="D2690" s="78">
        <v>40</v>
      </c>
      <c r="E2690" s="71">
        <v>145</v>
      </c>
      <c r="F2690" s="70">
        <f t="shared" ca="1" si="123"/>
        <v>5800</v>
      </c>
      <c r="G2690" s="45"/>
      <c r="H2690" s="45"/>
      <c r="I2690" s="45"/>
      <c r="J2690" s="45"/>
    </row>
    <row r="2691" spans="1:10" ht="13.5" customHeight="1" x14ac:dyDescent="0.2">
      <c r="A2691" s="78">
        <v>32121602</v>
      </c>
      <c r="B2691" s="69" t="str">
        <f t="shared" ca="1" si="122"/>
        <v>Resistores fusibles</v>
      </c>
      <c r="C2691" s="78" t="s">
        <v>1449</v>
      </c>
      <c r="D2691" s="78">
        <v>20</v>
      </c>
      <c r="E2691" s="71">
        <v>150</v>
      </c>
      <c r="F2691" s="70">
        <f t="shared" ca="1" si="123"/>
        <v>3000</v>
      </c>
      <c r="G2691" s="45"/>
      <c r="H2691" s="45"/>
      <c r="I2691" s="45"/>
      <c r="J2691" s="45"/>
    </row>
    <row r="2692" spans="1:10" ht="13.5" customHeight="1" x14ac:dyDescent="0.2">
      <c r="A2692" s="78">
        <v>32141107</v>
      </c>
      <c r="B2692" s="69" t="str">
        <f t="shared" ca="1" si="122"/>
        <v>Zócalos de tubo</v>
      </c>
      <c r="C2692" s="78" t="s">
        <v>1449</v>
      </c>
      <c r="D2692" s="78">
        <v>100</v>
      </c>
      <c r="E2692" s="71">
        <v>135.44999999999999</v>
      </c>
      <c r="F2692" s="70">
        <f t="shared" ca="1" si="123"/>
        <v>13544.999999999998</v>
      </c>
      <c r="G2692" s="45"/>
      <c r="H2692" s="45"/>
      <c r="I2692" s="45"/>
      <c r="J2692" s="45"/>
    </row>
    <row r="2693" spans="1:10" ht="13.5" customHeight="1" x14ac:dyDescent="0.2">
      <c r="A2693" s="78">
        <v>39101601</v>
      </c>
      <c r="B2693" s="69" t="str">
        <f t="shared" ca="1" si="122"/>
        <v>Lámparas halógenas</v>
      </c>
      <c r="C2693" s="78" t="s">
        <v>1449</v>
      </c>
      <c r="D2693" s="78">
        <v>30</v>
      </c>
      <c r="E2693" s="71">
        <v>556</v>
      </c>
      <c r="F2693" s="70">
        <f t="shared" ca="1" si="123"/>
        <v>16680</v>
      </c>
      <c r="G2693" s="45"/>
      <c r="H2693" s="45"/>
      <c r="I2693" s="45"/>
      <c r="J2693" s="45"/>
    </row>
    <row r="2694" spans="1:10" ht="13.5" customHeight="1" x14ac:dyDescent="0.2">
      <c r="A2694" s="78">
        <v>39101602</v>
      </c>
      <c r="B2694" s="69" t="str">
        <f t="shared" ca="1" si="122"/>
        <v>Lámparas médicas</v>
      </c>
      <c r="C2694" s="78" t="s">
        <v>1449</v>
      </c>
      <c r="D2694" s="78">
        <v>4</v>
      </c>
      <c r="E2694" s="71">
        <v>25000</v>
      </c>
      <c r="F2694" s="70">
        <f t="shared" ca="1" si="123"/>
        <v>100000</v>
      </c>
      <c r="G2694" s="45"/>
      <c r="H2694" s="45"/>
      <c r="I2694" s="45"/>
      <c r="J2694" s="45"/>
    </row>
    <row r="2695" spans="1:10" ht="13.5" customHeight="1" x14ac:dyDescent="0.2">
      <c r="A2695" s="78">
        <v>39101605</v>
      </c>
      <c r="B2695" s="69" t="str">
        <f t="shared" ca="1" si="122"/>
        <v>Lámparas fluorescentes</v>
      </c>
      <c r="C2695" s="78" t="s">
        <v>1449</v>
      </c>
      <c r="D2695" s="78">
        <v>40</v>
      </c>
      <c r="E2695" s="71">
        <v>1400</v>
      </c>
      <c r="F2695" s="70">
        <f t="shared" ca="1" si="123"/>
        <v>56000</v>
      </c>
      <c r="G2695" s="45"/>
      <c r="H2695" s="45"/>
      <c r="I2695" s="45"/>
      <c r="J2695" s="45"/>
    </row>
    <row r="2696" spans="1:10" ht="13.5" customHeight="1" x14ac:dyDescent="0.2">
      <c r="A2696" s="78">
        <v>39101701</v>
      </c>
      <c r="B2696" s="69" t="str">
        <f t="shared" ca="1" si="122"/>
        <v>Tubos fluorescentes</v>
      </c>
      <c r="C2696" s="78" t="s">
        <v>16989</v>
      </c>
      <c r="D2696" s="78">
        <v>16</v>
      </c>
      <c r="E2696" s="71">
        <v>4176</v>
      </c>
      <c r="F2696" s="70">
        <f t="shared" ca="1" si="123"/>
        <v>66816</v>
      </c>
      <c r="G2696" s="45"/>
      <c r="H2696" s="45"/>
      <c r="I2696" s="45"/>
      <c r="J2696" s="45"/>
    </row>
    <row r="2697" spans="1:10" ht="13.5" customHeight="1" x14ac:dyDescent="0.2">
      <c r="A2697" s="78">
        <v>39101701</v>
      </c>
      <c r="B2697" s="69" t="str">
        <f t="shared" ca="1" si="122"/>
        <v>Tubos fluorescentes</v>
      </c>
      <c r="C2697" s="78" t="s">
        <v>16989</v>
      </c>
      <c r="D2697" s="78">
        <v>20</v>
      </c>
      <c r="E2697" s="71">
        <v>7830</v>
      </c>
      <c r="F2697" s="70">
        <f t="shared" ca="1" si="123"/>
        <v>156600</v>
      </c>
      <c r="G2697" s="45"/>
      <c r="H2697" s="45"/>
      <c r="I2697" s="45"/>
      <c r="J2697" s="45"/>
    </row>
    <row r="2698" spans="1:10" ht="13.5" customHeight="1" x14ac:dyDescent="0.2">
      <c r="A2698" s="78">
        <v>39111810</v>
      </c>
      <c r="B2698" s="69" t="str">
        <f t="shared" ca="1" si="122"/>
        <v>Interruptor de lámpara</v>
      </c>
      <c r="C2698" s="78" t="s">
        <v>1449</v>
      </c>
      <c r="D2698" s="78">
        <v>100</v>
      </c>
      <c r="E2698" s="71">
        <v>235</v>
      </c>
      <c r="F2698" s="70">
        <f t="shared" ca="1" si="123"/>
        <v>23500</v>
      </c>
      <c r="G2698" s="45"/>
      <c r="H2698" s="45"/>
      <c r="I2698" s="45"/>
      <c r="J2698" s="45"/>
    </row>
    <row r="2699" spans="1:10" ht="13.5" customHeight="1" x14ac:dyDescent="0.2">
      <c r="A2699" s="78">
        <v>39121402</v>
      </c>
      <c r="B2699" s="69" t="str">
        <f t="shared" ca="1" si="122"/>
        <v>Enchufes eléctricos</v>
      </c>
      <c r="C2699" s="78" t="s">
        <v>1449</v>
      </c>
      <c r="D2699" s="78">
        <v>40</v>
      </c>
      <c r="E2699" s="71">
        <v>135</v>
      </c>
      <c r="F2699" s="70">
        <f t="shared" ca="1" si="123"/>
        <v>5400</v>
      </c>
      <c r="G2699" s="45"/>
      <c r="H2699" s="45"/>
      <c r="I2699" s="45"/>
      <c r="J2699" s="45"/>
    </row>
    <row r="2700" spans="1:10" ht="13.5" customHeight="1" x14ac:dyDescent="0.2">
      <c r="A2700" s="78">
        <v>39121407</v>
      </c>
      <c r="B2700" s="69" t="str">
        <f t="shared" ca="1" si="122"/>
        <v>Strips de conexiones</v>
      </c>
      <c r="C2700" s="78" t="s">
        <v>1449</v>
      </c>
      <c r="D2700" s="78">
        <v>60</v>
      </c>
      <c r="E2700" s="71">
        <v>355.73</v>
      </c>
      <c r="F2700" s="70">
        <f t="shared" ca="1" si="123"/>
        <v>21343.800000000003</v>
      </c>
      <c r="G2700" s="45"/>
      <c r="H2700" s="45"/>
      <c r="I2700" s="45"/>
      <c r="J2700" s="45"/>
    </row>
    <row r="2701" spans="1:10" ht="13.5" customHeight="1" x14ac:dyDescent="0.2">
      <c r="A2701" s="78">
        <v>39121431</v>
      </c>
      <c r="B2701" s="69" t="str">
        <f t="shared" ca="1" si="122"/>
        <v>Conectores estancos de cables</v>
      </c>
      <c r="C2701" s="78" t="s">
        <v>1449</v>
      </c>
      <c r="D2701" s="78">
        <v>200</v>
      </c>
      <c r="E2701" s="71">
        <v>110</v>
      </c>
      <c r="F2701" s="70">
        <f t="shared" ca="1" si="123"/>
        <v>22000</v>
      </c>
      <c r="G2701" s="45"/>
      <c r="H2701" s="45"/>
      <c r="I2701" s="45"/>
      <c r="J2701" s="45"/>
    </row>
    <row r="2702" spans="1:10" ht="13.5" customHeight="1" x14ac:dyDescent="0.2">
      <c r="A2702" s="78">
        <v>39121502</v>
      </c>
      <c r="B2702" s="69" t="str">
        <f t="shared" ca="1" si="122"/>
        <v>Conmutadores reductores</v>
      </c>
      <c r="C2702" s="78" t="s">
        <v>1449</v>
      </c>
      <c r="D2702" s="78">
        <v>20</v>
      </c>
      <c r="E2702" s="71">
        <v>160</v>
      </c>
      <c r="F2702" s="70">
        <f t="shared" ca="1" si="123"/>
        <v>3200</v>
      </c>
      <c r="G2702" s="45"/>
      <c r="H2702" s="45"/>
      <c r="I2702" s="45"/>
      <c r="J2702" s="45"/>
    </row>
    <row r="2703" spans="1:10" ht="13.5" customHeight="1" x14ac:dyDescent="0.2">
      <c r="A2703" s="78">
        <v>39121549</v>
      </c>
      <c r="B2703" s="69" t="str">
        <f t="shared" ca="1" si="122"/>
        <v>Termostato</v>
      </c>
      <c r="C2703" s="78" t="s">
        <v>1449</v>
      </c>
      <c r="D2703" s="78">
        <v>4</v>
      </c>
      <c r="E2703" s="71">
        <v>3305</v>
      </c>
      <c r="F2703" s="70">
        <f t="shared" ca="1" si="123"/>
        <v>13220</v>
      </c>
      <c r="G2703" s="45"/>
      <c r="H2703" s="45"/>
      <c r="I2703" s="45"/>
      <c r="J2703" s="45"/>
    </row>
    <row r="2704" spans="1:10" ht="13.5" customHeight="1" x14ac:dyDescent="0.2">
      <c r="A2704" s="78">
        <v>39121602</v>
      </c>
      <c r="B2704" s="69" t="str">
        <f t="shared" ca="1" si="122"/>
        <v>Breakers de circuito magnético</v>
      </c>
      <c r="C2704" s="78" t="s">
        <v>1449</v>
      </c>
      <c r="D2704" s="78">
        <v>6</v>
      </c>
      <c r="E2704" s="71">
        <v>3570.33</v>
      </c>
      <c r="F2704" s="70">
        <f t="shared" ca="1" si="123"/>
        <v>21421.98</v>
      </c>
      <c r="G2704" s="45"/>
      <c r="H2704" s="45"/>
      <c r="I2704" s="45"/>
      <c r="J2704" s="45"/>
    </row>
    <row r="2705" spans="1:10" ht="13.5" customHeight="1" x14ac:dyDescent="0.2">
      <c r="A2705" s="78">
        <v>39121602</v>
      </c>
      <c r="B2705" s="69" t="str">
        <f t="shared" ca="1" si="122"/>
        <v>Breakers de circuito magnético</v>
      </c>
      <c r="C2705" s="78" t="s">
        <v>1449</v>
      </c>
      <c r="D2705" s="78">
        <v>2</v>
      </c>
      <c r="E2705" s="71">
        <v>114.41</v>
      </c>
      <c r="F2705" s="70">
        <f t="shared" ca="1" si="123"/>
        <v>228.82</v>
      </c>
      <c r="G2705" s="45"/>
      <c r="H2705" s="45"/>
      <c r="I2705" s="45"/>
      <c r="J2705" s="45"/>
    </row>
    <row r="2706" spans="1:10" ht="13.5" customHeight="1" x14ac:dyDescent="0.2">
      <c r="A2706" s="78">
        <v>39121704</v>
      </c>
      <c r="B2706" s="69" t="str">
        <f t="shared" ca="1" si="122"/>
        <v>Placas de pared</v>
      </c>
      <c r="C2706" s="78" t="s">
        <v>1449</v>
      </c>
      <c r="D2706" s="78">
        <v>16</v>
      </c>
      <c r="E2706" s="71">
        <v>1800</v>
      </c>
      <c r="F2706" s="70">
        <f t="shared" ca="1" si="123"/>
        <v>28800</v>
      </c>
      <c r="G2706" s="45"/>
      <c r="H2706" s="45"/>
      <c r="I2706" s="45"/>
      <c r="J2706" s="45"/>
    </row>
    <row r="2707" spans="1:10" ht="13.5" customHeight="1" x14ac:dyDescent="0.2">
      <c r="A2707" s="78">
        <v>41111943</v>
      </c>
      <c r="B2707" s="69" t="str">
        <f t="shared" ca="1" si="122"/>
        <v>Sensores de resistencia o conductividad eléctrica</v>
      </c>
      <c r="C2707" s="78" t="s">
        <v>1449</v>
      </c>
      <c r="D2707" s="78">
        <v>10</v>
      </c>
      <c r="E2707" s="71">
        <v>1154.1099999999999</v>
      </c>
      <c r="F2707" s="70">
        <f t="shared" ca="1" si="123"/>
        <v>11541.099999999999</v>
      </c>
      <c r="G2707" s="45"/>
      <c r="H2707" s="45"/>
      <c r="I2707" s="45"/>
      <c r="J2707" s="45"/>
    </row>
    <row r="2708" spans="1:10" ht="13.5" customHeight="1" x14ac:dyDescent="0.2">
      <c r="A2708" s="78">
        <v>60104912</v>
      </c>
      <c r="B2708" s="69" t="str">
        <f t="shared" ca="1" si="122"/>
        <v>Alambres o cables eléctricos</v>
      </c>
      <c r="C2708" s="78" t="s">
        <v>14110</v>
      </c>
      <c r="D2708" s="78">
        <v>3000</v>
      </c>
      <c r="E2708" s="71">
        <v>21</v>
      </c>
      <c r="F2708" s="70">
        <f t="shared" ca="1" si="123"/>
        <v>63000</v>
      </c>
      <c r="G2708" s="45"/>
      <c r="H2708" s="45"/>
      <c r="I2708" s="45"/>
      <c r="J2708" s="45"/>
    </row>
    <row r="2709" spans="1:10" ht="13.5" customHeight="1" x14ac:dyDescent="0.2">
      <c r="A2709" s="78">
        <v>60104912</v>
      </c>
      <c r="B2709" s="69" t="str">
        <f t="shared" ca="1" si="122"/>
        <v>Alambres o cables eléctricos</v>
      </c>
      <c r="C2709" s="78" t="s">
        <v>14110</v>
      </c>
      <c r="D2709" s="78">
        <v>6400</v>
      </c>
      <c r="E2709" s="71">
        <v>13</v>
      </c>
      <c r="F2709" s="70">
        <f t="shared" ca="1" si="123"/>
        <v>83200</v>
      </c>
      <c r="G2709" s="45"/>
      <c r="H2709" s="45"/>
      <c r="I2709" s="45"/>
      <c r="J2709" s="45"/>
    </row>
    <row r="2710" spans="1:10" ht="13.5" customHeight="1" x14ac:dyDescent="0.2">
      <c r="A2710" s="78">
        <v>39121412</v>
      </c>
      <c r="B2710" s="69" t="str">
        <f t="shared" ca="1" si="122"/>
        <v>Conectores de soporte posterior</v>
      </c>
      <c r="C2710" s="78" t="s">
        <v>1449</v>
      </c>
      <c r="D2710" s="78">
        <v>1009</v>
      </c>
      <c r="E2710" s="71">
        <v>360</v>
      </c>
      <c r="F2710" s="70">
        <f t="shared" ca="1" si="123"/>
        <v>363240</v>
      </c>
      <c r="G2710" s="45"/>
      <c r="H2710" s="45"/>
      <c r="I2710" s="45"/>
      <c r="J2710" s="45"/>
    </row>
    <row r="2711" spans="1:10" ht="14.1" customHeight="1" x14ac:dyDescent="0.2">
      <c r="A2711" s="45"/>
      <c r="B2711" s="45"/>
      <c r="C2711" s="45"/>
      <c r="D2711" s="45"/>
      <c r="E2711" s="73" t="s">
        <v>12551</v>
      </c>
      <c r="F2711" s="74">
        <f ca="1">SUM(Table3113[MONTO TOTAL ESTIMADO])</f>
        <v>1417625.92</v>
      </c>
      <c r="G2711" s="45"/>
      <c r="H2711" s="45" t="str">
        <f>C2677</f>
        <v>Bienes</v>
      </c>
      <c r="I2711" s="45" t="str">
        <f>E2677</f>
        <v>No</v>
      </c>
      <c r="J2711" s="45" t="str">
        <f>D2677</f>
        <v>Compras Menores</v>
      </c>
    </row>
    <row r="2712" spans="1:10" ht="14.1" customHeight="1" thickBot="1" x14ac:dyDescent="0.3"/>
    <row r="2713" spans="1:10" ht="33.75" customHeight="1" thickBot="1" x14ac:dyDescent="0.25">
      <c r="A2713" s="64" t="s">
        <v>16382</v>
      </c>
      <c r="B2713" s="64" t="s">
        <v>161</v>
      </c>
      <c r="C2713" s="64" t="s">
        <v>11725</v>
      </c>
      <c r="D2713" s="64" t="s">
        <v>14378</v>
      </c>
      <c r="E2713" s="64" t="s">
        <v>10963</v>
      </c>
      <c r="F2713" s="64" t="s">
        <v>11096</v>
      </c>
      <c r="G2713" s="45"/>
      <c r="H2713" s="45"/>
      <c r="I2713" s="45"/>
      <c r="J2713" s="45"/>
    </row>
    <row r="2714" spans="1:10" ht="14.1" customHeight="1" thickBot="1" x14ac:dyDescent="0.25">
      <c r="A2714" s="66" t="s">
        <v>18905</v>
      </c>
      <c r="B2714" s="66" t="s">
        <v>18906</v>
      </c>
      <c r="C2714" s="66" t="s">
        <v>17798</v>
      </c>
      <c r="D2714" s="66" t="s">
        <v>17483</v>
      </c>
      <c r="E2714" s="66" t="s">
        <v>17854</v>
      </c>
      <c r="F2714" s="66" t="s">
        <v>18907</v>
      </c>
      <c r="G2714" s="45"/>
      <c r="H2714" s="45"/>
      <c r="I2714" s="45"/>
      <c r="J2714" s="45"/>
    </row>
    <row r="2715" spans="1:10" ht="14.1" customHeight="1" thickBot="1" x14ac:dyDescent="0.25">
      <c r="A2715" s="95" t="s">
        <v>14828</v>
      </c>
      <c r="B2715" s="67" t="s">
        <v>8530</v>
      </c>
      <c r="C2715" s="76">
        <v>45017</v>
      </c>
      <c r="D2715" s="95" t="s">
        <v>9387</v>
      </c>
      <c r="E2715" s="67" t="s">
        <v>13094</v>
      </c>
      <c r="F2715" s="66" t="s">
        <v>3082</v>
      </c>
      <c r="G2715" s="45"/>
      <c r="H2715" s="45"/>
      <c r="I2715" s="45"/>
      <c r="J2715" s="45"/>
    </row>
    <row r="2716" spans="1:10" ht="14.1" customHeight="1" thickBot="1" x14ac:dyDescent="0.25">
      <c r="A2716" s="96"/>
      <c r="B2716" s="67" t="s">
        <v>1786</v>
      </c>
      <c r="C2716" s="83">
        <f>IF(C2715="","",IF(AND(MONTH(C2715)&gt;=1,MONTH(C2715)&lt;=3),1,IF(AND(MONTH(C2715)&gt;=4,MONTH(C2715)&lt;=6),2,IF(AND(MONTH(C2715)&gt;=7,MONTH(C2715)&lt;=9),3,4))))</f>
        <v>2</v>
      </c>
      <c r="D2716" s="96"/>
      <c r="E2716" s="67" t="s">
        <v>2419</v>
      </c>
      <c r="F2716" s="66" t="s">
        <v>14449</v>
      </c>
      <c r="G2716" s="45"/>
      <c r="H2716" s="45"/>
      <c r="I2716" s="45"/>
      <c r="J2716" s="45"/>
    </row>
    <row r="2717" spans="1:10" ht="14.1" customHeight="1" thickBot="1" x14ac:dyDescent="0.25">
      <c r="A2717" s="96"/>
      <c r="B2717" s="67" t="s">
        <v>12943</v>
      </c>
      <c r="C2717" s="76">
        <v>45107</v>
      </c>
      <c r="D2717" s="96"/>
      <c r="E2717" s="67" t="s">
        <v>3075</v>
      </c>
      <c r="F2717" s="66" t="s">
        <v>6001</v>
      </c>
      <c r="G2717" s="45"/>
      <c r="H2717" s="45"/>
      <c r="I2717" s="45"/>
      <c r="J2717" s="45"/>
    </row>
    <row r="2718" spans="1:10" ht="14.1" customHeight="1" thickBot="1" x14ac:dyDescent="0.25">
      <c r="A2718" s="96"/>
      <c r="B2718" s="67" t="s">
        <v>1786</v>
      </c>
      <c r="C2718" s="83">
        <f>IF(C2717="","",IF(AND(MONTH(C2717)&gt;=1,MONTH(C2717)&lt;=3),1,IF(AND(MONTH(C2717)&gt;=4,MONTH(C2717)&lt;=6),2,IF(AND(MONTH(C2717)&gt;=7,MONTH(C2717)&lt;=9),3,4))))</f>
        <v>2</v>
      </c>
      <c r="D2718" s="96"/>
      <c r="E2718" s="67" t="s">
        <v>13193</v>
      </c>
      <c r="F2718" s="66" t="s">
        <v>6001</v>
      </c>
      <c r="G2718" s="45"/>
      <c r="H2718" s="45"/>
      <c r="I2718" s="45"/>
      <c r="J2718" s="45"/>
    </row>
    <row r="2719" spans="1:10" ht="14.1" customHeight="1" thickBot="1" x14ac:dyDescent="0.25">
      <c r="A2719" s="45"/>
      <c r="B2719" s="45"/>
      <c r="C2719" s="45"/>
      <c r="D2719" s="45"/>
      <c r="E2719" s="45"/>
      <c r="F2719" s="45"/>
      <c r="G2719" s="45"/>
      <c r="H2719" s="45"/>
      <c r="I2719" s="45"/>
      <c r="J2719" s="45"/>
    </row>
    <row r="2720" spans="1:10" ht="14.1" customHeight="1" thickBot="1" x14ac:dyDescent="0.25">
      <c r="A2720" s="72" t="s">
        <v>15735</v>
      </c>
      <c r="B2720" s="72" t="s">
        <v>16146</v>
      </c>
      <c r="C2720" s="72" t="s">
        <v>15641</v>
      </c>
      <c r="D2720" s="72" t="s">
        <v>15251</v>
      </c>
      <c r="E2720" s="72" t="s">
        <v>6934</v>
      </c>
      <c r="F2720" s="72" t="s">
        <v>15280</v>
      </c>
      <c r="G2720" s="45"/>
      <c r="H2720" s="45"/>
      <c r="I2720" s="45"/>
      <c r="J2720" s="45"/>
    </row>
    <row r="2721" spans="1:10" ht="13.5" customHeight="1" x14ac:dyDescent="0.2">
      <c r="A2721" s="78">
        <v>26111702</v>
      </c>
      <c r="B2721" s="69" t="str">
        <f t="shared" ref="B2721:B2736" ca="1" si="124">IFERROR(INDEX(UNSPSCDes,MATCH(INDIRECT(ADDRESS(ROW(),COLUMN()-1,4)),UNSPSCCode,0)),"")</f>
        <v>Pilas alcalinas</v>
      </c>
      <c r="C2721" s="78" t="s">
        <v>1449</v>
      </c>
      <c r="D2721" s="78">
        <v>194</v>
      </c>
      <c r="E2721" s="71">
        <v>345.77</v>
      </c>
      <c r="F2721" s="70">
        <f t="shared" ref="F2721:F2736" ca="1" si="125">INDIRECT(ADDRESS(ROW(),COLUMN()-2,4))*INDIRECT(ADDRESS(ROW(),COLUMN()-1,4))</f>
        <v>67079.37999999999</v>
      </c>
      <c r="G2721" s="45"/>
      <c r="H2721" s="45"/>
      <c r="I2721" s="45"/>
      <c r="J2721" s="45"/>
    </row>
    <row r="2722" spans="1:10" ht="13.5" customHeight="1" x14ac:dyDescent="0.2">
      <c r="A2722" s="78">
        <v>26121609</v>
      </c>
      <c r="B2722" s="69" t="str">
        <f t="shared" ca="1" si="124"/>
        <v>Cable de redes</v>
      </c>
      <c r="C2722" s="78" t="s">
        <v>1449</v>
      </c>
      <c r="D2722" s="78">
        <v>2</v>
      </c>
      <c r="E2722" s="71">
        <v>3475.46</v>
      </c>
      <c r="F2722" s="70">
        <f t="shared" ca="1" si="125"/>
        <v>6950.92</v>
      </c>
      <c r="G2722" s="45"/>
      <c r="H2722" s="45"/>
      <c r="I2722" s="45"/>
      <c r="J2722" s="45"/>
    </row>
    <row r="2723" spans="1:10" ht="13.5" customHeight="1" x14ac:dyDescent="0.2">
      <c r="A2723" s="78">
        <v>32101522</v>
      </c>
      <c r="B2723" s="69" t="str">
        <f t="shared" ca="1" si="124"/>
        <v>Aisladores</v>
      </c>
      <c r="C2723" s="78" t="s">
        <v>1449</v>
      </c>
      <c r="D2723" s="78">
        <v>40</v>
      </c>
      <c r="E2723" s="71">
        <v>145</v>
      </c>
      <c r="F2723" s="70">
        <f t="shared" ca="1" si="125"/>
        <v>5800</v>
      </c>
      <c r="G2723" s="45"/>
      <c r="H2723" s="45"/>
      <c r="I2723" s="45"/>
      <c r="J2723" s="45"/>
    </row>
    <row r="2724" spans="1:10" ht="13.5" customHeight="1" x14ac:dyDescent="0.2">
      <c r="A2724" s="78">
        <v>32121602</v>
      </c>
      <c r="B2724" s="69" t="str">
        <f t="shared" ca="1" si="124"/>
        <v>Resistores fusibles</v>
      </c>
      <c r="C2724" s="78" t="s">
        <v>1449</v>
      </c>
      <c r="D2724" s="78">
        <v>20</v>
      </c>
      <c r="E2724" s="71">
        <v>150</v>
      </c>
      <c r="F2724" s="70">
        <f t="shared" ca="1" si="125"/>
        <v>3000</v>
      </c>
      <c r="G2724" s="45"/>
      <c r="H2724" s="45"/>
      <c r="I2724" s="45"/>
      <c r="J2724" s="45"/>
    </row>
    <row r="2725" spans="1:10" ht="13.5" customHeight="1" x14ac:dyDescent="0.2">
      <c r="A2725" s="78">
        <v>32141107</v>
      </c>
      <c r="B2725" s="69" t="str">
        <f t="shared" ca="1" si="124"/>
        <v>Zócalos de tubo</v>
      </c>
      <c r="C2725" s="78" t="s">
        <v>1449</v>
      </c>
      <c r="D2725" s="78">
        <v>100</v>
      </c>
      <c r="E2725" s="71">
        <v>135.44999999999999</v>
      </c>
      <c r="F2725" s="70">
        <f t="shared" ca="1" si="125"/>
        <v>13544.999999999998</v>
      </c>
      <c r="G2725" s="45"/>
      <c r="H2725" s="45"/>
      <c r="I2725" s="45"/>
      <c r="J2725" s="45"/>
    </row>
    <row r="2726" spans="1:10" ht="13.5" customHeight="1" x14ac:dyDescent="0.2">
      <c r="A2726" s="78">
        <v>39101601</v>
      </c>
      <c r="B2726" s="69" t="str">
        <f t="shared" ca="1" si="124"/>
        <v>Lámparas halógenas</v>
      </c>
      <c r="C2726" s="78" t="s">
        <v>1449</v>
      </c>
      <c r="D2726" s="78">
        <v>30</v>
      </c>
      <c r="E2726" s="71">
        <v>556</v>
      </c>
      <c r="F2726" s="70">
        <f t="shared" ca="1" si="125"/>
        <v>16680</v>
      </c>
      <c r="G2726" s="45"/>
      <c r="H2726" s="45"/>
      <c r="I2726" s="45"/>
      <c r="J2726" s="45"/>
    </row>
    <row r="2727" spans="1:10" ht="13.5" customHeight="1" x14ac:dyDescent="0.2">
      <c r="A2727" s="78">
        <v>39101605</v>
      </c>
      <c r="B2727" s="69" t="str">
        <f t="shared" ca="1" si="124"/>
        <v>Lámparas fluorescentes</v>
      </c>
      <c r="C2727" s="78" t="s">
        <v>1449</v>
      </c>
      <c r="D2727" s="78">
        <v>40</v>
      </c>
      <c r="E2727" s="71">
        <v>1400</v>
      </c>
      <c r="F2727" s="70">
        <f t="shared" ca="1" si="125"/>
        <v>56000</v>
      </c>
      <c r="G2727" s="45"/>
      <c r="H2727" s="45"/>
      <c r="I2727" s="45"/>
      <c r="J2727" s="45"/>
    </row>
    <row r="2728" spans="1:10" ht="13.5" customHeight="1" x14ac:dyDescent="0.2">
      <c r="A2728" s="78">
        <v>39101701</v>
      </c>
      <c r="B2728" s="69" t="str">
        <f t="shared" ca="1" si="124"/>
        <v>Tubos fluorescentes</v>
      </c>
      <c r="C2728" s="78" t="s">
        <v>16989</v>
      </c>
      <c r="D2728" s="78">
        <v>8</v>
      </c>
      <c r="E2728" s="71">
        <v>4176</v>
      </c>
      <c r="F2728" s="70">
        <f t="shared" ca="1" si="125"/>
        <v>33408</v>
      </c>
      <c r="G2728" s="45"/>
      <c r="H2728" s="45"/>
      <c r="I2728" s="45"/>
      <c r="J2728" s="45"/>
    </row>
    <row r="2729" spans="1:10" ht="13.5" customHeight="1" x14ac:dyDescent="0.2">
      <c r="A2729" s="78">
        <v>39101701</v>
      </c>
      <c r="B2729" s="69" t="str">
        <f t="shared" ca="1" si="124"/>
        <v>Tubos fluorescentes</v>
      </c>
      <c r="C2729" s="78" t="s">
        <v>16989</v>
      </c>
      <c r="D2729" s="78">
        <v>10</v>
      </c>
      <c r="E2729" s="71">
        <v>7830</v>
      </c>
      <c r="F2729" s="70">
        <f t="shared" ca="1" si="125"/>
        <v>78300</v>
      </c>
      <c r="G2729" s="45"/>
      <c r="H2729" s="45"/>
      <c r="I2729" s="45"/>
      <c r="J2729" s="45"/>
    </row>
    <row r="2730" spans="1:10" ht="13.5" customHeight="1" x14ac:dyDescent="0.2">
      <c r="A2730" s="78">
        <v>39111702</v>
      </c>
      <c r="B2730" s="69" t="str">
        <f t="shared" ca="1" si="124"/>
        <v>Lámparas portátiles</v>
      </c>
      <c r="C2730" s="78" t="s">
        <v>1449</v>
      </c>
      <c r="D2730" s="78">
        <v>20</v>
      </c>
      <c r="E2730" s="71">
        <v>500</v>
      </c>
      <c r="F2730" s="70">
        <f t="shared" ca="1" si="125"/>
        <v>10000</v>
      </c>
      <c r="G2730" s="45"/>
      <c r="H2730" s="45"/>
      <c r="I2730" s="45"/>
      <c r="J2730" s="45"/>
    </row>
    <row r="2731" spans="1:10" ht="13.5" customHeight="1" x14ac:dyDescent="0.2">
      <c r="A2731" s="78">
        <v>39111810</v>
      </c>
      <c r="B2731" s="69" t="str">
        <f t="shared" ca="1" si="124"/>
        <v>Interruptor de lámpara</v>
      </c>
      <c r="C2731" s="78" t="s">
        <v>1449</v>
      </c>
      <c r="D2731" s="78">
        <v>100</v>
      </c>
      <c r="E2731" s="71">
        <v>235</v>
      </c>
      <c r="F2731" s="70">
        <f t="shared" ca="1" si="125"/>
        <v>23500</v>
      </c>
      <c r="G2731" s="45"/>
      <c r="H2731" s="45"/>
      <c r="I2731" s="45"/>
      <c r="J2731" s="45"/>
    </row>
    <row r="2732" spans="1:10" ht="13.5" customHeight="1" x14ac:dyDescent="0.2">
      <c r="A2732" s="78">
        <v>39121407</v>
      </c>
      <c r="B2732" s="69" t="str">
        <f t="shared" ca="1" si="124"/>
        <v>Strips de conexiones</v>
      </c>
      <c r="C2732" s="78" t="s">
        <v>1449</v>
      </c>
      <c r="D2732" s="78">
        <v>60</v>
      </c>
      <c r="E2732" s="71">
        <v>355.73</v>
      </c>
      <c r="F2732" s="70">
        <f t="shared" ca="1" si="125"/>
        <v>21343.800000000003</v>
      </c>
      <c r="G2732" s="45"/>
      <c r="H2732" s="45"/>
      <c r="I2732" s="45"/>
      <c r="J2732" s="45"/>
    </row>
    <row r="2733" spans="1:10" ht="13.5" customHeight="1" x14ac:dyDescent="0.2">
      <c r="A2733" s="78">
        <v>39121502</v>
      </c>
      <c r="B2733" s="69" t="str">
        <f t="shared" ca="1" si="124"/>
        <v>Conmutadores reductores</v>
      </c>
      <c r="C2733" s="78" t="s">
        <v>1449</v>
      </c>
      <c r="D2733" s="78">
        <v>20</v>
      </c>
      <c r="E2733" s="71">
        <v>160</v>
      </c>
      <c r="F2733" s="70">
        <f t="shared" ca="1" si="125"/>
        <v>3200</v>
      </c>
      <c r="G2733" s="45"/>
      <c r="H2733" s="45"/>
      <c r="I2733" s="45"/>
      <c r="J2733" s="45"/>
    </row>
    <row r="2734" spans="1:10" ht="13.5" customHeight="1" x14ac:dyDescent="0.2">
      <c r="A2734" s="78">
        <v>39121602</v>
      </c>
      <c r="B2734" s="69" t="str">
        <f t="shared" ca="1" si="124"/>
        <v>Breakers de circuito magnético</v>
      </c>
      <c r="C2734" s="78" t="s">
        <v>1449</v>
      </c>
      <c r="D2734" s="78">
        <v>6</v>
      </c>
      <c r="E2734" s="71">
        <v>3570.33</v>
      </c>
      <c r="F2734" s="70">
        <f t="shared" ca="1" si="125"/>
        <v>21421.98</v>
      </c>
      <c r="G2734" s="45"/>
      <c r="H2734" s="45"/>
      <c r="I2734" s="45"/>
      <c r="J2734" s="45"/>
    </row>
    <row r="2735" spans="1:10" ht="13.5" customHeight="1" x14ac:dyDescent="0.2">
      <c r="A2735" s="78">
        <v>39121602</v>
      </c>
      <c r="B2735" s="69" t="str">
        <f t="shared" ca="1" si="124"/>
        <v>Breakers de circuito magnético</v>
      </c>
      <c r="C2735" s="78" t="s">
        <v>1449</v>
      </c>
      <c r="D2735" s="78">
        <v>2</v>
      </c>
      <c r="E2735" s="71">
        <v>114.41</v>
      </c>
      <c r="F2735" s="70">
        <f t="shared" ca="1" si="125"/>
        <v>228.82</v>
      </c>
      <c r="G2735" s="45"/>
      <c r="H2735" s="45"/>
      <c r="I2735" s="45"/>
      <c r="J2735" s="45"/>
    </row>
    <row r="2736" spans="1:10" ht="13.5" customHeight="1" x14ac:dyDescent="0.2">
      <c r="A2736" s="78">
        <v>41111943</v>
      </c>
      <c r="B2736" s="69" t="str">
        <f t="shared" ca="1" si="124"/>
        <v>Sensores de resistencia o conductividad eléctrica</v>
      </c>
      <c r="C2736" s="78" t="s">
        <v>1449</v>
      </c>
      <c r="D2736" s="78">
        <v>10</v>
      </c>
      <c r="E2736" s="71">
        <v>1154.1099999999999</v>
      </c>
      <c r="F2736" s="70">
        <f t="shared" ca="1" si="125"/>
        <v>11541.099999999999</v>
      </c>
      <c r="G2736" s="45"/>
      <c r="H2736" s="45"/>
      <c r="I2736" s="45"/>
      <c r="J2736" s="45"/>
    </row>
    <row r="2737" spans="1:10" ht="14.1" customHeight="1" x14ac:dyDescent="0.2">
      <c r="A2737" s="45"/>
      <c r="B2737" s="45"/>
      <c r="C2737" s="45"/>
      <c r="D2737" s="45"/>
      <c r="E2737" s="73" t="s">
        <v>12551</v>
      </c>
      <c r="F2737" s="74">
        <f ca="1">SUM(Table3114[MONTO TOTAL ESTIMADO])</f>
        <v>371998.99999999994</v>
      </c>
      <c r="G2737" s="45"/>
      <c r="H2737" s="45" t="str">
        <f>C2714</f>
        <v>Bienes</v>
      </c>
      <c r="I2737" s="45" t="str">
        <f>E2714</f>
        <v>No</v>
      </c>
      <c r="J2737" s="45" t="str">
        <f>D2714</f>
        <v>Compras Menores</v>
      </c>
    </row>
    <row r="2738" spans="1:10" ht="14.1" customHeight="1" thickBot="1" x14ac:dyDescent="0.3"/>
    <row r="2739" spans="1:10" ht="33.75" customHeight="1" thickBot="1" x14ac:dyDescent="0.25">
      <c r="A2739" s="64" t="s">
        <v>16382</v>
      </c>
      <c r="B2739" s="64" t="s">
        <v>161</v>
      </c>
      <c r="C2739" s="64" t="s">
        <v>11725</v>
      </c>
      <c r="D2739" s="64" t="s">
        <v>14378</v>
      </c>
      <c r="E2739" s="64" t="s">
        <v>10963</v>
      </c>
      <c r="F2739" s="64" t="s">
        <v>11096</v>
      </c>
      <c r="G2739" s="45"/>
      <c r="H2739" s="45"/>
      <c r="I2739" s="45"/>
      <c r="J2739" s="45"/>
    </row>
    <row r="2740" spans="1:10" ht="13.5" customHeight="1" thickBot="1" x14ac:dyDescent="0.25">
      <c r="A2740" s="66" t="s">
        <v>18905</v>
      </c>
      <c r="B2740" s="66" t="s">
        <v>18906</v>
      </c>
      <c r="C2740" s="66" t="s">
        <v>17798</v>
      </c>
      <c r="D2740" s="66" t="s">
        <v>17483</v>
      </c>
      <c r="E2740" s="66" t="s">
        <v>17854</v>
      </c>
      <c r="F2740" s="66" t="s">
        <v>18907</v>
      </c>
      <c r="G2740" s="45"/>
      <c r="H2740" s="45"/>
      <c r="I2740" s="45"/>
      <c r="J2740" s="45"/>
    </row>
    <row r="2741" spans="1:10" ht="14.1" customHeight="1" thickBot="1" x14ac:dyDescent="0.25">
      <c r="A2741" s="95" t="s">
        <v>14828</v>
      </c>
      <c r="B2741" s="67" t="s">
        <v>8530</v>
      </c>
      <c r="C2741" s="76">
        <v>45108</v>
      </c>
      <c r="D2741" s="95" t="s">
        <v>9387</v>
      </c>
      <c r="E2741" s="67" t="s">
        <v>13094</v>
      </c>
      <c r="F2741" s="66" t="s">
        <v>3082</v>
      </c>
      <c r="G2741" s="45"/>
      <c r="H2741" s="45"/>
      <c r="I2741" s="45"/>
      <c r="J2741" s="45"/>
    </row>
    <row r="2742" spans="1:10" ht="14.1" customHeight="1" thickBot="1" x14ac:dyDescent="0.25">
      <c r="A2742" s="96"/>
      <c r="B2742" s="67" t="s">
        <v>1786</v>
      </c>
      <c r="C2742" s="83">
        <f>IF(C2741="","",IF(AND(MONTH(C2741)&gt;=1,MONTH(C2741)&lt;=3),1,IF(AND(MONTH(C2741)&gt;=4,MONTH(C2741)&lt;=6),2,IF(AND(MONTH(C2741)&gt;=7,MONTH(C2741)&lt;=9),3,4))))</f>
        <v>3</v>
      </c>
      <c r="D2742" s="96"/>
      <c r="E2742" s="67" t="s">
        <v>2419</v>
      </c>
      <c r="F2742" s="66" t="s">
        <v>14449</v>
      </c>
      <c r="G2742" s="45"/>
      <c r="H2742" s="45"/>
      <c r="I2742" s="45"/>
      <c r="J2742" s="45"/>
    </row>
    <row r="2743" spans="1:10" ht="14.1" customHeight="1" thickBot="1" x14ac:dyDescent="0.25">
      <c r="A2743" s="96"/>
      <c r="B2743" s="67" t="s">
        <v>12943</v>
      </c>
      <c r="C2743" s="76">
        <v>45199</v>
      </c>
      <c r="D2743" s="96"/>
      <c r="E2743" s="67" t="s">
        <v>3075</v>
      </c>
      <c r="F2743" s="66" t="s">
        <v>6001</v>
      </c>
      <c r="G2743" s="45"/>
      <c r="H2743" s="45"/>
      <c r="I2743" s="45"/>
      <c r="J2743" s="45"/>
    </row>
    <row r="2744" spans="1:10" ht="14.1" customHeight="1" thickBot="1" x14ac:dyDescent="0.25">
      <c r="A2744" s="96"/>
      <c r="B2744" s="67" t="s">
        <v>1786</v>
      </c>
      <c r="C2744" s="83">
        <f>IF(C2743="","",IF(AND(MONTH(C2743)&gt;=1,MONTH(C2743)&lt;=3),1,IF(AND(MONTH(C2743)&gt;=4,MONTH(C2743)&lt;=6),2,IF(AND(MONTH(C2743)&gt;=7,MONTH(C2743)&lt;=9),3,4))))</f>
        <v>3</v>
      </c>
      <c r="D2744" s="96"/>
      <c r="E2744" s="67" t="s">
        <v>13193</v>
      </c>
      <c r="F2744" s="66" t="s">
        <v>6001</v>
      </c>
      <c r="G2744" s="45"/>
      <c r="H2744" s="45"/>
      <c r="I2744" s="45"/>
      <c r="J2744" s="45"/>
    </row>
    <row r="2745" spans="1:10" ht="14.1" customHeight="1" thickBot="1" x14ac:dyDescent="0.25">
      <c r="A2745" s="45"/>
      <c r="B2745" s="45"/>
      <c r="C2745" s="45"/>
      <c r="D2745" s="45"/>
      <c r="E2745" s="45"/>
      <c r="F2745" s="45"/>
      <c r="G2745" s="45"/>
      <c r="H2745" s="45"/>
      <c r="I2745" s="45"/>
      <c r="J2745" s="45"/>
    </row>
    <row r="2746" spans="1:10" ht="14.1" customHeight="1" thickBot="1" x14ac:dyDescent="0.25">
      <c r="A2746" s="72" t="s">
        <v>15735</v>
      </c>
      <c r="B2746" s="72" t="s">
        <v>16146</v>
      </c>
      <c r="C2746" s="72" t="s">
        <v>15641</v>
      </c>
      <c r="D2746" s="72" t="s">
        <v>15251</v>
      </c>
      <c r="E2746" s="72" t="s">
        <v>6934</v>
      </c>
      <c r="F2746" s="72" t="s">
        <v>15280</v>
      </c>
      <c r="G2746" s="45"/>
      <c r="H2746" s="45"/>
      <c r="I2746" s="45"/>
      <c r="J2746" s="45"/>
    </row>
    <row r="2747" spans="1:10" ht="14.1" customHeight="1" x14ac:dyDescent="0.2">
      <c r="A2747" s="78">
        <v>26111701</v>
      </c>
      <c r="B2747" s="69" t="str">
        <f t="shared" ref="B2747:B2768" ca="1" si="126">IFERROR(INDEX(UNSPSCDes,MATCH(INDIRECT(ADDRESS(ROW(),COLUMN()-1,4)),UNSPSCCode,0)),"")</f>
        <v>Baterías recargables</v>
      </c>
      <c r="C2747" s="78" t="s">
        <v>1449</v>
      </c>
      <c r="D2747" s="78">
        <v>12</v>
      </c>
      <c r="E2747" s="71">
        <v>7500</v>
      </c>
      <c r="F2747" s="70">
        <f t="shared" ref="F2747:F2768" ca="1" si="127">INDIRECT(ADDRESS(ROW(),COLUMN()-2,4))*INDIRECT(ADDRESS(ROW(),COLUMN()-1,4))</f>
        <v>90000</v>
      </c>
      <c r="G2747" s="45"/>
      <c r="H2747" s="45"/>
      <c r="I2747" s="45"/>
      <c r="J2747" s="45"/>
    </row>
    <row r="2748" spans="1:10" ht="13.5" customHeight="1" x14ac:dyDescent="0.2">
      <c r="A2748" s="78">
        <v>26111701</v>
      </c>
      <c r="B2748" s="69" t="str">
        <f t="shared" ca="1" si="126"/>
        <v>Baterías recargables</v>
      </c>
      <c r="C2748" s="78" t="s">
        <v>1449</v>
      </c>
      <c r="D2748" s="78">
        <v>8</v>
      </c>
      <c r="E2748" s="71">
        <v>3984.5</v>
      </c>
      <c r="F2748" s="70">
        <f t="shared" ca="1" si="127"/>
        <v>31876</v>
      </c>
      <c r="G2748" s="45"/>
      <c r="H2748" s="45"/>
      <c r="I2748" s="45"/>
      <c r="J2748" s="45"/>
    </row>
    <row r="2749" spans="1:10" ht="13.5" customHeight="1" x14ac:dyDescent="0.2">
      <c r="A2749" s="78">
        <v>26111702</v>
      </c>
      <c r="B2749" s="69" t="str">
        <f t="shared" ca="1" si="126"/>
        <v>Pilas alcalinas</v>
      </c>
      <c r="C2749" s="78" t="s">
        <v>1449</v>
      </c>
      <c r="D2749" s="78">
        <v>206</v>
      </c>
      <c r="E2749" s="71">
        <v>345.77</v>
      </c>
      <c r="F2749" s="70">
        <f t="shared" ca="1" si="127"/>
        <v>71228.62</v>
      </c>
      <c r="G2749" s="45"/>
      <c r="H2749" s="45"/>
      <c r="I2749" s="45"/>
      <c r="J2749" s="45"/>
    </row>
    <row r="2750" spans="1:10" ht="13.5" customHeight="1" x14ac:dyDescent="0.2">
      <c r="A2750" s="78">
        <v>26121609</v>
      </c>
      <c r="B2750" s="69" t="str">
        <f t="shared" ca="1" si="126"/>
        <v>Cable de redes</v>
      </c>
      <c r="C2750" s="78" t="s">
        <v>1449</v>
      </c>
      <c r="D2750" s="78">
        <v>2</v>
      </c>
      <c r="E2750" s="71">
        <v>3475.46</v>
      </c>
      <c r="F2750" s="70">
        <f t="shared" ca="1" si="127"/>
        <v>6950.92</v>
      </c>
      <c r="G2750" s="45"/>
      <c r="H2750" s="45"/>
      <c r="I2750" s="45"/>
      <c r="J2750" s="45"/>
    </row>
    <row r="2751" spans="1:10" ht="13.5" customHeight="1" x14ac:dyDescent="0.2">
      <c r="A2751" s="78">
        <v>26121609</v>
      </c>
      <c r="B2751" s="69" t="str">
        <f t="shared" ca="1" si="126"/>
        <v>Cable de redes</v>
      </c>
      <c r="C2751" s="78" t="s">
        <v>1449</v>
      </c>
      <c r="D2751" s="78">
        <v>20</v>
      </c>
      <c r="E2751" s="71">
        <v>200</v>
      </c>
      <c r="F2751" s="70">
        <f t="shared" ca="1" si="127"/>
        <v>4000</v>
      </c>
      <c r="G2751" s="45"/>
      <c r="H2751" s="45"/>
      <c r="I2751" s="45"/>
      <c r="J2751" s="45"/>
    </row>
    <row r="2752" spans="1:10" ht="13.5" customHeight="1" x14ac:dyDescent="0.2">
      <c r="A2752" s="78">
        <v>32101522</v>
      </c>
      <c r="B2752" s="69" t="str">
        <f t="shared" ca="1" si="126"/>
        <v>Aisladores</v>
      </c>
      <c r="C2752" s="78" t="s">
        <v>1449</v>
      </c>
      <c r="D2752" s="78">
        <v>40</v>
      </c>
      <c r="E2752" s="71">
        <v>145</v>
      </c>
      <c r="F2752" s="70">
        <f t="shared" ca="1" si="127"/>
        <v>5800</v>
      </c>
      <c r="G2752" s="45"/>
      <c r="H2752" s="45"/>
      <c r="I2752" s="45"/>
      <c r="J2752" s="45"/>
    </row>
    <row r="2753" spans="1:10" ht="13.5" customHeight="1" x14ac:dyDescent="0.2">
      <c r="A2753" s="78">
        <v>32121602</v>
      </c>
      <c r="B2753" s="69" t="str">
        <f t="shared" ca="1" si="126"/>
        <v>Resistores fusibles</v>
      </c>
      <c r="C2753" s="78" t="s">
        <v>1449</v>
      </c>
      <c r="D2753" s="78">
        <v>20</v>
      </c>
      <c r="E2753" s="71">
        <v>150</v>
      </c>
      <c r="F2753" s="70">
        <f t="shared" ca="1" si="127"/>
        <v>3000</v>
      </c>
      <c r="G2753" s="45"/>
      <c r="H2753" s="45"/>
      <c r="I2753" s="45"/>
      <c r="J2753" s="45"/>
    </row>
    <row r="2754" spans="1:10" ht="13.5" customHeight="1" x14ac:dyDescent="0.2">
      <c r="A2754" s="78">
        <v>32141107</v>
      </c>
      <c r="B2754" s="69" t="str">
        <f t="shared" ca="1" si="126"/>
        <v>Zócalos de tubo</v>
      </c>
      <c r="C2754" s="78" t="s">
        <v>1449</v>
      </c>
      <c r="D2754" s="78">
        <v>100</v>
      </c>
      <c r="E2754" s="71">
        <v>135.44999999999999</v>
      </c>
      <c r="F2754" s="70">
        <f t="shared" ca="1" si="127"/>
        <v>13544.999999999998</v>
      </c>
      <c r="G2754" s="45"/>
      <c r="H2754" s="45"/>
      <c r="I2754" s="45"/>
      <c r="J2754" s="45"/>
    </row>
    <row r="2755" spans="1:10" ht="13.5" customHeight="1" x14ac:dyDescent="0.2">
      <c r="A2755" s="78">
        <v>39101601</v>
      </c>
      <c r="B2755" s="69" t="str">
        <f t="shared" ca="1" si="126"/>
        <v>Lámparas halógenas</v>
      </c>
      <c r="C2755" s="78" t="s">
        <v>1449</v>
      </c>
      <c r="D2755" s="78">
        <v>30</v>
      </c>
      <c r="E2755" s="71">
        <v>556</v>
      </c>
      <c r="F2755" s="70">
        <f t="shared" ca="1" si="127"/>
        <v>16680</v>
      </c>
      <c r="G2755" s="45"/>
      <c r="H2755" s="45"/>
      <c r="I2755" s="45"/>
      <c r="J2755" s="45"/>
    </row>
    <row r="2756" spans="1:10" ht="13.5" customHeight="1" x14ac:dyDescent="0.2">
      <c r="A2756" s="78">
        <v>39101605</v>
      </c>
      <c r="B2756" s="69" t="str">
        <f t="shared" ca="1" si="126"/>
        <v>Lámparas fluorescentes</v>
      </c>
      <c r="C2756" s="78" t="s">
        <v>1449</v>
      </c>
      <c r="D2756" s="78">
        <v>40</v>
      </c>
      <c r="E2756" s="71">
        <v>1400</v>
      </c>
      <c r="F2756" s="70">
        <f t="shared" ca="1" si="127"/>
        <v>56000</v>
      </c>
      <c r="G2756" s="45"/>
      <c r="H2756" s="45"/>
      <c r="I2756" s="45"/>
      <c r="J2756" s="45"/>
    </row>
    <row r="2757" spans="1:10" ht="13.5" customHeight="1" x14ac:dyDescent="0.2">
      <c r="A2757" s="78">
        <v>39101701</v>
      </c>
      <c r="B2757" s="69" t="str">
        <f t="shared" ca="1" si="126"/>
        <v>Tubos fluorescentes</v>
      </c>
      <c r="C2757" s="78" t="s">
        <v>16989</v>
      </c>
      <c r="D2757" s="78">
        <v>10</v>
      </c>
      <c r="E2757" s="71">
        <v>4176</v>
      </c>
      <c r="F2757" s="70">
        <f t="shared" ca="1" si="127"/>
        <v>41760</v>
      </c>
      <c r="G2757" s="45"/>
      <c r="H2757" s="45"/>
      <c r="I2757" s="45"/>
      <c r="J2757" s="45"/>
    </row>
    <row r="2758" spans="1:10" ht="13.5" customHeight="1" x14ac:dyDescent="0.2">
      <c r="A2758" s="78">
        <v>39101701</v>
      </c>
      <c r="B2758" s="69" t="str">
        <f t="shared" ca="1" si="126"/>
        <v>Tubos fluorescentes</v>
      </c>
      <c r="C2758" s="78" t="s">
        <v>16989</v>
      </c>
      <c r="D2758" s="78">
        <v>10</v>
      </c>
      <c r="E2758" s="71">
        <v>7830</v>
      </c>
      <c r="F2758" s="70">
        <f t="shared" ca="1" si="127"/>
        <v>78300</v>
      </c>
      <c r="G2758" s="45"/>
      <c r="H2758" s="45"/>
      <c r="I2758" s="45"/>
      <c r="J2758" s="45"/>
    </row>
    <row r="2759" spans="1:10" ht="13.5" customHeight="1" x14ac:dyDescent="0.2">
      <c r="A2759" s="78">
        <v>39111810</v>
      </c>
      <c r="B2759" s="69" t="str">
        <f t="shared" ca="1" si="126"/>
        <v>Interruptor de lámpara</v>
      </c>
      <c r="C2759" s="78" t="s">
        <v>1449</v>
      </c>
      <c r="D2759" s="78">
        <v>100</v>
      </c>
      <c r="E2759" s="71">
        <v>235</v>
      </c>
      <c r="F2759" s="70">
        <f t="shared" ca="1" si="127"/>
        <v>23500</v>
      </c>
      <c r="G2759" s="45"/>
      <c r="H2759" s="45"/>
      <c r="I2759" s="45"/>
      <c r="J2759" s="45"/>
    </row>
    <row r="2760" spans="1:10" ht="13.5" customHeight="1" x14ac:dyDescent="0.2">
      <c r="A2760" s="78">
        <v>39121407</v>
      </c>
      <c r="B2760" s="69" t="str">
        <f t="shared" ca="1" si="126"/>
        <v>Strips de conexiones</v>
      </c>
      <c r="C2760" s="78" t="s">
        <v>1449</v>
      </c>
      <c r="D2760" s="78">
        <v>60</v>
      </c>
      <c r="E2760" s="71">
        <v>355.73</v>
      </c>
      <c r="F2760" s="70">
        <f t="shared" ca="1" si="127"/>
        <v>21343.800000000003</v>
      </c>
      <c r="G2760" s="45"/>
      <c r="H2760" s="45"/>
      <c r="I2760" s="45"/>
      <c r="J2760" s="45"/>
    </row>
    <row r="2761" spans="1:10" ht="13.5" customHeight="1" x14ac:dyDescent="0.2">
      <c r="A2761" s="78">
        <v>39121431</v>
      </c>
      <c r="B2761" s="69" t="str">
        <f t="shared" ca="1" si="126"/>
        <v>Conectores estancos de cables</v>
      </c>
      <c r="C2761" s="78" t="s">
        <v>1449</v>
      </c>
      <c r="D2761" s="78">
        <v>200</v>
      </c>
      <c r="E2761" s="71">
        <v>110</v>
      </c>
      <c r="F2761" s="70">
        <f t="shared" ca="1" si="127"/>
        <v>22000</v>
      </c>
      <c r="G2761" s="45"/>
      <c r="H2761" s="45"/>
      <c r="I2761" s="45"/>
      <c r="J2761" s="45"/>
    </row>
    <row r="2762" spans="1:10" ht="13.5" customHeight="1" x14ac:dyDescent="0.2">
      <c r="A2762" s="78">
        <v>39121502</v>
      </c>
      <c r="B2762" s="69" t="str">
        <f t="shared" ca="1" si="126"/>
        <v>Conmutadores reductores</v>
      </c>
      <c r="C2762" s="78" t="s">
        <v>1449</v>
      </c>
      <c r="D2762" s="78">
        <v>20</v>
      </c>
      <c r="E2762" s="71">
        <v>160</v>
      </c>
      <c r="F2762" s="70">
        <f t="shared" ca="1" si="127"/>
        <v>3200</v>
      </c>
      <c r="G2762" s="45"/>
      <c r="H2762" s="45"/>
      <c r="I2762" s="45"/>
      <c r="J2762" s="45"/>
    </row>
    <row r="2763" spans="1:10" ht="13.5" customHeight="1" x14ac:dyDescent="0.2">
      <c r="A2763" s="78">
        <v>39121549</v>
      </c>
      <c r="B2763" s="69" t="str">
        <f t="shared" ca="1" si="126"/>
        <v>Termostato</v>
      </c>
      <c r="C2763" s="78" t="s">
        <v>1449</v>
      </c>
      <c r="D2763" s="78">
        <v>4</v>
      </c>
      <c r="E2763" s="71">
        <v>3305</v>
      </c>
      <c r="F2763" s="70">
        <f t="shared" ca="1" si="127"/>
        <v>13220</v>
      </c>
      <c r="G2763" s="45"/>
      <c r="H2763" s="45"/>
      <c r="I2763" s="45"/>
      <c r="J2763" s="45"/>
    </row>
    <row r="2764" spans="1:10" ht="13.5" customHeight="1" x14ac:dyDescent="0.2">
      <c r="A2764" s="78">
        <v>39121602</v>
      </c>
      <c r="B2764" s="69" t="str">
        <f t="shared" ca="1" si="126"/>
        <v>Breakers de circuito magnético</v>
      </c>
      <c r="C2764" s="78" t="s">
        <v>1449</v>
      </c>
      <c r="D2764" s="78">
        <v>6</v>
      </c>
      <c r="E2764" s="71">
        <v>3570.33</v>
      </c>
      <c r="F2764" s="70">
        <f t="shared" ca="1" si="127"/>
        <v>21421.98</v>
      </c>
      <c r="G2764" s="45"/>
      <c r="H2764" s="45"/>
      <c r="I2764" s="45"/>
      <c r="J2764" s="45"/>
    </row>
    <row r="2765" spans="1:10" ht="13.5" customHeight="1" x14ac:dyDescent="0.2">
      <c r="A2765" s="78">
        <v>39121602</v>
      </c>
      <c r="B2765" s="69" t="str">
        <f t="shared" ca="1" si="126"/>
        <v>Breakers de circuito magnético</v>
      </c>
      <c r="C2765" s="78" t="s">
        <v>1449</v>
      </c>
      <c r="D2765" s="78">
        <v>10</v>
      </c>
      <c r="E2765" s="71">
        <v>515.4</v>
      </c>
      <c r="F2765" s="70">
        <f t="shared" ca="1" si="127"/>
        <v>5154</v>
      </c>
      <c r="G2765" s="45"/>
      <c r="H2765" s="45"/>
      <c r="I2765" s="45"/>
      <c r="J2765" s="45"/>
    </row>
    <row r="2766" spans="1:10" ht="13.5" customHeight="1" x14ac:dyDescent="0.2">
      <c r="A2766" s="78">
        <v>41111943</v>
      </c>
      <c r="B2766" s="69" t="str">
        <f t="shared" ca="1" si="126"/>
        <v>Sensores de resistencia o conductividad eléctrica</v>
      </c>
      <c r="C2766" s="78" t="s">
        <v>1449</v>
      </c>
      <c r="D2766" s="78">
        <v>10</v>
      </c>
      <c r="E2766" s="71">
        <v>1154.1099999999999</v>
      </c>
      <c r="F2766" s="70">
        <f t="shared" ca="1" si="127"/>
        <v>11541.099999999999</v>
      </c>
      <c r="G2766" s="45"/>
      <c r="H2766" s="45"/>
      <c r="I2766" s="45"/>
      <c r="J2766" s="45"/>
    </row>
    <row r="2767" spans="1:10" ht="13.5" customHeight="1" x14ac:dyDescent="0.2">
      <c r="A2767" s="78">
        <v>60104912</v>
      </c>
      <c r="B2767" s="69" t="str">
        <f t="shared" ca="1" si="126"/>
        <v>Alambres o cables eléctricos</v>
      </c>
      <c r="C2767" s="78" t="s">
        <v>14110</v>
      </c>
      <c r="D2767" s="78">
        <v>2000</v>
      </c>
      <c r="E2767" s="71">
        <v>21</v>
      </c>
      <c r="F2767" s="70">
        <f t="shared" ca="1" si="127"/>
        <v>42000</v>
      </c>
      <c r="G2767" s="45"/>
      <c r="H2767" s="45"/>
      <c r="I2767" s="45"/>
      <c r="J2767" s="45"/>
    </row>
    <row r="2768" spans="1:10" ht="13.5" customHeight="1" x14ac:dyDescent="0.2">
      <c r="A2768" s="78">
        <v>60104912</v>
      </c>
      <c r="B2768" s="69" t="str">
        <f t="shared" ca="1" si="126"/>
        <v>Alambres o cables eléctricos</v>
      </c>
      <c r="C2768" s="78" t="s">
        <v>14110</v>
      </c>
      <c r="D2768" s="78">
        <v>6400</v>
      </c>
      <c r="E2768" s="71">
        <v>13</v>
      </c>
      <c r="F2768" s="70">
        <f t="shared" ca="1" si="127"/>
        <v>83200</v>
      </c>
      <c r="G2768" s="45"/>
      <c r="H2768" s="45"/>
      <c r="I2768" s="45"/>
      <c r="J2768" s="45"/>
    </row>
    <row r="2769" spans="1:10" ht="14.1" customHeight="1" x14ac:dyDescent="0.2">
      <c r="A2769" s="45"/>
      <c r="B2769" s="45"/>
      <c r="C2769" s="45"/>
      <c r="D2769" s="45"/>
      <c r="E2769" s="73" t="s">
        <v>12551</v>
      </c>
      <c r="F2769" s="74">
        <f ca="1">SUM(Table3115[MONTO TOTAL ESTIMADO])</f>
        <v>665721.42000000004</v>
      </c>
      <c r="G2769" s="45"/>
      <c r="H2769" s="45" t="str">
        <f>C2740</f>
        <v>Bienes</v>
      </c>
      <c r="I2769" s="45" t="str">
        <f>E2740</f>
        <v>No</v>
      </c>
      <c r="J2769" s="45" t="str">
        <f>D2740</f>
        <v>Compras Menores</v>
      </c>
    </row>
    <row r="2770" spans="1:10" ht="14.1" customHeight="1" thickBot="1" x14ac:dyDescent="0.3"/>
    <row r="2771" spans="1:10" ht="33.75" customHeight="1" thickBot="1" x14ac:dyDescent="0.25">
      <c r="A2771" s="64" t="s">
        <v>16382</v>
      </c>
      <c r="B2771" s="64" t="s">
        <v>161</v>
      </c>
      <c r="C2771" s="64" t="s">
        <v>11725</v>
      </c>
      <c r="D2771" s="64" t="s">
        <v>14378</v>
      </c>
      <c r="E2771" s="64" t="s">
        <v>10963</v>
      </c>
      <c r="F2771" s="64" t="s">
        <v>11096</v>
      </c>
      <c r="G2771" s="45"/>
      <c r="H2771" s="45"/>
      <c r="I2771" s="45"/>
      <c r="J2771" s="45"/>
    </row>
    <row r="2772" spans="1:10" ht="14.1" customHeight="1" thickBot="1" x14ac:dyDescent="0.25">
      <c r="A2772" s="66" t="s">
        <v>18905</v>
      </c>
      <c r="B2772" s="66" t="s">
        <v>18906</v>
      </c>
      <c r="C2772" s="66" t="s">
        <v>17798</v>
      </c>
      <c r="D2772" s="66" t="s">
        <v>17483</v>
      </c>
      <c r="E2772" s="66" t="s">
        <v>17854</v>
      </c>
      <c r="F2772" s="66" t="s">
        <v>18907</v>
      </c>
      <c r="G2772" s="45"/>
      <c r="H2772" s="45"/>
      <c r="I2772" s="45"/>
      <c r="J2772" s="45"/>
    </row>
    <row r="2773" spans="1:10" ht="14.1" customHeight="1" thickBot="1" x14ac:dyDescent="0.25">
      <c r="A2773" s="95" t="s">
        <v>14828</v>
      </c>
      <c r="B2773" s="67" t="s">
        <v>8530</v>
      </c>
      <c r="C2773" s="76">
        <v>45200</v>
      </c>
      <c r="D2773" s="95" t="s">
        <v>9387</v>
      </c>
      <c r="E2773" s="67" t="s">
        <v>13094</v>
      </c>
      <c r="F2773" s="66" t="s">
        <v>3082</v>
      </c>
      <c r="G2773" s="45"/>
      <c r="H2773" s="45"/>
      <c r="I2773" s="45"/>
      <c r="J2773" s="45"/>
    </row>
    <row r="2774" spans="1:10" ht="14.1" customHeight="1" thickBot="1" x14ac:dyDescent="0.25">
      <c r="A2774" s="96"/>
      <c r="B2774" s="67" t="s">
        <v>1786</v>
      </c>
      <c r="C2774" s="83">
        <f>IF(C2773="","",IF(AND(MONTH(C2773)&gt;=1,MONTH(C2773)&lt;=3),1,IF(AND(MONTH(C2773)&gt;=4,MONTH(C2773)&lt;=6),2,IF(AND(MONTH(C2773)&gt;=7,MONTH(C2773)&lt;=9),3,4))))</f>
        <v>4</v>
      </c>
      <c r="D2774" s="96"/>
      <c r="E2774" s="67" t="s">
        <v>2419</v>
      </c>
      <c r="F2774" s="66" t="s">
        <v>14449</v>
      </c>
      <c r="G2774" s="45"/>
      <c r="H2774" s="45"/>
      <c r="I2774" s="45"/>
      <c r="J2774" s="45"/>
    </row>
    <row r="2775" spans="1:10" ht="14.1" customHeight="1" thickBot="1" x14ac:dyDescent="0.25">
      <c r="A2775" s="96"/>
      <c r="B2775" s="67" t="s">
        <v>12943</v>
      </c>
      <c r="C2775" s="76">
        <v>45291</v>
      </c>
      <c r="D2775" s="96"/>
      <c r="E2775" s="67" t="s">
        <v>3075</v>
      </c>
      <c r="F2775" s="66" t="s">
        <v>6001</v>
      </c>
      <c r="G2775" s="45"/>
      <c r="H2775" s="45"/>
      <c r="I2775" s="45"/>
      <c r="J2775" s="45"/>
    </row>
    <row r="2776" spans="1:10" ht="14.1" customHeight="1" thickBot="1" x14ac:dyDescent="0.25">
      <c r="A2776" s="96"/>
      <c r="B2776" s="67" t="s">
        <v>1786</v>
      </c>
      <c r="C2776" s="83">
        <f>IF(C2775="","",IF(AND(MONTH(C2775)&gt;=1,MONTH(C2775)&lt;=3),1,IF(AND(MONTH(C2775)&gt;=4,MONTH(C2775)&lt;=6),2,IF(AND(MONTH(C2775)&gt;=7,MONTH(C2775)&lt;=9),3,4))))</f>
        <v>4</v>
      </c>
      <c r="D2776" s="96"/>
      <c r="E2776" s="67" t="s">
        <v>13193</v>
      </c>
      <c r="F2776" s="66" t="s">
        <v>6001</v>
      </c>
      <c r="G2776" s="45"/>
      <c r="H2776" s="45"/>
      <c r="I2776" s="45"/>
      <c r="J2776" s="45"/>
    </row>
    <row r="2777" spans="1:10" ht="14.1" customHeight="1" thickBot="1" x14ac:dyDescent="0.25">
      <c r="A2777" s="45"/>
      <c r="B2777" s="45"/>
      <c r="C2777" s="45"/>
      <c r="D2777" s="45"/>
      <c r="E2777" s="45"/>
      <c r="F2777" s="45"/>
      <c r="G2777" s="45"/>
      <c r="H2777" s="45"/>
      <c r="I2777" s="45"/>
      <c r="J2777" s="45"/>
    </row>
    <row r="2778" spans="1:10" ht="14.1" customHeight="1" thickBot="1" x14ac:dyDescent="0.25">
      <c r="A2778" s="72" t="s">
        <v>15735</v>
      </c>
      <c r="B2778" s="72" t="s">
        <v>16146</v>
      </c>
      <c r="C2778" s="72" t="s">
        <v>15641</v>
      </c>
      <c r="D2778" s="72" t="s">
        <v>15251</v>
      </c>
      <c r="E2778" s="72" t="s">
        <v>6934</v>
      </c>
      <c r="F2778" s="72" t="s">
        <v>15280</v>
      </c>
      <c r="G2778" s="45"/>
      <c r="H2778" s="45"/>
      <c r="I2778" s="45"/>
      <c r="J2778" s="45"/>
    </row>
    <row r="2779" spans="1:10" ht="14.1" customHeight="1" x14ac:dyDescent="0.2">
      <c r="A2779" s="78">
        <v>26111702</v>
      </c>
      <c r="B2779" s="69" t="str">
        <f t="shared" ref="B2779:B2793" ca="1" si="128">IFERROR(INDEX(UNSPSCDes,MATCH(INDIRECT(ADDRESS(ROW(),COLUMN()-1,4)),UNSPSCCode,0)),"")</f>
        <v>Pilas alcalinas</v>
      </c>
      <c r="C2779" s="78" t="s">
        <v>1449</v>
      </c>
      <c r="D2779" s="78">
        <v>144</v>
      </c>
      <c r="E2779" s="71">
        <v>345.77</v>
      </c>
      <c r="F2779" s="70">
        <f t="shared" ref="F2779:F2793" ca="1" si="129">INDIRECT(ADDRESS(ROW(),COLUMN()-2,4))*INDIRECT(ADDRESS(ROW(),COLUMN()-1,4))</f>
        <v>49790.879999999997</v>
      </c>
      <c r="G2779" s="45"/>
      <c r="H2779" s="45"/>
      <c r="I2779" s="45"/>
      <c r="J2779" s="45"/>
    </row>
    <row r="2780" spans="1:10" ht="13.5" customHeight="1" x14ac:dyDescent="0.2">
      <c r="A2780" s="78">
        <v>26121609</v>
      </c>
      <c r="B2780" s="69" t="str">
        <f t="shared" ca="1" si="128"/>
        <v>Cable de redes</v>
      </c>
      <c r="C2780" s="78" t="s">
        <v>1449</v>
      </c>
      <c r="D2780" s="78">
        <v>2</v>
      </c>
      <c r="E2780" s="71">
        <v>3475.46</v>
      </c>
      <c r="F2780" s="70">
        <f t="shared" ca="1" si="129"/>
        <v>6950.92</v>
      </c>
      <c r="G2780" s="45"/>
      <c r="H2780" s="45"/>
      <c r="I2780" s="45"/>
      <c r="J2780" s="45"/>
    </row>
    <row r="2781" spans="1:10" ht="13.5" customHeight="1" x14ac:dyDescent="0.2">
      <c r="A2781" s="78">
        <v>32101522</v>
      </c>
      <c r="B2781" s="69" t="str">
        <f t="shared" ca="1" si="128"/>
        <v>Aisladores</v>
      </c>
      <c r="C2781" s="78" t="s">
        <v>1449</v>
      </c>
      <c r="D2781" s="78">
        <v>40</v>
      </c>
      <c r="E2781" s="71">
        <v>145</v>
      </c>
      <c r="F2781" s="70">
        <f t="shared" ca="1" si="129"/>
        <v>5800</v>
      </c>
      <c r="G2781" s="45"/>
      <c r="H2781" s="45"/>
      <c r="I2781" s="45"/>
      <c r="J2781" s="45"/>
    </row>
    <row r="2782" spans="1:10" ht="13.5" customHeight="1" x14ac:dyDescent="0.2">
      <c r="A2782" s="78">
        <v>32121602</v>
      </c>
      <c r="B2782" s="69" t="str">
        <f t="shared" ca="1" si="128"/>
        <v>Resistores fusibles</v>
      </c>
      <c r="C2782" s="78" t="s">
        <v>1449</v>
      </c>
      <c r="D2782" s="78">
        <v>20</v>
      </c>
      <c r="E2782" s="71">
        <v>150</v>
      </c>
      <c r="F2782" s="70">
        <f t="shared" ca="1" si="129"/>
        <v>3000</v>
      </c>
      <c r="G2782" s="45"/>
      <c r="H2782" s="45"/>
      <c r="I2782" s="45"/>
      <c r="J2782" s="45"/>
    </row>
    <row r="2783" spans="1:10" ht="13.5" customHeight="1" x14ac:dyDescent="0.2">
      <c r="A2783" s="78">
        <v>32141107</v>
      </c>
      <c r="B2783" s="69" t="str">
        <f t="shared" ca="1" si="128"/>
        <v>Zócalos de tubo</v>
      </c>
      <c r="C2783" s="78" t="s">
        <v>1449</v>
      </c>
      <c r="D2783" s="78">
        <v>100</v>
      </c>
      <c r="E2783" s="71">
        <v>135.44999999999999</v>
      </c>
      <c r="F2783" s="70">
        <f t="shared" ca="1" si="129"/>
        <v>13544.999999999998</v>
      </c>
      <c r="G2783" s="45"/>
      <c r="H2783" s="45"/>
      <c r="I2783" s="45"/>
      <c r="J2783" s="45"/>
    </row>
    <row r="2784" spans="1:10" ht="13.5" customHeight="1" x14ac:dyDescent="0.2">
      <c r="A2784" s="78">
        <v>39101601</v>
      </c>
      <c r="B2784" s="69" t="str">
        <f t="shared" ca="1" si="128"/>
        <v>Lámparas halógenas</v>
      </c>
      <c r="C2784" s="78" t="s">
        <v>1449</v>
      </c>
      <c r="D2784" s="78">
        <v>30</v>
      </c>
      <c r="E2784" s="71">
        <v>556</v>
      </c>
      <c r="F2784" s="70">
        <f t="shared" ca="1" si="129"/>
        <v>16680</v>
      </c>
      <c r="G2784" s="45"/>
      <c r="H2784" s="45"/>
      <c r="I2784" s="45"/>
      <c r="J2784" s="45"/>
    </row>
    <row r="2785" spans="1:10" ht="13.5" customHeight="1" x14ac:dyDescent="0.2">
      <c r="A2785" s="78">
        <v>39101605</v>
      </c>
      <c r="B2785" s="69" t="str">
        <f t="shared" ca="1" si="128"/>
        <v>Lámparas fluorescentes</v>
      </c>
      <c r="C2785" s="78" t="s">
        <v>1449</v>
      </c>
      <c r="D2785" s="78">
        <v>40</v>
      </c>
      <c r="E2785" s="71">
        <v>1400</v>
      </c>
      <c r="F2785" s="70">
        <f t="shared" ca="1" si="129"/>
        <v>56000</v>
      </c>
      <c r="G2785" s="45"/>
      <c r="H2785" s="45"/>
      <c r="I2785" s="45"/>
      <c r="J2785" s="45"/>
    </row>
    <row r="2786" spans="1:10" ht="13.5" customHeight="1" x14ac:dyDescent="0.2">
      <c r="A2786" s="78">
        <v>39101701</v>
      </c>
      <c r="B2786" s="69" t="str">
        <f t="shared" ca="1" si="128"/>
        <v>Tubos fluorescentes</v>
      </c>
      <c r="C2786" s="78" t="s">
        <v>16989</v>
      </c>
      <c r="D2786" s="78">
        <v>10</v>
      </c>
      <c r="E2786" s="71">
        <v>4176</v>
      </c>
      <c r="F2786" s="70">
        <f t="shared" ca="1" si="129"/>
        <v>41760</v>
      </c>
      <c r="G2786" s="45"/>
      <c r="H2786" s="45"/>
      <c r="I2786" s="45"/>
      <c r="J2786" s="45"/>
    </row>
    <row r="2787" spans="1:10" ht="13.5" customHeight="1" x14ac:dyDescent="0.2">
      <c r="A2787" s="78">
        <v>39101701</v>
      </c>
      <c r="B2787" s="69" t="str">
        <f t="shared" ca="1" si="128"/>
        <v>Tubos fluorescentes</v>
      </c>
      <c r="C2787" s="78" t="s">
        <v>16989</v>
      </c>
      <c r="D2787" s="78">
        <v>10</v>
      </c>
      <c r="E2787" s="71">
        <v>7830</v>
      </c>
      <c r="F2787" s="70">
        <f t="shared" ca="1" si="129"/>
        <v>78300</v>
      </c>
      <c r="G2787" s="45"/>
      <c r="H2787" s="45"/>
      <c r="I2787" s="45"/>
      <c r="J2787" s="45"/>
    </row>
    <row r="2788" spans="1:10" ht="13.5" customHeight="1" x14ac:dyDescent="0.2">
      <c r="A2788" s="78">
        <v>39111702</v>
      </c>
      <c r="B2788" s="69" t="str">
        <f t="shared" ca="1" si="128"/>
        <v>Lámparas portátiles</v>
      </c>
      <c r="C2788" s="78" t="s">
        <v>1449</v>
      </c>
      <c r="D2788" s="78">
        <v>20</v>
      </c>
      <c r="E2788" s="71">
        <v>500</v>
      </c>
      <c r="F2788" s="70">
        <f t="shared" ca="1" si="129"/>
        <v>10000</v>
      </c>
      <c r="G2788" s="45"/>
      <c r="H2788" s="45"/>
      <c r="I2788" s="45"/>
      <c r="J2788" s="45"/>
    </row>
    <row r="2789" spans="1:10" ht="13.5" customHeight="1" x14ac:dyDescent="0.2">
      <c r="A2789" s="78">
        <v>39111810</v>
      </c>
      <c r="B2789" s="69" t="str">
        <f t="shared" ca="1" si="128"/>
        <v>Interruptor de lámpara</v>
      </c>
      <c r="C2789" s="78" t="s">
        <v>1449</v>
      </c>
      <c r="D2789" s="78">
        <v>100</v>
      </c>
      <c r="E2789" s="71">
        <v>235</v>
      </c>
      <c r="F2789" s="70">
        <f t="shared" ca="1" si="129"/>
        <v>23500</v>
      </c>
      <c r="G2789" s="45"/>
      <c r="H2789" s="45"/>
      <c r="I2789" s="45"/>
      <c r="J2789" s="45"/>
    </row>
    <row r="2790" spans="1:10" ht="13.5" customHeight="1" x14ac:dyDescent="0.2">
      <c r="A2790" s="78">
        <v>39121502</v>
      </c>
      <c r="B2790" s="69" t="str">
        <f t="shared" ca="1" si="128"/>
        <v>Conmutadores reductores</v>
      </c>
      <c r="C2790" s="78" t="s">
        <v>1449</v>
      </c>
      <c r="D2790" s="78">
        <v>20</v>
      </c>
      <c r="E2790" s="71">
        <v>160</v>
      </c>
      <c r="F2790" s="70">
        <f t="shared" ca="1" si="129"/>
        <v>3200</v>
      </c>
      <c r="G2790" s="45"/>
      <c r="H2790" s="45"/>
      <c r="I2790" s="45"/>
      <c r="J2790" s="45"/>
    </row>
    <row r="2791" spans="1:10" ht="13.5" customHeight="1" x14ac:dyDescent="0.2">
      <c r="A2791" s="78">
        <v>39121602</v>
      </c>
      <c r="B2791" s="69" t="str">
        <f t="shared" ca="1" si="128"/>
        <v>Breakers de circuito magnético</v>
      </c>
      <c r="C2791" s="78" t="s">
        <v>1449</v>
      </c>
      <c r="D2791" s="78">
        <v>4</v>
      </c>
      <c r="E2791" s="71">
        <v>3570.33</v>
      </c>
      <c r="F2791" s="70">
        <f t="shared" ca="1" si="129"/>
        <v>14281.32</v>
      </c>
      <c r="G2791" s="45"/>
      <c r="H2791" s="45"/>
      <c r="I2791" s="45"/>
      <c r="J2791" s="45"/>
    </row>
    <row r="2792" spans="1:10" ht="13.5" customHeight="1" x14ac:dyDescent="0.2">
      <c r="A2792" s="78">
        <v>39121602</v>
      </c>
      <c r="B2792" s="69" t="str">
        <f t="shared" ca="1" si="128"/>
        <v>Breakers de circuito magnético</v>
      </c>
      <c r="C2792" s="78" t="s">
        <v>1449</v>
      </c>
      <c r="D2792" s="78">
        <v>20</v>
      </c>
      <c r="E2792" s="71">
        <v>515.4</v>
      </c>
      <c r="F2792" s="70">
        <f t="shared" ca="1" si="129"/>
        <v>10308</v>
      </c>
      <c r="G2792" s="45"/>
      <c r="H2792" s="45"/>
      <c r="I2792" s="45"/>
      <c r="J2792" s="45"/>
    </row>
    <row r="2793" spans="1:10" ht="13.5" customHeight="1" x14ac:dyDescent="0.2">
      <c r="A2793" s="78">
        <v>41111943</v>
      </c>
      <c r="B2793" s="69" t="str">
        <f t="shared" ca="1" si="128"/>
        <v>Sensores de resistencia o conductividad eléctrica</v>
      </c>
      <c r="C2793" s="78" t="s">
        <v>1449</v>
      </c>
      <c r="D2793" s="78">
        <v>10</v>
      </c>
      <c r="E2793" s="71">
        <v>1154.1099999999999</v>
      </c>
      <c r="F2793" s="70">
        <f t="shared" ca="1" si="129"/>
        <v>11541.099999999999</v>
      </c>
      <c r="G2793" s="45"/>
      <c r="H2793" s="45"/>
      <c r="I2793" s="45"/>
      <c r="J2793" s="45"/>
    </row>
    <row r="2794" spans="1:10" ht="14.1" customHeight="1" x14ac:dyDescent="0.2">
      <c r="A2794" s="45"/>
      <c r="B2794" s="45"/>
      <c r="C2794" s="45"/>
      <c r="D2794" s="45"/>
      <c r="E2794" s="73" t="s">
        <v>12551</v>
      </c>
      <c r="F2794" s="74">
        <f ca="1">SUM(Table3116[MONTO TOTAL ESTIMADO])</f>
        <v>344657.22</v>
      </c>
      <c r="G2794" s="45"/>
      <c r="H2794" s="45" t="str">
        <f>C2772</f>
        <v>Bienes</v>
      </c>
      <c r="I2794" s="45" t="str">
        <f>E2772</f>
        <v>No</v>
      </c>
      <c r="J2794" s="45" t="str">
        <f>D2772</f>
        <v>Compras Menores</v>
      </c>
    </row>
    <row r="2795" spans="1:10" ht="14.1" customHeight="1" thickBot="1" x14ac:dyDescent="0.3"/>
    <row r="2796" spans="1:10" ht="33.75" customHeight="1" thickBot="1" x14ac:dyDescent="0.25">
      <c r="A2796" s="64" t="s">
        <v>16382</v>
      </c>
      <c r="B2796" s="64" t="s">
        <v>161</v>
      </c>
      <c r="C2796" s="64" t="s">
        <v>11725</v>
      </c>
      <c r="D2796" s="64" t="s">
        <v>14378</v>
      </c>
      <c r="E2796" s="64" t="s">
        <v>10963</v>
      </c>
      <c r="F2796" s="64" t="s">
        <v>11096</v>
      </c>
      <c r="G2796" s="45"/>
      <c r="H2796" s="45"/>
      <c r="I2796" s="45"/>
      <c r="J2796" s="45"/>
    </row>
    <row r="2797" spans="1:10" ht="13.5" customHeight="1" thickBot="1" x14ac:dyDescent="0.25">
      <c r="A2797" s="66" t="s">
        <v>18908</v>
      </c>
      <c r="B2797" s="66" t="s">
        <v>18909</v>
      </c>
      <c r="C2797" s="66" t="s">
        <v>17798</v>
      </c>
      <c r="D2797" s="66" t="s">
        <v>10172</v>
      </c>
      <c r="E2797" s="66" t="s">
        <v>17854</v>
      </c>
      <c r="F2797" s="66" t="s">
        <v>18910</v>
      </c>
      <c r="G2797" s="45"/>
      <c r="H2797" s="45"/>
      <c r="I2797" s="45"/>
      <c r="J2797" s="45"/>
    </row>
    <row r="2798" spans="1:10" ht="14.1" customHeight="1" thickBot="1" x14ac:dyDescent="0.25">
      <c r="A2798" s="95" t="s">
        <v>14828</v>
      </c>
      <c r="B2798" s="67" t="s">
        <v>8530</v>
      </c>
      <c r="C2798" s="76">
        <v>44927</v>
      </c>
      <c r="D2798" s="95" t="s">
        <v>9387</v>
      </c>
      <c r="E2798" s="67" t="s">
        <v>13094</v>
      </c>
      <c r="F2798" s="66" t="s">
        <v>3082</v>
      </c>
      <c r="G2798" s="45"/>
      <c r="H2798" s="45"/>
      <c r="I2798" s="45"/>
      <c r="J2798" s="45"/>
    </row>
    <row r="2799" spans="1:10" ht="14.1" customHeight="1" thickBot="1" x14ac:dyDescent="0.25">
      <c r="A2799" s="96"/>
      <c r="B2799" s="67" t="s">
        <v>1786</v>
      </c>
      <c r="C2799" s="83">
        <f>IF(C2798="","",IF(AND(MONTH(C2798)&gt;=1,MONTH(C2798)&lt;=3),1,IF(AND(MONTH(C2798)&gt;=4,MONTH(C2798)&lt;=6),2,IF(AND(MONTH(C2798)&gt;=7,MONTH(C2798)&lt;=9),3,4))))</f>
        <v>1</v>
      </c>
      <c r="D2799" s="96"/>
      <c r="E2799" s="67" t="s">
        <v>2419</v>
      </c>
      <c r="F2799" s="66" t="s">
        <v>14449</v>
      </c>
      <c r="G2799" s="45"/>
      <c r="H2799" s="45"/>
      <c r="I2799" s="45"/>
      <c r="J2799" s="45"/>
    </row>
    <row r="2800" spans="1:10" ht="14.1" customHeight="1" thickBot="1" x14ac:dyDescent="0.25">
      <c r="A2800" s="96"/>
      <c r="B2800" s="67" t="s">
        <v>12943</v>
      </c>
      <c r="C2800" s="76">
        <v>45016</v>
      </c>
      <c r="D2800" s="96"/>
      <c r="E2800" s="67" t="s">
        <v>3075</v>
      </c>
      <c r="F2800" s="66" t="s">
        <v>6001</v>
      </c>
      <c r="G2800" s="45"/>
      <c r="H2800" s="45"/>
      <c r="I2800" s="45"/>
      <c r="J2800" s="45"/>
    </row>
    <row r="2801" spans="1:10" ht="14.1" customHeight="1" thickBot="1" x14ac:dyDescent="0.25">
      <c r="A2801" s="96"/>
      <c r="B2801" s="67" t="s">
        <v>1786</v>
      </c>
      <c r="C2801" s="83">
        <f>IF(C2800="","",IF(AND(MONTH(C2800)&gt;=1,MONTH(C2800)&lt;=3),1,IF(AND(MONTH(C2800)&gt;=4,MONTH(C2800)&lt;=6),2,IF(AND(MONTH(C2800)&gt;=7,MONTH(C2800)&lt;=9),3,4))))</f>
        <v>1</v>
      </c>
      <c r="D2801" s="96"/>
      <c r="E2801" s="67" t="s">
        <v>13193</v>
      </c>
      <c r="F2801" s="66" t="s">
        <v>6001</v>
      </c>
      <c r="G2801" s="45"/>
      <c r="H2801" s="45"/>
      <c r="I2801" s="45"/>
      <c r="J2801" s="45"/>
    </row>
    <row r="2802" spans="1:10" ht="14.1" customHeight="1" thickBot="1" x14ac:dyDescent="0.25">
      <c r="A2802" s="45"/>
      <c r="B2802" s="45"/>
      <c r="C2802" s="45"/>
      <c r="D2802" s="45"/>
      <c r="E2802" s="45"/>
      <c r="F2802" s="45"/>
      <c r="G2802" s="45"/>
      <c r="H2802" s="45"/>
      <c r="I2802" s="45"/>
      <c r="J2802" s="45"/>
    </row>
    <row r="2803" spans="1:10" ht="14.1" customHeight="1" thickBot="1" x14ac:dyDescent="0.25">
      <c r="A2803" s="72" t="s">
        <v>15735</v>
      </c>
      <c r="B2803" s="72" t="s">
        <v>16146</v>
      </c>
      <c r="C2803" s="72" t="s">
        <v>15641</v>
      </c>
      <c r="D2803" s="72" t="s">
        <v>15251</v>
      </c>
      <c r="E2803" s="72" t="s">
        <v>6934</v>
      </c>
      <c r="F2803" s="72" t="s">
        <v>15280</v>
      </c>
      <c r="G2803" s="45"/>
      <c r="H2803" s="45"/>
      <c r="I2803" s="45"/>
      <c r="J2803" s="45"/>
    </row>
    <row r="2804" spans="1:10" ht="13.5" customHeight="1" x14ac:dyDescent="0.2">
      <c r="A2804" s="78">
        <v>23121612</v>
      </c>
      <c r="B2804" s="69" t="str">
        <f t="shared" ref="B2804:B2807" ca="1" si="130">IFERROR(INDEX(UNSPSCDes,MATCH(INDIRECT(ADDRESS(ROW(),COLUMN()-1,4)),UNSPSCCode,0)),"")</f>
        <v>Agujas para máquina de cose</v>
      </c>
      <c r="C2804" s="78" t="s">
        <v>16989</v>
      </c>
      <c r="D2804" s="78">
        <v>8</v>
      </c>
      <c r="E2804" s="71">
        <v>293.75</v>
      </c>
      <c r="F2804" s="70">
        <f t="shared" ref="F2804:F2807" ca="1" si="131">INDIRECT(ADDRESS(ROW(),COLUMN()-2,4))*INDIRECT(ADDRESS(ROW(),COLUMN()-1,4))</f>
        <v>2350</v>
      </c>
      <c r="G2804" s="45"/>
      <c r="H2804" s="45"/>
      <c r="I2804" s="45"/>
      <c r="J2804" s="45"/>
    </row>
    <row r="2805" spans="1:10" ht="13.5" customHeight="1" x14ac:dyDescent="0.2">
      <c r="A2805" s="78">
        <v>26101747</v>
      </c>
      <c r="B2805" s="69" t="str">
        <f t="shared" ca="1" si="130"/>
        <v>Varas de empuje</v>
      </c>
      <c r="C2805" s="78" t="s">
        <v>1449</v>
      </c>
      <c r="D2805" s="78">
        <v>3</v>
      </c>
      <c r="E2805" s="71">
        <v>1519</v>
      </c>
      <c r="F2805" s="70">
        <f t="shared" ca="1" si="131"/>
        <v>4557</v>
      </c>
      <c r="G2805" s="45"/>
      <c r="H2805" s="45"/>
      <c r="I2805" s="45"/>
      <c r="J2805" s="45"/>
    </row>
    <row r="2806" spans="1:10" ht="13.5" customHeight="1" x14ac:dyDescent="0.2">
      <c r="A2806" s="78">
        <v>41111739</v>
      </c>
      <c r="B2806" s="69" t="str">
        <f t="shared" ca="1" si="130"/>
        <v>Bombillos de repuesto para microscopios de laboratorio</v>
      </c>
      <c r="C2806" s="78" t="s">
        <v>1449</v>
      </c>
      <c r="D2806" s="78">
        <v>60</v>
      </c>
      <c r="E2806" s="71">
        <v>325</v>
      </c>
      <c r="F2806" s="70">
        <f t="shared" ca="1" si="131"/>
        <v>19500</v>
      </c>
      <c r="G2806" s="45"/>
      <c r="H2806" s="45"/>
      <c r="I2806" s="45"/>
      <c r="J2806" s="45"/>
    </row>
    <row r="2807" spans="1:10" ht="13.5" customHeight="1" x14ac:dyDescent="0.2">
      <c r="A2807" s="78">
        <v>42182007</v>
      </c>
      <c r="B2807" s="69" t="str">
        <f t="shared" ca="1" si="130"/>
        <v>Bombillos o lámparas de escopios para exámenes médicos</v>
      </c>
      <c r="C2807" s="78" t="s">
        <v>1449</v>
      </c>
      <c r="D2807" s="78">
        <v>300</v>
      </c>
      <c r="E2807" s="71">
        <v>41.77</v>
      </c>
      <c r="F2807" s="70">
        <f t="shared" ca="1" si="131"/>
        <v>12531.000000000002</v>
      </c>
      <c r="G2807" s="45"/>
      <c r="H2807" s="45"/>
      <c r="I2807" s="45"/>
      <c r="J2807" s="45"/>
    </row>
    <row r="2808" spans="1:10" ht="14.1" customHeight="1" x14ac:dyDescent="0.2">
      <c r="A2808" s="45"/>
      <c r="B2808" s="45"/>
      <c r="C2808" s="45"/>
      <c r="D2808" s="45"/>
      <c r="E2808" s="73" t="s">
        <v>12551</v>
      </c>
      <c r="F2808" s="74">
        <f ca="1">SUM(Table3117[MONTO TOTAL ESTIMADO])</f>
        <v>38938</v>
      </c>
      <c r="G2808" s="45"/>
      <c r="H2808" s="45" t="str">
        <f>C2797</f>
        <v>Bienes</v>
      </c>
      <c r="I2808" s="45" t="str">
        <f>E2797</f>
        <v>No</v>
      </c>
      <c r="J2808" s="45" t="str">
        <f>D2797</f>
        <v>Compras por debajo del Umbral</v>
      </c>
    </row>
    <row r="2809" spans="1:10" ht="14.1" customHeight="1" thickBot="1" x14ac:dyDescent="0.3"/>
    <row r="2810" spans="1:10" ht="33.75" customHeight="1" thickBot="1" x14ac:dyDescent="0.25">
      <c r="A2810" s="64" t="s">
        <v>16382</v>
      </c>
      <c r="B2810" s="64" t="s">
        <v>161</v>
      </c>
      <c r="C2810" s="64" t="s">
        <v>11725</v>
      </c>
      <c r="D2810" s="64" t="s">
        <v>14378</v>
      </c>
      <c r="E2810" s="64" t="s">
        <v>10963</v>
      </c>
      <c r="F2810" s="64" t="s">
        <v>11096</v>
      </c>
      <c r="G2810" s="45"/>
      <c r="H2810" s="45"/>
      <c r="I2810" s="45"/>
      <c r="J2810" s="45"/>
    </row>
    <row r="2811" spans="1:10" ht="14.1" customHeight="1" thickBot="1" x14ac:dyDescent="0.25">
      <c r="A2811" s="66" t="s">
        <v>18908</v>
      </c>
      <c r="B2811" s="66" t="s">
        <v>18909</v>
      </c>
      <c r="C2811" s="66" t="s">
        <v>17798</v>
      </c>
      <c r="D2811" s="66" t="s">
        <v>10172</v>
      </c>
      <c r="E2811" s="66" t="s">
        <v>17854</v>
      </c>
      <c r="F2811" s="66" t="s">
        <v>18910</v>
      </c>
      <c r="G2811" s="45"/>
      <c r="H2811" s="45"/>
      <c r="I2811" s="45"/>
      <c r="J2811" s="45"/>
    </row>
    <row r="2812" spans="1:10" ht="14.1" customHeight="1" thickBot="1" x14ac:dyDescent="0.25">
      <c r="A2812" s="95" t="s">
        <v>14828</v>
      </c>
      <c r="B2812" s="67" t="s">
        <v>8530</v>
      </c>
      <c r="C2812" s="76">
        <v>45108</v>
      </c>
      <c r="D2812" s="95" t="s">
        <v>9387</v>
      </c>
      <c r="E2812" s="67" t="s">
        <v>13094</v>
      </c>
      <c r="F2812" s="66" t="s">
        <v>3082</v>
      </c>
      <c r="G2812" s="45"/>
      <c r="H2812" s="45"/>
      <c r="I2812" s="45"/>
      <c r="J2812" s="45"/>
    </row>
    <row r="2813" spans="1:10" ht="14.1" customHeight="1" thickBot="1" x14ac:dyDescent="0.25">
      <c r="A2813" s="96"/>
      <c r="B2813" s="67" t="s">
        <v>1786</v>
      </c>
      <c r="C2813" s="83">
        <f>IF(C2812="","",IF(AND(MONTH(C2812)&gt;=1,MONTH(C2812)&lt;=3),1,IF(AND(MONTH(C2812)&gt;=4,MONTH(C2812)&lt;=6),2,IF(AND(MONTH(C2812)&gt;=7,MONTH(C2812)&lt;=9),3,4))))</f>
        <v>3</v>
      </c>
      <c r="D2813" s="96"/>
      <c r="E2813" s="67" t="s">
        <v>2419</v>
      </c>
      <c r="F2813" s="66" t="s">
        <v>14449</v>
      </c>
      <c r="G2813" s="45"/>
      <c r="H2813" s="45"/>
      <c r="I2813" s="45"/>
      <c r="J2813" s="45"/>
    </row>
    <row r="2814" spans="1:10" ht="14.1" customHeight="1" thickBot="1" x14ac:dyDescent="0.25">
      <c r="A2814" s="96"/>
      <c r="B2814" s="67" t="s">
        <v>12943</v>
      </c>
      <c r="C2814" s="76">
        <v>45199</v>
      </c>
      <c r="D2814" s="96"/>
      <c r="E2814" s="67" t="s">
        <v>3075</v>
      </c>
      <c r="F2814" s="66" t="s">
        <v>6001</v>
      </c>
      <c r="G2814" s="45"/>
      <c r="H2814" s="45"/>
      <c r="I2814" s="45"/>
      <c r="J2814" s="45"/>
    </row>
    <row r="2815" spans="1:10" ht="14.1" customHeight="1" thickBot="1" x14ac:dyDescent="0.25">
      <c r="A2815" s="96"/>
      <c r="B2815" s="67" t="s">
        <v>1786</v>
      </c>
      <c r="C2815" s="83">
        <f>IF(C2814="","",IF(AND(MONTH(C2814)&gt;=1,MONTH(C2814)&lt;=3),1,IF(AND(MONTH(C2814)&gt;=4,MONTH(C2814)&lt;=6),2,IF(AND(MONTH(C2814)&gt;=7,MONTH(C2814)&lt;=9),3,4))))</f>
        <v>3</v>
      </c>
      <c r="D2815" s="96"/>
      <c r="E2815" s="67" t="s">
        <v>13193</v>
      </c>
      <c r="F2815" s="66" t="s">
        <v>6001</v>
      </c>
      <c r="G2815" s="45"/>
      <c r="H2815" s="45"/>
      <c r="I2815" s="45"/>
      <c r="J2815" s="45"/>
    </row>
    <row r="2816" spans="1:10" ht="14.1" customHeight="1" thickBot="1" x14ac:dyDescent="0.25">
      <c r="A2816" s="45"/>
      <c r="B2816" s="45"/>
      <c r="C2816" s="45"/>
      <c r="D2816" s="45"/>
      <c r="E2816" s="45"/>
      <c r="F2816" s="45"/>
      <c r="G2816" s="45"/>
      <c r="H2816" s="45"/>
      <c r="I2816" s="45"/>
      <c r="J2816" s="45"/>
    </row>
    <row r="2817" spans="1:10" ht="14.1" customHeight="1" thickBot="1" x14ac:dyDescent="0.25">
      <c r="A2817" s="72" t="s">
        <v>15735</v>
      </c>
      <c r="B2817" s="72" t="s">
        <v>16146</v>
      </c>
      <c r="C2817" s="72" t="s">
        <v>15641</v>
      </c>
      <c r="D2817" s="72" t="s">
        <v>15251</v>
      </c>
      <c r="E2817" s="72" t="s">
        <v>6934</v>
      </c>
      <c r="F2817" s="72" t="s">
        <v>15280</v>
      </c>
      <c r="G2817" s="45"/>
      <c r="H2817" s="45"/>
      <c r="I2817" s="45"/>
      <c r="J2817" s="45"/>
    </row>
    <row r="2818" spans="1:10" ht="13.5" customHeight="1" x14ac:dyDescent="0.2">
      <c r="A2818" s="78">
        <v>41111739</v>
      </c>
      <c r="B2818" s="69" t="str">
        <f t="shared" ref="B2818:B2819" ca="1" si="132">IFERROR(INDEX(UNSPSCDes,MATCH(INDIRECT(ADDRESS(ROW(),COLUMN()-1,4)),UNSPSCCode,0)),"")</f>
        <v>Bombillos de repuesto para microscopios de laboratorio</v>
      </c>
      <c r="C2818" s="78" t="s">
        <v>1449</v>
      </c>
      <c r="D2818" s="78">
        <v>75</v>
      </c>
      <c r="E2818" s="71">
        <v>325</v>
      </c>
      <c r="F2818" s="70">
        <f t="shared" ref="F2818:F2819" ca="1" si="133">INDIRECT(ADDRESS(ROW(),COLUMN()-2,4))*INDIRECT(ADDRESS(ROW(),COLUMN()-1,4))</f>
        <v>24375</v>
      </c>
      <c r="G2818" s="45"/>
      <c r="H2818" s="45"/>
      <c r="I2818" s="45"/>
      <c r="J2818" s="45"/>
    </row>
    <row r="2819" spans="1:10" ht="13.5" customHeight="1" x14ac:dyDescent="0.2">
      <c r="A2819" s="78">
        <v>42182007</v>
      </c>
      <c r="B2819" s="69" t="str">
        <f t="shared" ca="1" si="132"/>
        <v>Bombillos o lámparas de escopios para exámenes médicos</v>
      </c>
      <c r="C2819" s="78" t="s">
        <v>1449</v>
      </c>
      <c r="D2819" s="78">
        <v>213</v>
      </c>
      <c r="E2819" s="71">
        <v>41.77</v>
      </c>
      <c r="F2819" s="70">
        <f t="shared" ca="1" si="133"/>
        <v>8897.01</v>
      </c>
      <c r="G2819" s="45"/>
      <c r="H2819" s="45"/>
      <c r="I2819" s="45"/>
      <c r="J2819" s="45"/>
    </row>
    <row r="2820" spans="1:10" ht="14.1" customHeight="1" x14ac:dyDescent="0.2">
      <c r="A2820" s="45"/>
      <c r="B2820" s="45"/>
      <c r="C2820" s="45"/>
      <c r="D2820" s="45"/>
      <c r="E2820" s="73" t="s">
        <v>12551</v>
      </c>
      <c r="F2820" s="74">
        <f ca="1">SUM(Table3119[MONTO TOTAL ESTIMADO])</f>
        <v>33272.01</v>
      </c>
      <c r="G2820" s="45"/>
      <c r="H2820" s="45" t="str">
        <f>C2811</f>
        <v>Bienes</v>
      </c>
      <c r="I2820" s="45" t="str">
        <f>E2811</f>
        <v>No</v>
      </c>
      <c r="J2820" s="45" t="str">
        <f>D2811</f>
        <v>Compras por debajo del Umbral</v>
      </c>
    </row>
    <row r="2821" spans="1:10" ht="14.1" customHeight="1" thickBot="1" x14ac:dyDescent="0.3"/>
    <row r="2822" spans="1:10" ht="33.75" customHeight="1" thickBot="1" x14ac:dyDescent="0.25">
      <c r="A2822" s="64" t="s">
        <v>16382</v>
      </c>
      <c r="B2822" s="64" t="s">
        <v>161</v>
      </c>
      <c r="C2822" s="64" t="s">
        <v>11725</v>
      </c>
      <c r="D2822" s="64" t="s">
        <v>14378</v>
      </c>
      <c r="E2822" s="64" t="s">
        <v>10963</v>
      </c>
      <c r="F2822" s="64" t="s">
        <v>11096</v>
      </c>
      <c r="G2822" s="45"/>
      <c r="H2822" s="45"/>
      <c r="I2822" s="45"/>
      <c r="J2822" s="45"/>
    </row>
    <row r="2823" spans="1:10" ht="14.1" customHeight="1" thickBot="1" x14ac:dyDescent="0.25">
      <c r="A2823" s="66" t="s">
        <v>18911</v>
      </c>
      <c r="B2823" s="66" t="s">
        <v>18912</v>
      </c>
      <c r="C2823" s="66" t="s">
        <v>6800</v>
      </c>
      <c r="D2823" s="66" t="s">
        <v>10172</v>
      </c>
      <c r="E2823" s="66" t="s">
        <v>17854</v>
      </c>
      <c r="F2823" s="66" t="s">
        <v>18913</v>
      </c>
      <c r="G2823" s="45"/>
      <c r="H2823" s="45"/>
      <c r="I2823" s="45"/>
      <c r="J2823" s="45"/>
    </row>
    <row r="2824" spans="1:10" ht="14.1" customHeight="1" thickBot="1" x14ac:dyDescent="0.25">
      <c r="A2824" s="95" t="s">
        <v>14828</v>
      </c>
      <c r="B2824" s="67" t="s">
        <v>8530</v>
      </c>
      <c r="C2824" s="76">
        <v>44927</v>
      </c>
      <c r="D2824" s="95" t="s">
        <v>9387</v>
      </c>
      <c r="E2824" s="67" t="s">
        <v>13094</v>
      </c>
      <c r="F2824" s="66" t="s">
        <v>3082</v>
      </c>
      <c r="G2824" s="45"/>
      <c r="H2824" s="45"/>
      <c r="I2824" s="45"/>
      <c r="J2824" s="45"/>
    </row>
    <row r="2825" spans="1:10" ht="14.1" customHeight="1" thickBot="1" x14ac:dyDescent="0.25">
      <c r="A2825" s="96"/>
      <c r="B2825" s="67" t="s">
        <v>1786</v>
      </c>
      <c r="C2825" s="83">
        <f>IF(C2824="","",IF(AND(MONTH(C2824)&gt;=1,MONTH(C2824)&lt;=3),1,IF(AND(MONTH(C2824)&gt;=4,MONTH(C2824)&lt;=6),2,IF(AND(MONTH(C2824)&gt;=7,MONTH(C2824)&lt;=9),3,4))))</f>
        <v>1</v>
      </c>
      <c r="D2825" s="96"/>
      <c r="E2825" s="67" t="s">
        <v>2419</v>
      </c>
      <c r="F2825" s="66" t="s">
        <v>14449</v>
      </c>
      <c r="G2825" s="45"/>
      <c r="H2825" s="45"/>
      <c r="I2825" s="45"/>
      <c r="J2825" s="45"/>
    </row>
    <row r="2826" spans="1:10" ht="14.1" customHeight="1" thickBot="1" x14ac:dyDescent="0.25">
      <c r="A2826" s="96"/>
      <c r="B2826" s="67" t="s">
        <v>12943</v>
      </c>
      <c r="C2826" s="76">
        <v>45016</v>
      </c>
      <c r="D2826" s="96"/>
      <c r="E2826" s="67" t="s">
        <v>3075</v>
      </c>
      <c r="F2826" s="66" t="s">
        <v>6001</v>
      </c>
      <c r="G2826" s="45"/>
      <c r="H2826" s="45"/>
      <c r="I2826" s="45"/>
      <c r="J2826" s="45"/>
    </row>
    <row r="2827" spans="1:10" ht="14.1" customHeight="1" thickBot="1" x14ac:dyDescent="0.25">
      <c r="A2827" s="96"/>
      <c r="B2827" s="67" t="s">
        <v>1786</v>
      </c>
      <c r="C2827" s="83">
        <f>IF(C2826="","",IF(AND(MONTH(C2826)&gt;=1,MONTH(C2826)&lt;=3),1,IF(AND(MONTH(C2826)&gt;=4,MONTH(C2826)&lt;=6),2,IF(AND(MONTH(C2826)&gt;=7,MONTH(C2826)&lt;=9),3,4))))</f>
        <v>1</v>
      </c>
      <c r="D2827" s="96"/>
      <c r="E2827" s="67" t="s">
        <v>13193</v>
      </c>
      <c r="F2827" s="66" t="s">
        <v>6001</v>
      </c>
      <c r="G2827" s="45"/>
      <c r="H2827" s="45"/>
      <c r="I2827" s="45"/>
      <c r="J2827" s="45"/>
    </row>
    <row r="2828" spans="1:10" ht="14.1" customHeight="1" thickBot="1" x14ac:dyDescent="0.25">
      <c r="A2828" s="45"/>
      <c r="B2828" s="45"/>
      <c r="C2828" s="45"/>
      <c r="D2828" s="45"/>
      <c r="E2828" s="45"/>
      <c r="F2828" s="45"/>
      <c r="G2828" s="45"/>
      <c r="H2828" s="45"/>
      <c r="I2828" s="45"/>
      <c r="J2828" s="45"/>
    </row>
    <row r="2829" spans="1:10" ht="14.1" customHeight="1" thickBot="1" x14ac:dyDescent="0.25">
      <c r="A2829" s="72" t="s">
        <v>15735</v>
      </c>
      <c r="B2829" s="72" t="s">
        <v>16146</v>
      </c>
      <c r="C2829" s="72" t="s">
        <v>15641</v>
      </c>
      <c r="D2829" s="72" t="s">
        <v>15251</v>
      </c>
      <c r="E2829" s="72" t="s">
        <v>6934</v>
      </c>
      <c r="F2829" s="72" t="s">
        <v>15280</v>
      </c>
      <c r="G2829" s="45"/>
      <c r="H2829" s="45"/>
      <c r="I2829" s="45"/>
      <c r="J2829" s="45"/>
    </row>
    <row r="2830" spans="1:10" ht="13.5" customHeight="1" x14ac:dyDescent="0.2">
      <c r="A2830" s="78">
        <v>24112601</v>
      </c>
      <c r="B2830" s="69" t="str">
        <f t="shared" ref="B2830:B2841" ca="1" si="134">IFERROR(INDEX(UNSPSCDes,MATCH(INDIRECT(ADDRESS(ROW(),COLUMN()-1,4)),UNSPSCCode,0)),"")</f>
        <v>Jarras</v>
      </c>
      <c r="C2830" s="78" t="s">
        <v>1449</v>
      </c>
      <c r="D2830" s="78">
        <v>12</v>
      </c>
      <c r="E2830" s="71">
        <v>400</v>
      </c>
      <c r="F2830" s="70">
        <f t="shared" ref="F2830:F2841" ca="1" si="135">INDIRECT(ADDRESS(ROW(),COLUMN()-2,4))*INDIRECT(ADDRESS(ROW(),COLUMN()-1,4))</f>
        <v>4800</v>
      </c>
      <c r="G2830" s="45"/>
      <c r="H2830" s="45"/>
      <c r="I2830" s="45"/>
      <c r="J2830" s="45"/>
    </row>
    <row r="2831" spans="1:10" ht="13.5" customHeight="1" x14ac:dyDescent="0.2">
      <c r="A2831" s="78">
        <v>27111908</v>
      </c>
      <c r="B2831" s="69" t="str">
        <f t="shared" ca="1" si="134"/>
        <v>Piedras o herramientas o equipos de afilar</v>
      </c>
      <c r="C2831" s="78" t="s">
        <v>1449</v>
      </c>
      <c r="D2831" s="78">
        <v>1</v>
      </c>
      <c r="E2831" s="71">
        <v>1200</v>
      </c>
      <c r="F2831" s="70">
        <f t="shared" ca="1" si="135"/>
        <v>1200</v>
      </c>
      <c r="G2831" s="45"/>
      <c r="H2831" s="45"/>
      <c r="I2831" s="45"/>
      <c r="J2831" s="45"/>
    </row>
    <row r="2832" spans="1:10" ht="13.5" customHeight="1" x14ac:dyDescent="0.2">
      <c r="A2832" s="78">
        <v>31201522</v>
      </c>
      <c r="B2832" s="69" t="str">
        <f t="shared" ca="1" si="134"/>
        <v>Cinta de transferencia adhesiva</v>
      </c>
      <c r="C2832" s="78" t="s">
        <v>1449</v>
      </c>
      <c r="D2832" s="78">
        <v>1</v>
      </c>
      <c r="E2832" s="71">
        <v>377</v>
      </c>
      <c r="F2832" s="70">
        <f t="shared" ca="1" si="135"/>
        <v>377</v>
      </c>
      <c r="G2832" s="45"/>
      <c r="H2832" s="45"/>
      <c r="I2832" s="45"/>
      <c r="J2832" s="45"/>
    </row>
    <row r="2833" spans="1:10" ht="13.5" customHeight="1" x14ac:dyDescent="0.2">
      <c r="A2833" s="78">
        <v>31211904</v>
      </c>
      <c r="B2833" s="69" t="str">
        <f t="shared" ca="1" si="134"/>
        <v>Brochas</v>
      </c>
      <c r="C2833" s="78" t="s">
        <v>1449</v>
      </c>
      <c r="D2833" s="78">
        <v>5</v>
      </c>
      <c r="E2833" s="71">
        <v>50</v>
      </c>
      <c r="F2833" s="70">
        <f t="shared" ca="1" si="135"/>
        <v>250</v>
      </c>
      <c r="G2833" s="45"/>
      <c r="H2833" s="45"/>
      <c r="I2833" s="45"/>
      <c r="J2833" s="45"/>
    </row>
    <row r="2834" spans="1:10" ht="13.5" customHeight="1" x14ac:dyDescent="0.2">
      <c r="A2834" s="78">
        <v>42211611</v>
      </c>
      <c r="B2834" s="69" t="str">
        <f t="shared" ca="1" si="134"/>
        <v>Baños de asiento para los discapacitados físicamente</v>
      </c>
      <c r="C2834" s="78" t="s">
        <v>1449</v>
      </c>
      <c r="D2834" s="78">
        <v>4</v>
      </c>
      <c r="E2834" s="71">
        <v>2800</v>
      </c>
      <c r="F2834" s="70">
        <f t="shared" ca="1" si="135"/>
        <v>11200</v>
      </c>
      <c r="G2834" s="45"/>
      <c r="H2834" s="45"/>
      <c r="I2834" s="45"/>
      <c r="J2834" s="45"/>
    </row>
    <row r="2835" spans="1:10" ht="13.5" customHeight="1" x14ac:dyDescent="0.2">
      <c r="A2835" s="78">
        <v>44111605</v>
      </c>
      <c r="B2835" s="69" t="str">
        <f t="shared" ca="1" si="134"/>
        <v>Cajas para efectivo o tiquetes</v>
      </c>
      <c r="C2835" s="78" t="s">
        <v>1449</v>
      </c>
      <c r="D2835" s="78">
        <v>2</v>
      </c>
      <c r="E2835" s="71">
        <v>950</v>
      </c>
      <c r="F2835" s="70">
        <f t="shared" ca="1" si="135"/>
        <v>1900</v>
      </c>
      <c r="G2835" s="45"/>
      <c r="H2835" s="45"/>
      <c r="I2835" s="45"/>
      <c r="J2835" s="45"/>
    </row>
    <row r="2836" spans="1:10" ht="13.5" customHeight="1" x14ac:dyDescent="0.2">
      <c r="A2836" s="78">
        <v>44121605</v>
      </c>
      <c r="B2836" s="69" t="str">
        <f t="shared" ca="1" si="134"/>
        <v>Dispensadores de cinta</v>
      </c>
      <c r="C2836" s="78" t="s">
        <v>1449</v>
      </c>
      <c r="D2836" s="78">
        <v>3</v>
      </c>
      <c r="E2836" s="71">
        <v>146.02000000000001</v>
      </c>
      <c r="F2836" s="70">
        <f t="shared" ca="1" si="135"/>
        <v>438.06000000000006</v>
      </c>
      <c r="G2836" s="45"/>
      <c r="H2836" s="45"/>
      <c r="I2836" s="45"/>
      <c r="J2836" s="45"/>
    </row>
    <row r="2837" spans="1:10" ht="13.5" customHeight="1" x14ac:dyDescent="0.2">
      <c r="A2837" s="78">
        <v>44121605</v>
      </c>
      <c r="B2837" s="69" t="str">
        <f t="shared" ca="1" si="134"/>
        <v>Dispensadores de cinta</v>
      </c>
      <c r="C2837" s="78" t="s">
        <v>1449</v>
      </c>
      <c r="D2837" s="78">
        <v>350</v>
      </c>
      <c r="E2837" s="71">
        <v>39.950000000000003</v>
      </c>
      <c r="F2837" s="70">
        <f t="shared" ca="1" si="135"/>
        <v>13982.500000000002</v>
      </c>
      <c r="G2837" s="45"/>
      <c r="H2837" s="45"/>
      <c r="I2837" s="45"/>
      <c r="J2837" s="45"/>
    </row>
    <row r="2838" spans="1:10" ht="13.5" customHeight="1" x14ac:dyDescent="0.2">
      <c r="A2838" s="78">
        <v>53141629</v>
      </c>
      <c r="B2838" s="69" t="str">
        <f t="shared" ca="1" si="134"/>
        <v>Alfileres para acolchados</v>
      </c>
      <c r="C2838" s="78" t="s">
        <v>16989</v>
      </c>
      <c r="D2838" s="78">
        <v>2</v>
      </c>
      <c r="E2838" s="71">
        <v>60</v>
      </c>
      <c r="F2838" s="70">
        <f t="shared" ca="1" si="135"/>
        <v>120</v>
      </c>
      <c r="G2838" s="45"/>
      <c r="H2838" s="45"/>
      <c r="I2838" s="45"/>
      <c r="J2838" s="45"/>
    </row>
    <row r="2839" spans="1:10" ht="13.5" customHeight="1" x14ac:dyDescent="0.2">
      <c r="A2839" s="78">
        <v>55121606</v>
      </c>
      <c r="B2839" s="69" t="str">
        <f t="shared" ca="1" si="134"/>
        <v>Etiquetas auto adhesivas</v>
      </c>
      <c r="C2839" s="78" t="s">
        <v>1449</v>
      </c>
      <c r="D2839" s="78">
        <v>150</v>
      </c>
      <c r="E2839" s="71">
        <v>111</v>
      </c>
      <c r="F2839" s="70">
        <f t="shared" ca="1" si="135"/>
        <v>16650</v>
      </c>
      <c r="G2839" s="45"/>
      <c r="H2839" s="45"/>
      <c r="I2839" s="45"/>
      <c r="J2839" s="45"/>
    </row>
    <row r="2840" spans="1:10" ht="13.5" customHeight="1" x14ac:dyDescent="0.2">
      <c r="A2840" s="78">
        <v>55121610</v>
      </c>
      <c r="B2840" s="69" t="str">
        <f t="shared" ca="1" si="134"/>
        <v>Etiquetas numeradas consecutivamente</v>
      </c>
      <c r="C2840" s="78" t="s">
        <v>1449</v>
      </c>
      <c r="D2840" s="78">
        <v>6</v>
      </c>
      <c r="E2840" s="71">
        <v>2832</v>
      </c>
      <c r="F2840" s="70">
        <f t="shared" ca="1" si="135"/>
        <v>16992</v>
      </c>
      <c r="G2840" s="45"/>
      <c r="H2840" s="45"/>
      <c r="I2840" s="45"/>
      <c r="J2840" s="45"/>
    </row>
    <row r="2841" spans="1:10" ht="13.5" customHeight="1" x14ac:dyDescent="0.2">
      <c r="A2841" s="78">
        <v>60105704</v>
      </c>
      <c r="B2841" s="69" t="str">
        <f t="shared" ca="1" si="134"/>
        <v>Barras de pegante libres de ácido</v>
      </c>
      <c r="C2841" s="78" t="s">
        <v>1449</v>
      </c>
      <c r="D2841" s="78">
        <v>30</v>
      </c>
      <c r="E2841" s="71">
        <v>95</v>
      </c>
      <c r="F2841" s="70">
        <f t="shared" ca="1" si="135"/>
        <v>2850</v>
      </c>
      <c r="G2841" s="45"/>
      <c r="H2841" s="45"/>
      <c r="I2841" s="45"/>
      <c r="J2841" s="45"/>
    </row>
    <row r="2842" spans="1:10" ht="14.1" customHeight="1" x14ac:dyDescent="0.2">
      <c r="A2842" s="45"/>
      <c r="B2842" s="45"/>
      <c r="C2842" s="45"/>
      <c r="D2842" s="45"/>
      <c r="E2842" s="73" t="s">
        <v>12551</v>
      </c>
      <c r="F2842" s="74">
        <f ca="1">SUM(Table3121[MONTO TOTAL ESTIMADO])</f>
        <v>70759.56</v>
      </c>
      <c r="G2842" s="45"/>
      <c r="H2842" s="45" t="str">
        <f>C2823</f>
        <v>Servicios</v>
      </c>
      <c r="I2842" s="45" t="str">
        <f>E2823</f>
        <v>No</v>
      </c>
      <c r="J2842" s="45" t="str">
        <f>D2823</f>
        <v>Compras por debajo del Umbral</v>
      </c>
    </row>
    <row r="2843" spans="1:10" ht="14.1" customHeight="1" thickBot="1" x14ac:dyDescent="0.3"/>
    <row r="2844" spans="1:10" ht="33.75" customHeight="1" thickBot="1" x14ac:dyDescent="0.25">
      <c r="A2844" s="64" t="s">
        <v>16382</v>
      </c>
      <c r="B2844" s="64" t="s">
        <v>161</v>
      </c>
      <c r="C2844" s="64" t="s">
        <v>11725</v>
      </c>
      <c r="D2844" s="64" t="s">
        <v>14378</v>
      </c>
      <c r="E2844" s="64" t="s">
        <v>10963</v>
      </c>
      <c r="F2844" s="64" t="s">
        <v>11096</v>
      </c>
      <c r="G2844" s="45"/>
      <c r="H2844" s="45"/>
      <c r="I2844" s="45"/>
      <c r="J2844" s="45"/>
    </row>
    <row r="2845" spans="1:10" ht="14.1" customHeight="1" thickBot="1" x14ac:dyDescent="0.25">
      <c r="A2845" s="66" t="s">
        <v>18911</v>
      </c>
      <c r="B2845" s="66" t="s">
        <v>18912</v>
      </c>
      <c r="C2845" s="66" t="s">
        <v>6800</v>
      </c>
      <c r="D2845" s="66" t="s">
        <v>10172</v>
      </c>
      <c r="E2845" s="66" t="s">
        <v>17854</v>
      </c>
      <c r="F2845" s="66" t="s">
        <v>18913</v>
      </c>
      <c r="G2845" s="45"/>
      <c r="H2845" s="45"/>
      <c r="I2845" s="45"/>
      <c r="J2845" s="45"/>
    </row>
    <row r="2846" spans="1:10" ht="14.1" customHeight="1" thickBot="1" x14ac:dyDescent="0.25">
      <c r="A2846" s="95" t="s">
        <v>14828</v>
      </c>
      <c r="B2846" s="67" t="s">
        <v>8530</v>
      </c>
      <c r="C2846" s="76">
        <v>45017</v>
      </c>
      <c r="D2846" s="95" t="s">
        <v>9387</v>
      </c>
      <c r="E2846" s="67" t="s">
        <v>13094</v>
      </c>
      <c r="F2846" s="66" t="s">
        <v>3082</v>
      </c>
      <c r="G2846" s="45"/>
      <c r="H2846" s="45"/>
      <c r="I2846" s="45"/>
      <c r="J2846" s="45"/>
    </row>
    <row r="2847" spans="1:10" ht="14.1" customHeight="1" thickBot="1" x14ac:dyDescent="0.25">
      <c r="A2847" s="96"/>
      <c r="B2847" s="67" t="s">
        <v>1786</v>
      </c>
      <c r="C2847" s="83">
        <f>IF(C2846="","",IF(AND(MONTH(C2846)&gt;=1,MONTH(C2846)&lt;=3),1,IF(AND(MONTH(C2846)&gt;=4,MONTH(C2846)&lt;=6),2,IF(AND(MONTH(C2846)&gt;=7,MONTH(C2846)&lt;=9),3,4))))</f>
        <v>2</v>
      </c>
      <c r="D2847" s="96"/>
      <c r="E2847" s="67" t="s">
        <v>2419</v>
      </c>
      <c r="F2847" s="66" t="s">
        <v>14449</v>
      </c>
      <c r="G2847" s="45"/>
      <c r="H2847" s="45"/>
      <c r="I2847" s="45"/>
      <c r="J2847" s="45"/>
    </row>
    <row r="2848" spans="1:10" ht="14.1" customHeight="1" thickBot="1" x14ac:dyDescent="0.25">
      <c r="A2848" s="96"/>
      <c r="B2848" s="67" t="s">
        <v>12943</v>
      </c>
      <c r="C2848" s="76">
        <v>45107</v>
      </c>
      <c r="D2848" s="96"/>
      <c r="E2848" s="67" t="s">
        <v>3075</v>
      </c>
      <c r="F2848" s="66" t="s">
        <v>6001</v>
      </c>
      <c r="G2848" s="45"/>
      <c r="H2848" s="45"/>
      <c r="I2848" s="45"/>
      <c r="J2848" s="45"/>
    </row>
    <row r="2849" spans="1:10" ht="14.1" customHeight="1" thickBot="1" x14ac:dyDescent="0.25">
      <c r="A2849" s="96"/>
      <c r="B2849" s="67" t="s">
        <v>1786</v>
      </c>
      <c r="C2849" s="83">
        <f>IF(C2848="","",IF(AND(MONTH(C2848)&gt;=1,MONTH(C2848)&lt;=3),1,IF(AND(MONTH(C2848)&gt;=4,MONTH(C2848)&lt;=6),2,IF(AND(MONTH(C2848)&gt;=7,MONTH(C2848)&lt;=9),3,4))))</f>
        <v>2</v>
      </c>
      <c r="D2849" s="96"/>
      <c r="E2849" s="67" t="s">
        <v>13193</v>
      </c>
      <c r="F2849" s="66" t="s">
        <v>6001</v>
      </c>
      <c r="G2849" s="45"/>
      <c r="H2849" s="45"/>
      <c r="I2849" s="45"/>
      <c r="J2849" s="45"/>
    </row>
    <row r="2850" spans="1:10" ht="14.1" customHeight="1" thickBot="1" x14ac:dyDescent="0.25">
      <c r="A2850" s="45"/>
      <c r="B2850" s="45"/>
      <c r="C2850" s="45"/>
      <c r="D2850" s="45"/>
      <c r="E2850" s="45"/>
      <c r="F2850" s="45"/>
      <c r="G2850" s="45"/>
      <c r="H2850" s="45"/>
      <c r="I2850" s="45"/>
      <c r="J2850" s="45"/>
    </row>
    <row r="2851" spans="1:10" ht="14.1" customHeight="1" thickBot="1" x14ac:dyDescent="0.25">
      <c r="A2851" s="72" t="s">
        <v>15735</v>
      </c>
      <c r="B2851" s="72" t="s">
        <v>16146</v>
      </c>
      <c r="C2851" s="72" t="s">
        <v>15641</v>
      </c>
      <c r="D2851" s="72" t="s">
        <v>15251</v>
      </c>
      <c r="E2851" s="72" t="s">
        <v>6934</v>
      </c>
      <c r="F2851" s="72" t="s">
        <v>15280</v>
      </c>
      <c r="G2851" s="45"/>
      <c r="H2851" s="45"/>
      <c r="I2851" s="45"/>
      <c r="J2851" s="45"/>
    </row>
    <row r="2852" spans="1:10" ht="13.5" customHeight="1" x14ac:dyDescent="0.2">
      <c r="A2852" s="78">
        <v>27111908</v>
      </c>
      <c r="B2852" s="69" t="str">
        <f t="shared" ref="B2852:B2860" ca="1" si="136">IFERROR(INDEX(UNSPSCDes,MATCH(INDIRECT(ADDRESS(ROW(),COLUMN()-1,4)),UNSPSCCode,0)),"")</f>
        <v>Piedras o herramientas o equipos de afilar</v>
      </c>
      <c r="C2852" s="78" t="s">
        <v>1449</v>
      </c>
      <c r="D2852" s="78">
        <v>1</v>
      </c>
      <c r="E2852" s="71">
        <v>1200</v>
      </c>
      <c r="F2852" s="70">
        <f t="shared" ref="F2852:F2860" ca="1" si="137">INDIRECT(ADDRESS(ROW(),COLUMN()-2,4))*INDIRECT(ADDRESS(ROW(),COLUMN()-1,4))</f>
        <v>1200</v>
      </c>
      <c r="G2852" s="45"/>
      <c r="H2852" s="45"/>
      <c r="I2852" s="45"/>
      <c r="J2852" s="45"/>
    </row>
    <row r="2853" spans="1:10" ht="13.5" customHeight="1" x14ac:dyDescent="0.2">
      <c r="A2853" s="78">
        <v>31201522</v>
      </c>
      <c r="B2853" s="69" t="str">
        <f t="shared" ca="1" si="136"/>
        <v>Cinta de transferencia adhesiva</v>
      </c>
      <c r="C2853" s="78" t="s">
        <v>1449</v>
      </c>
      <c r="D2853" s="78">
        <v>10</v>
      </c>
      <c r="E2853" s="71">
        <v>377</v>
      </c>
      <c r="F2853" s="70">
        <f t="shared" ca="1" si="137"/>
        <v>3770</v>
      </c>
      <c r="G2853" s="45"/>
      <c r="H2853" s="45"/>
      <c r="I2853" s="45"/>
      <c r="J2853" s="45"/>
    </row>
    <row r="2854" spans="1:10" ht="13.5" customHeight="1" x14ac:dyDescent="0.2">
      <c r="A2854" s="78">
        <v>41111604</v>
      </c>
      <c r="B2854" s="69" t="str">
        <f t="shared" ca="1" si="136"/>
        <v>Reglas</v>
      </c>
      <c r="C2854" s="78" t="s">
        <v>1449</v>
      </c>
      <c r="D2854" s="78">
        <v>15</v>
      </c>
      <c r="E2854" s="71">
        <v>125.5</v>
      </c>
      <c r="F2854" s="70">
        <f t="shared" ca="1" si="137"/>
        <v>1882.5</v>
      </c>
      <c r="G2854" s="45"/>
      <c r="H2854" s="45"/>
      <c r="I2854" s="45"/>
      <c r="J2854" s="45"/>
    </row>
    <row r="2855" spans="1:10" ht="13.5" customHeight="1" x14ac:dyDescent="0.2">
      <c r="A2855" s="78">
        <v>44121605</v>
      </c>
      <c r="B2855" s="69" t="str">
        <f t="shared" ca="1" si="136"/>
        <v>Dispensadores de cinta</v>
      </c>
      <c r="C2855" s="78" t="s">
        <v>1449</v>
      </c>
      <c r="D2855" s="78">
        <v>3</v>
      </c>
      <c r="E2855" s="71">
        <v>146.02000000000001</v>
      </c>
      <c r="F2855" s="70">
        <f t="shared" ca="1" si="137"/>
        <v>438.06000000000006</v>
      </c>
      <c r="G2855" s="45"/>
      <c r="H2855" s="45"/>
      <c r="I2855" s="45"/>
      <c r="J2855" s="45"/>
    </row>
    <row r="2856" spans="1:10" ht="13.5" customHeight="1" x14ac:dyDescent="0.2">
      <c r="A2856" s="78">
        <v>44121605</v>
      </c>
      <c r="B2856" s="69" t="str">
        <f t="shared" ca="1" si="136"/>
        <v>Dispensadores de cinta</v>
      </c>
      <c r="C2856" s="78" t="s">
        <v>1449</v>
      </c>
      <c r="D2856" s="78">
        <v>350</v>
      </c>
      <c r="E2856" s="71">
        <v>39.950000000000003</v>
      </c>
      <c r="F2856" s="70">
        <f t="shared" ca="1" si="137"/>
        <v>13982.500000000002</v>
      </c>
      <c r="G2856" s="45"/>
      <c r="H2856" s="45"/>
      <c r="I2856" s="45"/>
      <c r="J2856" s="45"/>
    </row>
    <row r="2857" spans="1:10" ht="13.5" customHeight="1" x14ac:dyDescent="0.2">
      <c r="A2857" s="78">
        <v>53141629</v>
      </c>
      <c r="B2857" s="69" t="str">
        <f t="shared" ca="1" si="136"/>
        <v>Alfileres para acolchados</v>
      </c>
      <c r="C2857" s="78" t="s">
        <v>16989</v>
      </c>
      <c r="D2857" s="78">
        <v>3</v>
      </c>
      <c r="E2857" s="71">
        <v>60</v>
      </c>
      <c r="F2857" s="70">
        <f t="shared" ca="1" si="137"/>
        <v>180</v>
      </c>
      <c r="G2857" s="45"/>
      <c r="H2857" s="45"/>
      <c r="I2857" s="45"/>
      <c r="J2857" s="45"/>
    </row>
    <row r="2858" spans="1:10" ht="13.5" customHeight="1" x14ac:dyDescent="0.2">
      <c r="A2858" s="78">
        <v>55121606</v>
      </c>
      <c r="B2858" s="69" t="str">
        <f t="shared" ca="1" si="136"/>
        <v>Etiquetas auto adhesivas</v>
      </c>
      <c r="C2858" s="78" t="s">
        <v>1449</v>
      </c>
      <c r="D2858" s="78">
        <v>150</v>
      </c>
      <c r="E2858" s="71">
        <v>111</v>
      </c>
      <c r="F2858" s="70">
        <f t="shared" ca="1" si="137"/>
        <v>16650</v>
      </c>
      <c r="G2858" s="45"/>
      <c r="H2858" s="45"/>
      <c r="I2858" s="45"/>
      <c r="J2858" s="45"/>
    </row>
    <row r="2859" spans="1:10" ht="13.5" customHeight="1" x14ac:dyDescent="0.2">
      <c r="A2859" s="78">
        <v>60105704</v>
      </c>
      <c r="B2859" s="69" t="str">
        <f t="shared" ca="1" si="136"/>
        <v>Barras de pegante libres de ácido</v>
      </c>
      <c r="C2859" s="78" t="s">
        <v>1449</v>
      </c>
      <c r="D2859" s="78">
        <v>30</v>
      </c>
      <c r="E2859" s="71">
        <v>95</v>
      </c>
      <c r="F2859" s="70">
        <f t="shared" ca="1" si="137"/>
        <v>2850</v>
      </c>
      <c r="G2859" s="45"/>
      <c r="H2859" s="45"/>
      <c r="I2859" s="45"/>
      <c r="J2859" s="45"/>
    </row>
    <row r="2860" spans="1:10" ht="13.5" customHeight="1" x14ac:dyDescent="0.2">
      <c r="A2860" s="78">
        <v>55121610</v>
      </c>
      <c r="B2860" s="69" t="str">
        <f t="shared" ca="1" si="136"/>
        <v>Etiquetas numeradas consecutivamente</v>
      </c>
      <c r="C2860" s="78" t="s">
        <v>1449</v>
      </c>
      <c r="D2860" s="78">
        <v>6</v>
      </c>
      <c r="E2860" s="71">
        <v>2832</v>
      </c>
      <c r="F2860" s="70">
        <f t="shared" ca="1" si="137"/>
        <v>16992</v>
      </c>
      <c r="G2860" s="45"/>
      <c r="H2860" s="45"/>
      <c r="I2860" s="45"/>
      <c r="J2860" s="45"/>
    </row>
    <row r="2861" spans="1:10" ht="13.5" customHeight="1" x14ac:dyDescent="0.2">
      <c r="A2861" s="45"/>
      <c r="B2861" s="45"/>
      <c r="C2861" s="45"/>
      <c r="D2861" s="45"/>
      <c r="E2861" s="73" t="s">
        <v>12551</v>
      </c>
      <c r="F2861" s="74">
        <f ca="1">SUM(Table3122[MONTO TOTAL ESTIMADO])</f>
        <v>57945.06</v>
      </c>
      <c r="G2861" s="45"/>
      <c r="H2861" s="45" t="str">
        <f>C2845</f>
        <v>Servicios</v>
      </c>
      <c r="I2861" s="45" t="str">
        <f>E2845</f>
        <v>No</v>
      </c>
      <c r="J2861" s="45" t="str">
        <f>D2845</f>
        <v>Compras por debajo del Umbral</v>
      </c>
    </row>
    <row r="2862" spans="1:10" ht="14.1" customHeight="1" thickBot="1" x14ac:dyDescent="0.3"/>
    <row r="2863" spans="1:10" ht="33.75" customHeight="1" thickBot="1" x14ac:dyDescent="0.25">
      <c r="A2863" s="64" t="s">
        <v>16382</v>
      </c>
      <c r="B2863" s="64" t="s">
        <v>161</v>
      </c>
      <c r="C2863" s="64" t="s">
        <v>11725</v>
      </c>
      <c r="D2863" s="64" t="s">
        <v>14378</v>
      </c>
      <c r="E2863" s="64" t="s">
        <v>10963</v>
      </c>
      <c r="F2863" s="64" t="s">
        <v>11096</v>
      </c>
      <c r="G2863" s="45"/>
      <c r="H2863" s="45"/>
      <c r="I2863" s="45"/>
      <c r="J2863" s="45"/>
    </row>
    <row r="2864" spans="1:10" ht="14.1" customHeight="1" thickBot="1" x14ac:dyDescent="0.25">
      <c r="A2864" s="66" t="s">
        <v>18911</v>
      </c>
      <c r="B2864" s="66" t="s">
        <v>18912</v>
      </c>
      <c r="C2864" s="66" t="s">
        <v>6800</v>
      </c>
      <c r="D2864" s="66" t="s">
        <v>10172</v>
      </c>
      <c r="E2864" s="66" t="s">
        <v>17854</v>
      </c>
      <c r="F2864" s="66" t="s">
        <v>18913</v>
      </c>
      <c r="G2864" s="45"/>
      <c r="H2864" s="45"/>
      <c r="I2864" s="45"/>
      <c r="J2864" s="45"/>
    </row>
    <row r="2865" spans="1:10" ht="14.1" customHeight="1" thickBot="1" x14ac:dyDescent="0.25">
      <c r="A2865" s="95" t="s">
        <v>14828</v>
      </c>
      <c r="B2865" s="67" t="s">
        <v>8530</v>
      </c>
      <c r="C2865" s="76">
        <v>45108</v>
      </c>
      <c r="D2865" s="95" t="s">
        <v>9387</v>
      </c>
      <c r="E2865" s="67" t="s">
        <v>13094</v>
      </c>
      <c r="F2865" s="66" t="s">
        <v>3082</v>
      </c>
      <c r="G2865" s="45"/>
      <c r="H2865" s="45"/>
      <c r="I2865" s="45"/>
      <c r="J2865" s="45"/>
    </row>
    <row r="2866" spans="1:10" ht="14.1" customHeight="1" thickBot="1" x14ac:dyDescent="0.25">
      <c r="A2866" s="96"/>
      <c r="B2866" s="67" t="s">
        <v>1786</v>
      </c>
      <c r="C2866" s="83">
        <f>IF(C2865="","",IF(AND(MONTH(C2865)&gt;=1,MONTH(C2865)&lt;=3),1,IF(AND(MONTH(C2865)&gt;=4,MONTH(C2865)&lt;=6),2,IF(AND(MONTH(C2865)&gt;=7,MONTH(C2865)&lt;=9),3,4))))</f>
        <v>3</v>
      </c>
      <c r="D2866" s="96"/>
      <c r="E2866" s="67" t="s">
        <v>2419</v>
      </c>
      <c r="F2866" s="66" t="s">
        <v>14449</v>
      </c>
      <c r="G2866" s="45"/>
      <c r="H2866" s="45"/>
      <c r="I2866" s="45"/>
      <c r="J2866" s="45"/>
    </row>
    <row r="2867" spans="1:10" ht="14.1" customHeight="1" thickBot="1" x14ac:dyDescent="0.25">
      <c r="A2867" s="96"/>
      <c r="B2867" s="67" t="s">
        <v>12943</v>
      </c>
      <c r="C2867" s="76">
        <v>45199</v>
      </c>
      <c r="D2867" s="96"/>
      <c r="E2867" s="67" t="s">
        <v>3075</v>
      </c>
      <c r="F2867" s="66" t="s">
        <v>6001</v>
      </c>
      <c r="G2867" s="45"/>
      <c r="H2867" s="45"/>
      <c r="I2867" s="45"/>
      <c r="J2867" s="45"/>
    </row>
    <row r="2868" spans="1:10" ht="14.1" customHeight="1" thickBot="1" x14ac:dyDescent="0.25">
      <c r="A2868" s="96"/>
      <c r="B2868" s="67" t="s">
        <v>1786</v>
      </c>
      <c r="C2868" s="83">
        <f>IF(C2867="","",IF(AND(MONTH(C2867)&gt;=1,MONTH(C2867)&lt;=3),1,IF(AND(MONTH(C2867)&gt;=4,MONTH(C2867)&lt;=6),2,IF(AND(MONTH(C2867)&gt;=7,MONTH(C2867)&lt;=9),3,4))))</f>
        <v>3</v>
      </c>
      <c r="D2868" s="96"/>
      <c r="E2868" s="67" t="s">
        <v>13193</v>
      </c>
      <c r="F2868" s="66" t="s">
        <v>6001</v>
      </c>
      <c r="G2868" s="45"/>
      <c r="H2868" s="45"/>
      <c r="I2868" s="45"/>
      <c r="J2868" s="45"/>
    </row>
    <row r="2869" spans="1:10" ht="14.1" customHeight="1" thickBot="1" x14ac:dyDescent="0.25">
      <c r="A2869" s="45"/>
      <c r="B2869" s="45"/>
      <c r="C2869" s="45"/>
      <c r="D2869" s="45"/>
      <c r="E2869" s="45"/>
      <c r="F2869" s="45"/>
      <c r="G2869" s="45"/>
      <c r="H2869" s="45"/>
      <c r="I2869" s="45"/>
      <c r="J2869" s="45"/>
    </row>
    <row r="2870" spans="1:10" ht="14.1" customHeight="1" thickBot="1" x14ac:dyDescent="0.25">
      <c r="A2870" s="72" t="s">
        <v>15735</v>
      </c>
      <c r="B2870" s="72" t="s">
        <v>16146</v>
      </c>
      <c r="C2870" s="72" t="s">
        <v>15641</v>
      </c>
      <c r="D2870" s="72" t="s">
        <v>15251</v>
      </c>
      <c r="E2870" s="72" t="s">
        <v>6934</v>
      </c>
      <c r="F2870" s="72" t="s">
        <v>15280</v>
      </c>
      <c r="G2870" s="45"/>
      <c r="H2870" s="45"/>
      <c r="I2870" s="45"/>
      <c r="J2870" s="45"/>
    </row>
    <row r="2871" spans="1:10" ht="13.5" customHeight="1" x14ac:dyDescent="0.2">
      <c r="A2871" s="78">
        <v>24141508</v>
      </c>
      <c r="B2871" s="69" t="str">
        <f t="shared" ref="B2871:B2878" ca="1" si="138">IFERROR(INDEX(UNSPSCDes,MATCH(INDIRECT(ADDRESS(ROW(),COLUMN()-1,4)),UNSPSCCode,0)),"")</f>
        <v>Soporte angular de cartón</v>
      </c>
      <c r="C2871" s="78" t="s">
        <v>1449</v>
      </c>
      <c r="D2871" s="78">
        <v>20</v>
      </c>
      <c r="E2871" s="71">
        <v>250</v>
      </c>
      <c r="F2871" s="70">
        <f t="shared" ref="F2871:F2878" ca="1" si="139">INDIRECT(ADDRESS(ROW(),COLUMN()-2,4))*INDIRECT(ADDRESS(ROW(),COLUMN()-1,4))</f>
        <v>5000</v>
      </c>
      <c r="G2871" s="45"/>
      <c r="H2871" s="45"/>
      <c r="I2871" s="45"/>
      <c r="J2871" s="45"/>
    </row>
    <row r="2872" spans="1:10" ht="13.5" customHeight="1" x14ac:dyDescent="0.2">
      <c r="A2872" s="78">
        <v>27111908</v>
      </c>
      <c r="B2872" s="69" t="str">
        <f t="shared" ca="1" si="138"/>
        <v>Piedras o herramientas o equipos de afilar</v>
      </c>
      <c r="C2872" s="78" t="s">
        <v>1449</v>
      </c>
      <c r="D2872" s="78">
        <v>2</v>
      </c>
      <c r="E2872" s="71">
        <v>1200</v>
      </c>
      <c r="F2872" s="70">
        <f t="shared" ca="1" si="139"/>
        <v>2400</v>
      </c>
      <c r="G2872" s="45"/>
      <c r="H2872" s="45"/>
      <c r="I2872" s="45"/>
      <c r="J2872" s="45"/>
    </row>
    <row r="2873" spans="1:10" ht="13.5" customHeight="1" x14ac:dyDescent="0.2">
      <c r="A2873" s="78">
        <v>31201522</v>
      </c>
      <c r="B2873" s="69" t="str">
        <f t="shared" ca="1" si="138"/>
        <v>Cinta de transferencia adhesiva</v>
      </c>
      <c r="C2873" s="78" t="s">
        <v>1449</v>
      </c>
      <c r="D2873" s="78">
        <v>10</v>
      </c>
      <c r="E2873" s="71">
        <v>377</v>
      </c>
      <c r="F2873" s="70">
        <f t="shared" ca="1" si="139"/>
        <v>3770</v>
      </c>
      <c r="G2873" s="45"/>
      <c r="H2873" s="45"/>
      <c r="I2873" s="45"/>
      <c r="J2873" s="45"/>
    </row>
    <row r="2874" spans="1:10" ht="13.5" customHeight="1" x14ac:dyDescent="0.2">
      <c r="A2874" s="78">
        <v>31211904</v>
      </c>
      <c r="B2874" s="69" t="str">
        <f t="shared" ca="1" si="138"/>
        <v>Brochas</v>
      </c>
      <c r="C2874" s="78" t="s">
        <v>1449</v>
      </c>
      <c r="D2874" s="78">
        <v>25</v>
      </c>
      <c r="E2874" s="71">
        <v>50</v>
      </c>
      <c r="F2874" s="70">
        <f t="shared" ca="1" si="139"/>
        <v>1250</v>
      </c>
      <c r="G2874" s="45"/>
      <c r="H2874" s="45"/>
      <c r="I2874" s="45"/>
      <c r="J2874" s="45"/>
    </row>
    <row r="2875" spans="1:10" ht="13.5" customHeight="1" x14ac:dyDescent="0.2">
      <c r="A2875" s="78">
        <v>44121605</v>
      </c>
      <c r="B2875" s="69" t="str">
        <f t="shared" ca="1" si="138"/>
        <v>Dispensadores de cinta</v>
      </c>
      <c r="C2875" s="78" t="s">
        <v>1449</v>
      </c>
      <c r="D2875" s="78">
        <v>20</v>
      </c>
      <c r="E2875" s="71">
        <v>200</v>
      </c>
      <c r="F2875" s="70">
        <f t="shared" ca="1" si="139"/>
        <v>4000</v>
      </c>
      <c r="G2875" s="45"/>
      <c r="H2875" s="45"/>
      <c r="I2875" s="45"/>
      <c r="J2875" s="45"/>
    </row>
    <row r="2876" spans="1:10" ht="13.5" customHeight="1" x14ac:dyDescent="0.2">
      <c r="A2876" s="78">
        <v>53141629</v>
      </c>
      <c r="B2876" s="69" t="str">
        <f t="shared" ca="1" si="138"/>
        <v>Alfileres para acolchados</v>
      </c>
      <c r="C2876" s="78" t="s">
        <v>16989</v>
      </c>
      <c r="D2876" s="78">
        <v>10</v>
      </c>
      <c r="E2876" s="71">
        <v>85</v>
      </c>
      <c r="F2876" s="70">
        <f t="shared" ca="1" si="139"/>
        <v>850</v>
      </c>
      <c r="G2876" s="45"/>
      <c r="H2876" s="45"/>
      <c r="I2876" s="45"/>
      <c r="J2876" s="45"/>
    </row>
    <row r="2877" spans="1:10" ht="13.5" customHeight="1" x14ac:dyDescent="0.2">
      <c r="A2877" s="78">
        <v>60105704</v>
      </c>
      <c r="B2877" s="69" t="str">
        <f t="shared" ca="1" si="138"/>
        <v>Barras de pegante libres de ácido</v>
      </c>
      <c r="C2877" s="78" t="s">
        <v>1449</v>
      </c>
      <c r="D2877" s="78">
        <v>60</v>
      </c>
      <c r="E2877" s="71">
        <v>95</v>
      </c>
      <c r="F2877" s="70">
        <f t="shared" ca="1" si="139"/>
        <v>5700</v>
      </c>
      <c r="G2877" s="45"/>
      <c r="H2877" s="45"/>
      <c r="I2877" s="45"/>
      <c r="J2877" s="45"/>
    </row>
    <row r="2878" spans="1:10" ht="13.5" customHeight="1" x14ac:dyDescent="0.2">
      <c r="A2878" s="78">
        <v>53131622</v>
      </c>
      <c r="B2878" s="69" t="str">
        <f t="shared" ca="1" si="138"/>
        <v>Condones</v>
      </c>
      <c r="C2878" s="78" t="s">
        <v>1449</v>
      </c>
      <c r="D2878" s="78">
        <v>4999</v>
      </c>
      <c r="E2878" s="71">
        <v>12</v>
      </c>
      <c r="F2878" s="70">
        <f t="shared" ca="1" si="139"/>
        <v>59988</v>
      </c>
      <c r="G2878" s="45"/>
      <c r="H2878" s="45"/>
      <c r="I2878" s="45"/>
      <c r="J2878" s="45"/>
    </row>
    <row r="2879" spans="1:10" ht="14.1" customHeight="1" x14ac:dyDescent="0.2">
      <c r="A2879" s="45"/>
      <c r="B2879" s="45"/>
      <c r="C2879" s="45"/>
      <c r="D2879" s="45"/>
      <c r="E2879" s="73" t="s">
        <v>12551</v>
      </c>
      <c r="F2879" s="74">
        <f ca="1">SUM(Table3123[MONTO TOTAL ESTIMADO])</f>
        <v>82958</v>
      </c>
      <c r="G2879" s="45"/>
      <c r="H2879" s="45" t="str">
        <f>C2864</f>
        <v>Servicios</v>
      </c>
      <c r="I2879" s="45" t="str">
        <f>E2864</f>
        <v>No</v>
      </c>
      <c r="J2879" s="45" t="str">
        <f>D2864</f>
        <v>Compras por debajo del Umbral</v>
      </c>
    </row>
    <row r="2880" spans="1:10" ht="14.1" customHeight="1" thickBot="1" x14ac:dyDescent="0.3"/>
    <row r="2881" spans="1:10" ht="33.75" customHeight="1" thickBot="1" x14ac:dyDescent="0.25">
      <c r="A2881" s="64" t="s">
        <v>16382</v>
      </c>
      <c r="B2881" s="64" t="s">
        <v>161</v>
      </c>
      <c r="C2881" s="64" t="s">
        <v>11725</v>
      </c>
      <c r="D2881" s="64" t="s">
        <v>14378</v>
      </c>
      <c r="E2881" s="64" t="s">
        <v>10963</v>
      </c>
      <c r="F2881" s="64" t="s">
        <v>11096</v>
      </c>
      <c r="G2881" s="45"/>
      <c r="H2881" s="45"/>
      <c r="I2881" s="45"/>
      <c r="J2881" s="45"/>
    </row>
    <row r="2882" spans="1:10" ht="14.1" customHeight="1" thickBot="1" x14ac:dyDescent="0.25">
      <c r="A2882" s="66" t="s">
        <v>18911</v>
      </c>
      <c r="B2882" s="66" t="s">
        <v>18912</v>
      </c>
      <c r="C2882" s="66" t="s">
        <v>6800</v>
      </c>
      <c r="D2882" s="66" t="s">
        <v>10172</v>
      </c>
      <c r="E2882" s="66" t="s">
        <v>17854</v>
      </c>
      <c r="F2882" s="66" t="s">
        <v>18913</v>
      </c>
      <c r="G2882" s="45"/>
      <c r="H2882" s="45"/>
      <c r="I2882" s="45"/>
      <c r="J2882" s="45"/>
    </row>
    <row r="2883" spans="1:10" ht="14.1" customHeight="1" thickBot="1" x14ac:dyDescent="0.25">
      <c r="A2883" s="95" t="s">
        <v>14828</v>
      </c>
      <c r="B2883" s="67" t="s">
        <v>8530</v>
      </c>
      <c r="C2883" s="76">
        <v>45200</v>
      </c>
      <c r="D2883" s="95" t="s">
        <v>9387</v>
      </c>
      <c r="E2883" s="67" t="s">
        <v>13094</v>
      </c>
      <c r="F2883" s="66" t="s">
        <v>3082</v>
      </c>
      <c r="G2883" s="45"/>
      <c r="H2883" s="45"/>
      <c r="I2883" s="45"/>
      <c r="J2883" s="45"/>
    </row>
    <row r="2884" spans="1:10" ht="14.1" customHeight="1" thickBot="1" x14ac:dyDescent="0.25">
      <c r="A2884" s="96"/>
      <c r="B2884" s="67" t="s">
        <v>1786</v>
      </c>
      <c r="C2884" s="83">
        <f>IF(C2883="","",IF(AND(MONTH(C2883)&gt;=1,MONTH(C2883)&lt;=3),1,IF(AND(MONTH(C2883)&gt;=4,MONTH(C2883)&lt;=6),2,IF(AND(MONTH(C2883)&gt;=7,MONTH(C2883)&lt;=9),3,4))))</f>
        <v>4</v>
      </c>
      <c r="D2884" s="96"/>
      <c r="E2884" s="67" t="s">
        <v>2419</v>
      </c>
      <c r="F2884" s="66" t="s">
        <v>14449</v>
      </c>
      <c r="G2884" s="45"/>
      <c r="H2884" s="45"/>
      <c r="I2884" s="45"/>
      <c r="J2884" s="45"/>
    </row>
    <row r="2885" spans="1:10" ht="14.1" customHeight="1" thickBot="1" x14ac:dyDescent="0.25">
      <c r="A2885" s="96"/>
      <c r="B2885" s="67" t="s">
        <v>12943</v>
      </c>
      <c r="C2885" s="76">
        <v>45291</v>
      </c>
      <c r="D2885" s="96"/>
      <c r="E2885" s="67" t="s">
        <v>3075</v>
      </c>
      <c r="F2885" s="66" t="s">
        <v>6001</v>
      </c>
      <c r="G2885" s="45"/>
      <c r="H2885" s="45"/>
      <c r="I2885" s="45"/>
      <c r="J2885" s="45"/>
    </row>
    <row r="2886" spans="1:10" ht="14.1" customHeight="1" thickBot="1" x14ac:dyDescent="0.25">
      <c r="A2886" s="96"/>
      <c r="B2886" s="67" t="s">
        <v>1786</v>
      </c>
      <c r="C2886" s="83">
        <f>IF(C2885="","",IF(AND(MONTH(C2885)&gt;=1,MONTH(C2885)&lt;=3),1,IF(AND(MONTH(C2885)&gt;=4,MONTH(C2885)&lt;=6),2,IF(AND(MONTH(C2885)&gt;=7,MONTH(C2885)&lt;=9),3,4))))</f>
        <v>4</v>
      </c>
      <c r="D2886" s="96"/>
      <c r="E2886" s="67" t="s">
        <v>13193</v>
      </c>
      <c r="F2886" s="66" t="s">
        <v>6001</v>
      </c>
      <c r="G2886" s="45"/>
      <c r="H2886" s="45"/>
      <c r="I2886" s="45"/>
      <c r="J2886" s="45"/>
    </row>
    <row r="2887" spans="1:10" ht="14.1" customHeight="1" thickBot="1" x14ac:dyDescent="0.25">
      <c r="A2887" s="45"/>
      <c r="B2887" s="45"/>
      <c r="C2887" s="45"/>
      <c r="D2887" s="45"/>
      <c r="E2887" s="45"/>
      <c r="F2887" s="45"/>
      <c r="G2887" s="45"/>
      <c r="H2887" s="45"/>
      <c r="I2887" s="45"/>
      <c r="J2887" s="45"/>
    </row>
    <row r="2888" spans="1:10" ht="14.1" customHeight="1" thickBot="1" x14ac:dyDescent="0.25">
      <c r="A2888" s="72" t="s">
        <v>15735</v>
      </c>
      <c r="B2888" s="72" t="s">
        <v>16146</v>
      </c>
      <c r="C2888" s="72" t="s">
        <v>15641</v>
      </c>
      <c r="D2888" s="72" t="s">
        <v>15251</v>
      </c>
      <c r="E2888" s="72" t="s">
        <v>6934</v>
      </c>
      <c r="F2888" s="72" t="s">
        <v>15280</v>
      </c>
      <c r="G2888" s="45"/>
      <c r="H2888" s="45"/>
      <c r="I2888" s="45"/>
      <c r="J2888" s="45"/>
    </row>
    <row r="2889" spans="1:10" ht="13.5" customHeight="1" x14ac:dyDescent="0.2">
      <c r="A2889" s="78">
        <v>31201522</v>
      </c>
      <c r="B2889" s="69" t="str">
        <f t="shared" ref="B2889:B2894" ca="1" si="140">IFERROR(INDEX(UNSPSCDes,MATCH(INDIRECT(ADDRESS(ROW(),COLUMN()-1,4)),UNSPSCCode,0)),"")</f>
        <v>Cinta de transferencia adhesiva</v>
      </c>
      <c r="C2889" s="78" t="s">
        <v>1449</v>
      </c>
      <c r="D2889" s="78">
        <v>25</v>
      </c>
      <c r="E2889" s="71">
        <v>378</v>
      </c>
      <c r="F2889" s="70">
        <f t="shared" ref="F2889:F2894" ca="1" si="141">INDIRECT(ADDRESS(ROW(),COLUMN()-2,4))*INDIRECT(ADDRESS(ROW(),COLUMN()-1,4))</f>
        <v>9450</v>
      </c>
      <c r="G2889" s="45"/>
      <c r="H2889" s="45"/>
      <c r="I2889" s="45"/>
      <c r="J2889" s="45"/>
    </row>
    <row r="2890" spans="1:10" ht="13.5" customHeight="1" x14ac:dyDescent="0.2">
      <c r="A2890" s="78">
        <v>44121605</v>
      </c>
      <c r="B2890" s="69" t="str">
        <f t="shared" ca="1" si="140"/>
        <v>Dispensadores de cinta</v>
      </c>
      <c r="C2890" s="78" t="s">
        <v>1449</v>
      </c>
      <c r="D2890" s="78">
        <v>5</v>
      </c>
      <c r="E2890" s="71">
        <v>150</v>
      </c>
      <c r="F2890" s="70">
        <f t="shared" ca="1" si="141"/>
        <v>750</v>
      </c>
      <c r="G2890" s="45"/>
      <c r="H2890" s="45"/>
      <c r="I2890" s="45"/>
      <c r="J2890" s="45"/>
    </row>
    <row r="2891" spans="1:10" ht="13.5" customHeight="1" x14ac:dyDescent="0.2">
      <c r="A2891" s="78">
        <v>53131622</v>
      </c>
      <c r="B2891" s="69" t="str">
        <f t="shared" ca="1" si="140"/>
        <v>Condones</v>
      </c>
      <c r="C2891" s="78" t="s">
        <v>1449</v>
      </c>
      <c r="D2891" s="78">
        <v>5000</v>
      </c>
      <c r="E2891" s="71">
        <v>12</v>
      </c>
      <c r="F2891" s="70">
        <f t="shared" ca="1" si="141"/>
        <v>60000</v>
      </c>
      <c r="G2891" s="45"/>
      <c r="H2891" s="45"/>
      <c r="I2891" s="45"/>
      <c r="J2891" s="45"/>
    </row>
    <row r="2892" spans="1:10" ht="13.5" customHeight="1" x14ac:dyDescent="0.2">
      <c r="A2892" s="78">
        <v>53141629</v>
      </c>
      <c r="B2892" s="69" t="str">
        <f t="shared" ca="1" si="140"/>
        <v>Alfileres para acolchados</v>
      </c>
      <c r="C2892" s="78" t="s">
        <v>16989</v>
      </c>
      <c r="D2892" s="78">
        <v>3</v>
      </c>
      <c r="E2892" s="71">
        <v>85</v>
      </c>
      <c r="F2892" s="70">
        <f t="shared" ca="1" si="141"/>
        <v>255</v>
      </c>
      <c r="G2892" s="45"/>
      <c r="H2892" s="45"/>
      <c r="I2892" s="45"/>
      <c r="J2892" s="45"/>
    </row>
    <row r="2893" spans="1:10" ht="13.5" customHeight="1" x14ac:dyDescent="0.2">
      <c r="A2893" s="78">
        <v>55121606</v>
      </c>
      <c r="B2893" s="69" t="str">
        <f t="shared" ca="1" si="140"/>
        <v>Etiquetas auto adhesivas</v>
      </c>
      <c r="C2893" s="78" t="s">
        <v>1449</v>
      </c>
      <c r="D2893" s="78">
        <v>147</v>
      </c>
      <c r="E2893" s="71">
        <v>111</v>
      </c>
      <c r="F2893" s="70">
        <f t="shared" ca="1" si="141"/>
        <v>16317</v>
      </c>
      <c r="G2893" s="45"/>
      <c r="H2893" s="45"/>
      <c r="I2893" s="45"/>
      <c r="J2893" s="45"/>
    </row>
    <row r="2894" spans="1:10" ht="13.5" customHeight="1" x14ac:dyDescent="0.2">
      <c r="A2894" s="78">
        <v>60105704</v>
      </c>
      <c r="B2894" s="69" t="str">
        <f t="shared" ca="1" si="140"/>
        <v>Barras de pegante libres de ácido</v>
      </c>
      <c r="C2894" s="78" t="s">
        <v>1449</v>
      </c>
      <c r="D2894" s="78">
        <v>29</v>
      </c>
      <c r="E2894" s="71">
        <v>95</v>
      </c>
      <c r="F2894" s="70">
        <f t="shared" ca="1" si="141"/>
        <v>2755</v>
      </c>
      <c r="G2894" s="45"/>
      <c r="H2894" s="45"/>
      <c r="I2894" s="45"/>
      <c r="J2894" s="45"/>
    </row>
    <row r="2895" spans="1:10" ht="14.1" customHeight="1" x14ac:dyDescent="0.2">
      <c r="A2895" s="45"/>
      <c r="B2895" s="45"/>
      <c r="C2895" s="45"/>
      <c r="D2895" s="45"/>
      <c r="E2895" s="73" t="s">
        <v>12551</v>
      </c>
      <c r="F2895" s="74">
        <f ca="1">SUM(Table3124[MONTO TOTAL ESTIMADO])</f>
        <v>89527</v>
      </c>
      <c r="G2895" s="45"/>
      <c r="H2895" s="45" t="str">
        <f>C2882</f>
        <v>Servicios</v>
      </c>
      <c r="I2895" s="45" t="str">
        <f>E2882</f>
        <v>No</v>
      </c>
      <c r="J2895" s="45" t="str">
        <f>D2882</f>
        <v>Compras por debajo del Umbral</v>
      </c>
    </row>
    <row r="2896" spans="1:10" ht="14.1" customHeight="1" thickBot="1" x14ac:dyDescent="0.3"/>
    <row r="2897" spans="1:10" ht="33.75" customHeight="1" thickBot="1" x14ac:dyDescent="0.25">
      <c r="A2897" s="64" t="s">
        <v>16382</v>
      </c>
      <c r="B2897" s="64" t="s">
        <v>161</v>
      </c>
      <c r="C2897" s="64" t="s">
        <v>11725</v>
      </c>
      <c r="D2897" s="64" t="s">
        <v>14378</v>
      </c>
      <c r="E2897" s="64" t="s">
        <v>10963</v>
      </c>
      <c r="F2897" s="64" t="s">
        <v>11096</v>
      </c>
      <c r="G2897" s="45"/>
      <c r="H2897" s="45"/>
      <c r="I2897" s="45"/>
      <c r="J2897" s="45"/>
    </row>
    <row r="2898" spans="1:10" ht="14.1" customHeight="1" thickBot="1" x14ac:dyDescent="0.25">
      <c r="A2898" s="66" t="s">
        <v>18914</v>
      </c>
      <c r="B2898" s="66" t="s">
        <v>18915</v>
      </c>
      <c r="C2898" s="66" t="s">
        <v>17798</v>
      </c>
      <c r="D2898" s="66" t="s">
        <v>17483</v>
      </c>
      <c r="E2898" s="66" t="s">
        <v>17854</v>
      </c>
      <c r="F2898" s="66" t="s">
        <v>18916</v>
      </c>
      <c r="G2898" s="45"/>
      <c r="H2898" s="45"/>
      <c r="I2898" s="45"/>
      <c r="J2898" s="45"/>
    </row>
    <row r="2899" spans="1:10" ht="14.1" customHeight="1" thickBot="1" x14ac:dyDescent="0.25">
      <c r="A2899" s="95" t="s">
        <v>14828</v>
      </c>
      <c r="B2899" s="67" t="s">
        <v>8530</v>
      </c>
      <c r="C2899" s="76">
        <v>44927</v>
      </c>
      <c r="D2899" s="95" t="s">
        <v>9387</v>
      </c>
      <c r="E2899" s="67" t="s">
        <v>13094</v>
      </c>
      <c r="F2899" s="66" t="s">
        <v>3082</v>
      </c>
      <c r="G2899" s="45"/>
      <c r="H2899" s="45"/>
      <c r="I2899" s="45"/>
      <c r="J2899" s="45"/>
    </row>
    <row r="2900" spans="1:10" ht="14.1" customHeight="1" thickBot="1" x14ac:dyDescent="0.25">
      <c r="A2900" s="96"/>
      <c r="B2900" s="67" t="s">
        <v>1786</v>
      </c>
      <c r="C2900" s="83">
        <f>IF(C2899="","",IF(AND(MONTH(C2899)&gt;=1,MONTH(C2899)&lt;=3),1,IF(AND(MONTH(C2899)&gt;=4,MONTH(C2899)&lt;=6),2,IF(AND(MONTH(C2899)&gt;=7,MONTH(C2899)&lt;=9),3,4))))</f>
        <v>1</v>
      </c>
      <c r="D2900" s="96"/>
      <c r="E2900" s="67" t="s">
        <v>2419</v>
      </c>
      <c r="F2900" s="66" t="s">
        <v>14449</v>
      </c>
      <c r="G2900" s="45"/>
      <c r="H2900" s="45"/>
      <c r="I2900" s="45"/>
      <c r="J2900" s="45"/>
    </row>
    <row r="2901" spans="1:10" ht="14.1" customHeight="1" thickBot="1" x14ac:dyDescent="0.25">
      <c r="A2901" s="96"/>
      <c r="B2901" s="67" t="s">
        <v>12943</v>
      </c>
      <c r="C2901" s="76">
        <v>45016</v>
      </c>
      <c r="D2901" s="96"/>
      <c r="E2901" s="67" t="s">
        <v>3075</v>
      </c>
      <c r="F2901" s="66" t="s">
        <v>6001</v>
      </c>
      <c r="G2901" s="45"/>
      <c r="H2901" s="45"/>
      <c r="I2901" s="45"/>
      <c r="J2901" s="45"/>
    </row>
    <row r="2902" spans="1:10" ht="14.1" customHeight="1" thickBot="1" x14ac:dyDescent="0.25">
      <c r="A2902" s="96"/>
      <c r="B2902" s="67" t="s">
        <v>1786</v>
      </c>
      <c r="C2902" s="83">
        <f>IF(C2901="","",IF(AND(MONTH(C2901)&gt;=1,MONTH(C2901)&lt;=3),1,IF(AND(MONTH(C2901)&gt;=4,MONTH(C2901)&lt;=6),2,IF(AND(MONTH(C2901)&gt;=7,MONTH(C2901)&lt;=9),3,4))))</f>
        <v>1</v>
      </c>
      <c r="D2902" s="96"/>
      <c r="E2902" s="67" t="s">
        <v>13193</v>
      </c>
      <c r="F2902" s="66" t="s">
        <v>6001</v>
      </c>
      <c r="G2902" s="45"/>
      <c r="H2902" s="45"/>
      <c r="I2902" s="45"/>
      <c r="J2902" s="45"/>
    </row>
    <row r="2903" spans="1:10" ht="14.1" customHeight="1" thickBot="1" x14ac:dyDescent="0.25">
      <c r="A2903" s="45"/>
      <c r="B2903" s="45"/>
      <c r="C2903" s="45"/>
      <c r="D2903" s="45"/>
      <c r="E2903" s="45"/>
      <c r="F2903" s="45"/>
      <c r="G2903" s="45"/>
      <c r="H2903" s="45"/>
      <c r="I2903" s="45"/>
      <c r="J2903" s="45"/>
    </row>
    <row r="2904" spans="1:10" ht="14.1" customHeight="1" thickBot="1" x14ac:dyDescent="0.25">
      <c r="A2904" s="72" t="s">
        <v>15735</v>
      </c>
      <c r="B2904" s="72" t="s">
        <v>16146</v>
      </c>
      <c r="C2904" s="72" t="s">
        <v>15641</v>
      </c>
      <c r="D2904" s="72" t="s">
        <v>15251</v>
      </c>
      <c r="E2904" s="72" t="s">
        <v>6934</v>
      </c>
      <c r="F2904" s="72" t="s">
        <v>15280</v>
      </c>
      <c r="G2904" s="45"/>
      <c r="H2904" s="45"/>
      <c r="I2904" s="45"/>
      <c r="J2904" s="45"/>
    </row>
    <row r="2905" spans="1:10" ht="13.5" customHeight="1" x14ac:dyDescent="0.2">
      <c r="A2905" s="78">
        <v>56101520</v>
      </c>
      <c r="B2905" s="69" t="str">
        <f t="shared" ref="B2905:B2909" ca="1" si="142">IFERROR(INDEX(UNSPSCDes,MATCH(INDIRECT(ADDRESS(ROW(),COLUMN()-1,4)),UNSPSCCode,0)),"")</f>
        <v>Casilleros (“lockers”)</v>
      </c>
      <c r="C2905" s="78" t="s">
        <v>1449</v>
      </c>
      <c r="D2905" s="78">
        <v>10</v>
      </c>
      <c r="E2905" s="71">
        <v>10775</v>
      </c>
      <c r="F2905" s="70">
        <f t="shared" ref="F2905:F2909" ca="1" si="143">INDIRECT(ADDRESS(ROW(),COLUMN()-2,4))*INDIRECT(ADDRESS(ROW(),COLUMN()-1,4))</f>
        <v>107750</v>
      </c>
      <c r="G2905" s="45"/>
      <c r="H2905" s="45"/>
      <c r="I2905" s="45"/>
      <c r="J2905" s="45"/>
    </row>
    <row r="2906" spans="1:10" ht="13.5" customHeight="1" x14ac:dyDescent="0.2">
      <c r="A2906" s="78">
        <v>56101522</v>
      </c>
      <c r="B2906" s="69" t="str">
        <f t="shared" ca="1" si="142"/>
        <v>Sillas de brazos</v>
      </c>
      <c r="C2906" s="78" t="s">
        <v>1449</v>
      </c>
      <c r="D2906" s="78">
        <v>28</v>
      </c>
      <c r="E2906" s="71">
        <v>675</v>
      </c>
      <c r="F2906" s="70">
        <f t="shared" ca="1" si="143"/>
        <v>18900</v>
      </c>
      <c r="G2906" s="45"/>
      <c r="H2906" s="45"/>
      <c r="I2906" s="45"/>
      <c r="J2906" s="45"/>
    </row>
    <row r="2907" spans="1:10" ht="13.5" customHeight="1" x14ac:dyDescent="0.2">
      <c r="A2907" s="78">
        <v>56101530</v>
      </c>
      <c r="B2907" s="69" t="str">
        <f t="shared" ca="1" si="142"/>
        <v>Gabinetes de almacenamiento</v>
      </c>
      <c r="C2907" s="78" t="s">
        <v>1449</v>
      </c>
      <c r="D2907" s="78">
        <v>25</v>
      </c>
      <c r="E2907" s="71">
        <v>7800</v>
      </c>
      <c r="F2907" s="70">
        <f t="shared" ca="1" si="143"/>
        <v>195000</v>
      </c>
      <c r="G2907" s="45"/>
      <c r="H2907" s="45"/>
      <c r="I2907" s="45"/>
      <c r="J2907" s="45"/>
    </row>
    <row r="2908" spans="1:10" ht="13.5" customHeight="1" x14ac:dyDescent="0.2">
      <c r="A2908" s="78">
        <v>56101703</v>
      </c>
      <c r="B2908" s="69" t="str">
        <f t="shared" ca="1" si="142"/>
        <v>Escritorios</v>
      </c>
      <c r="C2908" s="78" t="s">
        <v>1449</v>
      </c>
      <c r="D2908" s="78">
        <v>3</v>
      </c>
      <c r="E2908" s="71">
        <v>5072</v>
      </c>
      <c r="F2908" s="70">
        <f t="shared" ca="1" si="143"/>
        <v>15216</v>
      </c>
      <c r="G2908" s="45"/>
      <c r="H2908" s="45"/>
      <c r="I2908" s="45"/>
      <c r="J2908" s="45"/>
    </row>
    <row r="2909" spans="1:10" ht="13.5" customHeight="1" x14ac:dyDescent="0.2">
      <c r="A2909" s="78">
        <v>56112103</v>
      </c>
      <c r="B2909" s="69" t="str">
        <f t="shared" ca="1" si="142"/>
        <v>Sillas para visitantes</v>
      </c>
      <c r="C2909" s="78" t="s">
        <v>1449</v>
      </c>
      <c r="D2909" s="78">
        <v>5</v>
      </c>
      <c r="E2909" s="71">
        <v>5230</v>
      </c>
      <c r="F2909" s="70">
        <f t="shared" ca="1" si="143"/>
        <v>26150</v>
      </c>
      <c r="G2909" s="45"/>
      <c r="H2909" s="45"/>
      <c r="I2909" s="45"/>
      <c r="J2909" s="45"/>
    </row>
    <row r="2910" spans="1:10" ht="14.1" customHeight="1" x14ac:dyDescent="0.2">
      <c r="A2910" s="45"/>
      <c r="B2910" s="45"/>
      <c r="C2910" s="45"/>
      <c r="D2910" s="45"/>
      <c r="E2910" s="73" t="s">
        <v>12551</v>
      </c>
      <c r="F2910" s="74">
        <f ca="1">SUM(Table3125[MONTO TOTAL ESTIMADO])</f>
        <v>363016</v>
      </c>
      <c r="G2910" s="45"/>
      <c r="H2910" s="45" t="str">
        <f>C2898</f>
        <v>Bienes</v>
      </c>
      <c r="I2910" s="45" t="str">
        <f>E2898</f>
        <v>No</v>
      </c>
      <c r="J2910" s="45" t="str">
        <f>D2898</f>
        <v>Compras Menores</v>
      </c>
    </row>
    <row r="2911" spans="1:10" ht="14.1" customHeight="1" thickBot="1" x14ac:dyDescent="0.3"/>
    <row r="2912" spans="1:10" ht="33.75" customHeight="1" thickBot="1" x14ac:dyDescent="0.25">
      <c r="A2912" s="64" t="s">
        <v>16382</v>
      </c>
      <c r="B2912" s="64" t="s">
        <v>161</v>
      </c>
      <c r="C2912" s="64" t="s">
        <v>11725</v>
      </c>
      <c r="D2912" s="64" t="s">
        <v>14378</v>
      </c>
      <c r="E2912" s="64" t="s">
        <v>10963</v>
      </c>
      <c r="F2912" s="64" t="s">
        <v>11096</v>
      </c>
      <c r="G2912" s="45"/>
      <c r="H2912" s="45"/>
      <c r="I2912" s="45"/>
      <c r="J2912" s="45"/>
    </row>
    <row r="2913" spans="1:10" ht="13.5" customHeight="1" thickBot="1" x14ac:dyDescent="0.25">
      <c r="A2913" s="66" t="s">
        <v>18914</v>
      </c>
      <c r="B2913" s="66" t="s">
        <v>18915</v>
      </c>
      <c r="C2913" s="66" t="s">
        <v>17798</v>
      </c>
      <c r="D2913" s="66" t="s">
        <v>10172</v>
      </c>
      <c r="E2913" s="66" t="s">
        <v>17854</v>
      </c>
      <c r="F2913" s="66" t="s">
        <v>18916</v>
      </c>
      <c r="G2913" s="45"/>
      <c r="H2913" s="45"/>
      <c r="I2913" s="45"/>
      <c r="J2913" s="45"/>
    </row>
    <row r="2914" spans="1:10" ht="14.1" customHeight="1" thickBot="1" x14ac:dyDescent="0.25">
      <c r="A2914" s="95" t="s">
        <v>14828</v>
      </c>
      <c r="B2914" s="67" t="s">
        <v>8530</v>
      </c>
      <c r="C2914" s="76">
        <v>45017</v>
      </c>
      <c r="D2914" s="95" t="s">
        <v>9387</v>
      </c>
      <c r="E2914" s="67" t="s">
        <v>13094</v>
      </c>
      <c r="F2914" s="66" t="s">
        <v>3082</v>
      </c>
      <c r="G2914" s="45"/>
      <c r="H2914" s="45"/>
      <c r="I2914" s="45"/>
      <c r="J2914" s="45"/>
    </row>
    <row r="2915" spans="1:10" ht="14.1" customHeight="1" thickBot="1" x14ac:dyDescent="0.25">
      <c r="A2915" s="96"/>
      <c r="B2915" s="67" t="s">
        <v>1786</v>
      </c>
      <c r="C2915" s="83">
        <f>IF(C2914="","",IF(AND(MONTH(C2914)&gt;=1,MONTH(C2914)&lt;=3),1,IF(AND(MONTH(C2914)&gt;=4,MONTH(C2914)&lt;=6),2,IF(AND(MONTH(C2914)&gt;=7,MONTH(C2914)&lt;=9),3,4))))</f>
        <v>2</v>
      </c>
      <c r="D2915" s="96"/>
      <c r="E2915" s="67" t="s">
        <v>2419</v>
      </c>
      <c r="F2915" s="66" t="s">
        <v>14449</v>
      </c>
      <c r="G2915" s="45"/>
      <c r="H2915" s="45"/>
      <c r="I2915" s="45"/>
      <c r="J2915" s="45"/>
    </row>
    <row r="2916" spans="1:10" ht="14.1" customHeight="1" thickBot="1" x14ac:dyDescent="0.25">
      <c r="A2916" s="96"/>
      <c r="B2916" s="67" t="s">
        <v>12943</v>
      </c>
      <c r="C2916" s="76">
        <v>45107</v>
      </c>
      <c r="D2916" s="96"/>
      <c r="E2916" s="67" t="s">
        <v>3075</v>
      </c>
      <c r="F2916" s="66" t="s">
        <v>6001</v>
      </c>
      <c r="G2916" s="45"/>
      <c r="H2916" s="45"/>
      <c r="I2916" s="45"/>
      <c r="J2916" s="45"/>
    </row>
    <row r="2917" spans="1:10" ht="14.1" customHeight="1" thickBot="1" x14ac:dyDescent="0.25">
      <c r="A2917" s="96"/>
      <c r="B2917" s="67" t="s">
        <v>1786</v>
      </c>
      <c r="C2917" s="83">
        <f>IF(C2916="","",IF(AND(MONTH(C2916)&gt;=1,MONTH(C2916)&lt;=3),1,IF(AND(MONTH(C2916)&gt;=4,MONTH(C2916)&lt;=6),2,IF(AND(MONTH(C2916)&gt;=7,MONTH(C2916)&lt;=9),3,4))))</f>
        <v>2</v>
      </c>
      <c r="D2917" s="96"/>
      <c r="E2917" s="67" t="s">
        <v>13193</v>
      </c>
      <c r="F2917" s="66" t="s">
        <v>6001</v>
      </c>
      <c r="G2917" s="45"/>
      <c r="H2917" s="45"/>
      <c r="I2917" s="45"/>
      <c r="J2917" s="45"/>
    </row>
    <row r="2918" spans="1:10" ht="14.1" customHeight="1" thickBot="1" x14ac:dyDescent="0.25">
      <c r="A2918" s="45"/>
      <c r="B2918" s="45"/>
      <c r="C2918" s="45"/>
      <c r="D2918" s="45"/>
      <c r="E2918" s="45"/>
      <c r="F2918" s="45"/>
      <c r="G2918" s="45"/>
      <c r="H2918" s="45"/>
      <c r="I2918" s="45"/>
      <c r="J2918" s="45"/>
    </row>
    <row r="2919" spans="1:10" ht="14.1" customHeight="1" thickBot="1" x14ac:dyDescent="0.25">
      <c r="A2919" s="72" t="s">
        <v>15735</v>
      </c>
      <c r="B2919" s="72" t="s">
        <v>16146</v>
      </c>
      <c r="C2919" s="72" t="s">
        <v>15641</v>
      </c>
      <c r="D2919" s="72" t="s">
        <v>15251</v>
      </c>
      <c r="E2919" s="72" t="s">
        <v>6934</v>
      </c>
      <c r="F2919" s="72" t="s">
        <v>15280</v>
      </c>
      <c r="G2919" s="45"/>
      <c r="H2919" s="45"/>
      <c r="I2919" s="45"/>
      <c r="J2919" s="45"/>
    </row>
    <row r="2920" spans="1:10" ht="13.5" customHeight="1" x14ac:dyDescent="0.2">
      <c r="A2920" s="78">
        <v>56101703</v>
      </c>
      <c r="B2920" s="69" t="str">
        <f ca="1">IFERROR(INDEX(UNSPSCDes,MATCH(INDIRECT(ADDRESS(ROW(),COLUMN()-1,4)),UNSPSCCode,0)),"")</f>
        <v>Escritorios</v>
      </c>
      <c r="C2920" s="78" t="s">
        <v>1449</v>
      </c>
      <c r="D2920" s="78">
        <v>2</v>
      </c>
      <c r="E2920" s="71">
        <v>5072.5</v>
      </c>
      <c r="F2920" s="70">
        <f ca="1">INDIRECT(ADDRESS(ROW(),COLUMN()-2,4))*INDIRECT(ADDRESS(ROW(),COLUMN()-1,4))</f>
        <v>10145</v>
      </c>
      <c r="G2920" s="45"/>
      <c r="H2920" s="45"/>
      <c r="I2920" s="45"/>
      <c r="J2920" s="45"/>
    </row>
    <row r="2921" spans="1:10" ht="13.5" customHeight="1" x14ac:dyDescent="0.2">
      <c r="A2921" s="78">
        <v>56101514</v>
      </c>
      <c r="B2921" s="69" t="str">
        <f ca="1">IFERROR(INDEX(UNSPSCDes,MATCH(INDIRECT(ADDRESS(ROW(),COLUMN()-1,4)),UNSPSCCode,0)),"")</f>
        <v>Taburetes</v>
      </c>
      <c r="C2921" s="78" t="s">
        <v>1449</v>
      </c>
      <c r="D2921" s="78">
        <v>10</v>
      </c>
      <c r="E2921" s="71">
        <v>6954.4</v>
      </c>
      <c r="F2921" s="70">
        <f ca="1">INDIRECT(ADDRESS(ROW(),COLUMN()-2,4))*INDIRECT(ADDRESS(ROW(),COLUMN()-1,4))</f>
        <v>69544</v>
      </c>
      <c r="G2921" s="45"/>
      <c r="H2921" s="45"/>
      <c r="I2921" s="45"/>
      <c r="J2921" s="45"/>
    </row>
    <row r="2922" spans="1:10" ht="13.5" customHeight="1" x14ac:dyDescent="0.2">
      <c r="A2922" s="89">
        <v>56112104</v>
      </c>
      <c r="B2922" s="69" t="str">
        <f ca="1">IFERROR(INDEX(UNSPSCDes,MATCH(INDIRECT(ADDRESS(ROW(),COLUMN()-1,4)),UNSPSCCode,0)),"")</f>
        <v>Sillas para ejecutivos</v>
      </c>
      <c r="C2922" s="78" t="s">
        <v>1449</v>
      </c>
      <c r="D2922" s="78">
        <v>5</v>
      </c>
      <c r="E2922" s="71">
        <v>7950</v>
      </c>
      <c r="F2922" s="70">
        <f ca="1">INDIRECT(ADDRESS(ROW(),COLUMN()-2,4))*INDIRECT(ADDRESS(ROW(),COLUMN()-1,4))</f>
        <v>39750</v>
      </c>
      <c r="G2922" s="45"/>
      <c r="H2922" s="45"/>
      <c r="I2922" s="45"/>
      <c r="J2922" s="45"/>
    </row>
    <row r="2923" spans="1:10" ht="14.1" customHeight="1" x14ac:dyDescent="0.2">
      <c r="A2923" s="45"/>
      <c r="B2923" s="45"/>
      <c r="C2923" s="45"/>
      <c r="D2923" s="45"/>
      <c r="E2923" s="73" t="s">
        <v>12551</v>
      </c>
      <c r="F2923" s="74">
        <f ca="1">SUM(Table3126[MONTO TOTAL ESTIMADO])</f>
        <v>119439</v>
      </c>
      <c r="G2923" s="45"/>
      <c r="H2923" s="45" t="str">
        <f>C2913</f>
        <v>Bienes</v>
      </c>
      <c r="I2923" s="45" t="str">
        <f>E2913</f>
        <v>No</v>
      </c>
      <c r="J2923" s="45" t="str">
        <f>D2913</f>
        <v>Compras por debajo del Umbral</v>
      </c>
    </row>
    <row r="2924" spans="1:10" ht="14.1" customHeight="1" thickBot="1" x14ac:dyDescent="0.3"/>
    <row r="2925" spans="1:10" ht="33.75" customHeight="1" thickBot="1" x14ac:dyDescent="0.25">
      <c r="A2925" s="64" t="s">
        <v>16382</v>
      </c>
      <c r="B2925" s="64" t="s">
        <v>161</v>
      </c>
      <c r="C2925" s="64" t="s">
        <v>11725</v>
      </c>
      <c r="D2925" s="64" t="s">
        <v>14378</v>
      </c>
      <c r="E2925" s="64" t="s">
        <v>10963</v>
      </c>
      <c r="F2925" s="64" t="s">
        <v>11096</v>
      </c>
      <c r="G2925" s="45"/>
      <c r="H2925" s="45"/>
      <c r="I2925" s="45"/>
      <c r="J2925" s="45"/>
    </row>
    <row r="2926" spans="1:10" ht="14.1" customHeight="1" thickBot="1" x14ac:dyDescent="0.25">
      <c r="A2926" s="66" t="s">
        <v>18914</v>
      </c>
      <c r="B2926" s="66" t="s">
        <v>18915</v>
      </c>
      <c r="C2926" s="66" t="s">
        <v>17798</v>
      </c>
      <c r="D2926" s="66" t="s">
        <v>10172</v>
      </c>
      <c r="E2926" s="66" t="s">
        <v>17854</v>
      </c>
      <c r="F2926" s="66" t="s">
        <v>18916</v>
      </c>
      <c r="G2926" s="45"/>
      <c r="H2926" s="45"/>
      <c r="I2926" s="45"/>
      <c r="J2926" s="45"/>
    </row>
    <row r="2927" spans="1:10" ht="14.1" customHeight="1" thickBot="1" x14ac:dyDescent="0.25">
      <c r="A2927" s="95" t="s">
        <v>14828</v>
      </c>
      <c r="B2927" s="67" t="s">
        <v>8530</v>
      </c>
      <c r="C2927" s="76">
        <v>45108</v>
      </c>
      <c r="D2927" s="95" t="s">
        <v>9387</v>
      </c>
      <c r="E2927" s="67" t="s">
        <v>13094</v>
      </c>
      <c r="F2927" s="66" t="s">
        <v>3082</v>
      </c>
      <c r="G2927" s="45"/>
      <c r="H2927" s="45"/>
      <c r="I2927" s="45"/>
      <c r="J2927" s="45"/>
    </row>
    <row r="2928" spans="1:10" ht="14.1" customHeight="1" thickBot="1" x14ac:dyDescent="0.25">
      <c r="A2928" s="96"/>
      <c r="B2928" s="67" t="s">
        <v>1786</v>
      </c>
      <c r="C2928" s="83">
        <f>IF(C2927="","",IF(AND(MONTH(C2927)&gt;=1,MONTH(C2927)&lt;=3),1,IF(AND(MONTH(C2927)&gt;=4,MONTH(C2927)&lt;=6),2,IF(AND(MONTH(C2927)&gt;=7,MONTH(C2927)&lt;=9),3,4))))</f>
        <v>3</v>
      </c>
      <c r="D2928" s="96"/>
      <c r="E2928" s="67" t="s">
        <v>2419</v>
      </c>
      <c r="F2928" s="66" t="s">
        <v>14449</v>
      </c>
      <c r="G2928" s="45"/>
      <c r="H2928" s="45"/>
      <c r="I2928" s="45"/>
      <c r="J2928" s="45"/>
    </row>
    <row r="2929" spans="1:10" ht="14.1" customHeight="1" thickBot="1" x14ac:dyDescent="0.25">
      <c r="A2929" s="96"/>
      <c r="B2929" s="67" t="s">
        <v>12943</v>
      </c>
      <c r="C2929" s="76">
        <v>45199</v>
      </c>
      <c r="D2929" s="96"/>
      <c r="E2929" s="67" t="s">
        <v>3075</v>
      </c>
      <c r="F2929" s="66" t="s">
        <v>6001</v>
      </c>
      <c r="G2929" s="45"/>
      <c r="H2929" s="45"/>
      <c r="I2929" s="45"/>
      <c r="J2929" s="45"/>
    </row>
    <row r="2930" spans="1:10" ht="14.1" customHeight="1" thickBot="1" x14ac:dyDescent="0.25">
      <c r="A2930" s="96"/>
      <c r="B2930" s="67" t="s">
        <v>1786</v>
      </c>
      <c r="C2930" s="83">
        <f>IF(C2929="","",IF(AND(MONTH(C2929)&gt;=1,MONTH(C2929)&lt;=3),1,IF(AND(MONTH(C2929)&gt;=4,MONTH(C2929)&lt;=6),2,IF(AND(MONTH(C2929)&gt;=7,MONTH(C2929)&lt;=9),3,4))))</f>
        <v>3</v>
      </c>
      <c r="D2930" s="96"/>
      <c r="E2930" s="67" t="s">
        <v>13193</v>
      </c>
      <c r="F2930" s="66" t="s">
        <v>6001</v>
      </c>
      <c r="G2930" s="45"/>
      <c r="H2930" s="45"/>
      <c r="I2930" s="45"/>
      <c r="J2930" s="45"/>
    </row>
    <row r="2931" spans="1:10" ht="14.1" customHeight="1" thickBot="1" x14ac:dyDescent="0.25">
      <c r="A2931" s="45"/>
      <c r="B2931" s="45"/>
      <c r="C2931" s="45"/>
      <c r="D2931" s="45"/>
      <c r="E2931" s="45"/>
      <c r="F2931" s="45"/>
      <c r="G2931" s="45"/>
      <c r="H2931" s="45"/>
      <c r="I2931" s="45"/>
      <c r="J2931" s="45"/>
    </row>
    <row r="2932" spans="1:10" ht="14.1" customHeight="1" thickBot="1" x14ac:dyDescent="0.25">
      <c r="A2932" s="72" t="s">
        <v>15735</v>
      </c>
      <c r="B2932" s="72" t="s">
        <v>16146</v>
      </c>
      <c r="C2932" s="72" t="s">
        <v>15641</v>
      </c>
      <c r="D2932" s="72" t="s">
        <v>15251</v>
      </c>
      <c r="E2932" s="72" t="s">
        <v>6934</v>
      </c>
      <c r="F2932" s="72" t="s">
        <v>15280</v>
      </c>
      <c r="G2932" s="45"/>
      <c r="H2932" s="45"/>
      <c r="I2932" s="45"/>
      <c r="J2932" s="45"/>
    </row>
    <row r="2933" spans="1:10" ht="14.1" customHeight="1" x14ac:dyDescent="0.2">
      <c r="A2933" s="78">
        <v>56101520</v>
      </c>
      <c r="B2933" s="69" t="str">
        <f ca="1">IFERROR(INDEX(UNSPSCDes,MATCH(INDIRECT(ADDRESS(ROW(),COLUMN()-1,4)),UNSPSCCode,0)),"")</f>
        <v>Casilleros (“lockers”)</v>
      </c>
      <c r="C2933" s="78" t="s">
        <v>1449</v>
      </c>
      <c r="D2933" s="78">
        <v>3</v>
      </c>
      <c r="E2933" s="71">
        <v>10775</v>
      </c>
      <c r="F2933" s="70">
        <f ca="1">INDIRECT(ADDRESS(ROW(),COLUMN()-2,4))*INDIRECT(ADDRESS(ROW(),COLUMN()-1,4))</f>
        <v>32325</v>
      </c>
      <c r="G2933" s="45"/>
      <c r="H2933" s="45"/>
      <c r="I2933" s="45"/>
      <c r="J2933" s="45"/>
    </row>
    <row r="2934" spans="1:10" ht="13.5" customHeight="1" x14ac:dyDescent="0.2">
      <c r="A2934" s="78">
        <v>56112103</v>
      </c>
      <c r="B2934" s="69" t="str">
        <f ca="1">IFERROR(INDEX(UNSPSCDes,MATCH(INDIRECT(ADDRESS(ROW(),COLUMN()-1,4)),UNSPSCCode,0)),"")</f>
        <v>Sillas para visitantes</v>
      </c>
      <c r="C2934" s="78" t="s">
        <v>1449</v>
      </c>
      <c r="D2934" s="78">
        <v>1</v>
      </c>
      <c r="E2934" s="71">
        <v>5070</v>
      </c>
      <c r="F2934" s="70">
        <f ca="1">INDIRECT(ADDRESS(ROW(),COLUMN()-2,4))*INDIRECT(ADDRESS(ROW(),COLUMN()-1,4))</f>
        <v>5070</v>
      </c>
      <c r="G2934" s="45"/>
      <c r="H2934" s="45"/>
      <c r="I2934" s="45"/>
      <c r="J2934" s="45"/>
    </row>
    <row r="2935" spans="1:10" ht="14.1" customHeight="1" x14ac:dyDescent="0.2">
      <c r="A2935" s="45"/>
      <c r="B2935" s="45"/>
      <c r="C2935" s="45"/>
      <c r="D2935" s="45"/>
      <c r="E2935" s="73" t="s">
        <v>12551</v>
      </c>
      <c r="F2935" s="74">
        <f ca="1">SUM(Table3127[MONTO TOTAL ESTIMADO])</f>
        <v>37395</v>
      </c>
      <c r="G2935" s="45"/>
      <c r="H2935" s="45" t="str">
        <f>C2926</f>
        <v>Bienes</v>
      </c>
      <c r="I2935" s="45" t="str">
        <f>E2926</f>
        <v>No</v>
      </c>
      <c r="J2935" s="45" t="str">
        <f>D2926</f>
        <v>Compras por debajo del Umbral</v>
      </c>
    </row>
    <row r="2936" spans="1:10" ht="14.1" customHeight="1" thickBot="1" x14ac:dyDescent="0.3"/>
    <row r="2937" spans="1:10" ht="33.75" customHeight="1" thickBot="1" x14ac:dyDescent="0.25">
      <c r="A2937" s="64" t="s">
        <v>16382</v>
      </c>
      <c r="B2937" s="64" t="s">
        <v>161</v>
      </c>
      <c r="C2937" s="64" t="s">
        <v>11725</v>
      </c>
      <c r="D2937" s="64" t="s">
        <v>14378</v>
      </c>
      <c r="E2937" s="64" t="s">
        <v>10963</v>
      </c>
      <c r="F2937" s="64" t="s">
        <v>11096</v>
      </c>
      <c r="G2937" s="45"/>
      <c r="H2937" s="45"/>
      <c r="I2937" s="45"/>
      <c r="J2937" s="45"/>
    </row>
    <row r="2938" spans="1:10" ht="14.1" customHeight="1" thickBot="1" x14ac:dyDescent="0.25">
      <c r="A2938" s="66" t="s">
        <v>18917</v>
      </c>
      <c r="B2938" s="66" t="s">
        <v>18918</v>
      </c>
      <c r="C2938" s="66" t="s">
        <v>17798</v>
      </c>
      <c r="D2938" s="66" t="s">
        <v>10172</v>
      </c>
      <c r="E2938" s="66" t="s">
        <v>8856</v>
      </c>
      <c r="F2938" s="66" t="s">
        <v>18919</v>
      </c>
      <c r="G2938" s="45"/>
      <c r="H2938" s="45"/>
      <c r="I2938" s="45"/>
      <c r="J2938" s="45"/>
    </row>
    <row r="2939" spans="1:10" ht="14.1" customHeight="1" thickBot="1" x14ac:dyDescent="0.25">
      <c r="A2939" s="95" t="s">
        <v>14828</v>
      </c>
      <c r="B2939" s="67" t="s">
        <v>8530</v>
      </c>
      <c r="C2939" s="76">
        <v>44927</v>
      </c>
      <c r="D2939" s="95" t="s">
        <v>9387</v>
      </c>
      <c r="E2939" s="67" t="s">
        <v>13094</v>
      </c>
      <c r="F2939" s="66" t="s">
        <v>3082</v>
      </c>
      <c r="G2939" s="45"/>
      <c r="H2939" s="45"/>
      <c r="I2939" s="45"/>
      <c r="J2939" s="45"/>
    </row>
    <row r="2940" spans="1:10" ht="14.1" customHeight="1" thickBot="1" x14ac:dyDescent="0.25">
      <c r="A2940" s="96"/>
      <c r="B2940" s="67" t="s">
        <v>1786</v>
      </c>
      <c r="C2940" s="83">
        <f>IF(C2939="","",IF(AND(MONTH(C2939)&gt;=1,MONTH(C2939)&lt;=3),1,IF(AND(MONTH(C2939)&gt;=4,MONTH(C2939)&lt;=6),2,IF(AND(MONTH(C2939)&gt;=7,MONTH(C2939)&lt;=9),3,4))))</f>
        <v>1</v>
      </c>
      <c r="D2940" s="96"/>
      <c r="E2940" s="67" t="s">
        <v>2419</v>
      </c>
      <c r="F2940" s="66" t="s">
        <v>14449</v>
      </c>
      <c r="G2940" s="45"/>
      <c r="H2940" s="45"/>
      <c r="I2940" s="45"/>
      <c r="J2940" s="45"/>
    </row>
    <row r="2941" spans="1:10" ht="14.1" customHeight="1" thickBot="1" x14ac:dyDescent="0.25">
      <c r="A2941" s="96"/>
      <c r="B2941" s="67" t="s">
        <v>12943</v>
      </c>
      <c r="C2941" s="76">
        <v>45016</v>
      </c>
      <c r="D2941" s="96"/>
      <c r="E2941" s="67" t="s">
        <v>3075</v>
      </c>
      <c r="F2941" s="66" t="s">
        <v>6001</v>
      </c>
      <c r="G2941" s="45"/>
      <c r="H2941" s="45"/>
      <c r="I2941" s="45"/>
      <c r="J2941" s="45"/>
    </row>
    <row r="2942" spans="1:10" ht="14.1" customHeight="1" thickBot="1" x14ac:dyDescent="0.25">
      <c r="A2942" s="96"/>
      <c r="B2942" s="67" t="s">
        <v>1786</v>
      </c>
      <c r="C2942" s="83">
        <f>IF(C2941="","",IF(AND(MONTH(C2941)&gt;=1,MONTH(C2941)&lt;=3),1,IF(AND(MONTH(C2941)&gt;=4,MONTH(C2941)&lt;=6),2,IF(AND(MONTH(C2941)&gt;=7,MONTH(C2941)&lt;=9),3,4))))</f>
        <v>1</v>
      </c>
      <c r="D2942" s="96"/>
      <c r="E2942" s="67" t="s">
        <v>13193</v>
      </c>
      <c r="F2942" s="66" t="s">
        <v>6001</v>
      </c>
      <c r="G2942" s="45"/>
      <c r="H2942" s="45"/>
      <c r="I2942" s="45"/>
      <c r="J2942" s="45"/>
    </row>
    <row r="2943" spans="1:10" ht="14.1" customHeight="1" thickBot="1" x14ac:dyDescent="0.25">
      <c r="A2943" s="45"/>
      <c r="B2943" s="45"/>
      <c r="C2943" s="45"/>
      <c r="D2943" s="45"/>
      <c r="E2943" s="45"/>
      <c r="F2943" s="45"/>
      <c r="G2943" s="45"/>
      <c r="H2943" s="45"/>
      <c r="I2943" s="45"/>
      <c r="J2943" s="45"/>
    </row>
    <row r="2944" spans="1:10" ht="14.1" customHeight="1" thickBot="1" x14ac:dyDescent="0.25">
      <c r="A2944" s="72" t="s">
        <v>15735</v>
      </c>
      <c r="B2944" s="72" t="s">
        <v>16146</v>
      </c>
      <c r="C2944" s="72" t="s">
        <v>15641</v>
      </c>
      <c r="D2944" s="72" t="s">
        <v>15251</v>
      </c>
      <c r="E2944" s="72" t="s">
        <v>6934</v>
      </c>
      <c r="F2944" s="72" t="s">
        <v>15280</v>
      </c>
      <c r="G2944" s="45"/>
      <c r="H2944" s="45"/>
      <c r="I2944" s="45"/>
      <c r="J2944" s="45"/>
    </row>
    <row r="2945" spans="1:10" ht="13.5" customHeight="1" x14ac:dyDescent="0.2">
      <c r="A2945" s="78">
        <v>56101508</v>
      </c>
      <c r="B2945" s="69" t="str">
        <f ca="1">IFERROR(INDEX(UNSPSCDes,MATCH(INDIRECT(ADDRESS(ROW(),COLUMN()-1,4)),UNSPSCCode,0)),"")</f>
        <v>Colchones o sets para dormir</v>
      </c>
      <c r="C2945" s="78" t="s">
        <v>1449</v>
      </c>
      <c r="D2945" s="78">
        <v>2</v>
      </c>
      <c r="E2945" s="71">
        <v>8000</v>
      </c>
      <c r="F2945" s="70">
        <f ca="1">INDIRECT(ADDRESS(ROW(),COLUMN()-2,4))*INDIRECT(ADDRESS(ROW(),COLUMN()-1,4))</f>
        <v>16000</v>
      </c>
      <c r="G2945" s="45"/>
      <c r="H2945" s="45"/>
      <c r="I2945" s="45"/>
      <c r="J2945" s="45"/>
    </row>
    <row r="2946" spans="1:10" ht="14.1" customHeight="1" x14ac:dyDescent="0.2">
      <c r="A2946" s="45"/>
      <c r="B2946" s="45"/>
      <c r="C2946" s="45"/>
      <c r="D2946" s="45"/>
      <c r="E2946" s="73" t="s">
        <v>12551</v>
      </c>
      <c r="F2946" s="74">
        <f ca="1">SUM(Table3128[MONTO TOTAL ESTIMADO])</f>
        <v>16000</v>
      </c>
      <c r="G2946" s="45"/>
      <c r="H2946" s="45" t="str">
        <f>C2938</f>
        <v>Bienes</v>
      </c>
      <c r="I2946" s="45" t="str">
        <f>E2938</f>
        <v>Sí</v>
      </c>
      <c r="J2946" s="45" t="str">
        <f>D2938</f>
        <v>Compras por debajo del Umbral</v>
      </c>
    </row>
    <row r="2947" spans="1:10" ht="14.1" customHeight="1" thickBot="1" x14ac:dyDescent="0.3"/>
    <row r="2948" spans="1:10" ht="33.75" customHeight="1" thickBot="1" x14ac:dyDescent="0.25">
      <c r="A2948" s="64" t="s">
        <v>16382</v>
      </c>
      <c r="B2948" s="64" t="s">
        <v>161</v>
      </c>
      <c r="C2948" s="64" t="s">
        <v>11725</v>
      </c>
      <c r="D2948" s="64" t="s">
        <v>14378</v>
      </c>
      <c r="E2948" s="64" t="s">
        <v>10963</v>
      </c>
      <c r="F2948" s="64" t="s">
        <v>11096</v>
      </c>
      <c r="G2948" s="45"/>
      <c r="H2948" s="45"/>
      <c r="I2948" s="45"/>
      <c r="J2948" s="45"/>
    </row>
    <row r="2949" spans="1:10" ht="14.1" customHeight="1" thickBot="1" x14ac:dyDescent="0.25">
      <c r="A2949" s="66" t="s">
        <v>18917</v>
      </c>
      <c r="B2949" s="66" t="s">
        <v>18918</v>
      </c>
      <c r="C2949" s="66" t="s">
        <v>17798</v>
      </c>
      <c r="D2949" s="66" t="s">
        <v>10172</v>
      </c>
      <c r="E2949" s="66" t="s">
        <v>8856</v>
      </c>
      <c r="F2949" s="66" t="s">
        <v>18919</v>
      </c>
      <c r="G2949" s="45"/>
      <c r="H2949" s="45"/>
      <c r="I2949" s="45"/>
      <c r="J2949" s="45"/>
    </row>
    <row r="2950" spans="1:10" ht="14.1" customHeight="1" thickBot="1" x14ac:dyDescent="0.25">
      <c r="A2950" s="95" t="s">
        <v>14828</v>
      </c>
      <c r="B2950" s="67" t="s">
        <v>8530</v>
      </c>
      <c r="C2950" s="76">
        <v>45017</v>
      </c>
      <c r="D2950" s="95" t="s">
        <v>9387</v>
      </c>
      <c r="E2950" s="67" t="s">
        <v>13094</v>
      </c>
      <c r="F2950" s="66" t="s">
        <v>3082</v>
      </c>
      <c r="G2950" s="45"/>
      <c r="H2950" s="45"/>
      <c r="I2950" s="45"/>
      <c r="J2950" s="45"/>
    </row>
    <row r="2951" spans="1:10" ht="14.1" customHeight="1" thickBot="1" x14ac:dyDescent="0.25">
      <c r="A2951" s="96"/>
      <c r="B2951" s="67" t="s">
        <v>1786</v>
      </c>
      <c r="C2951" s="83">
        <f>IF(C2950="","",IF(AND(MONTH(C2950)&gt;=1,MONTH(C2950)&lt;=3),1,IF(AND(MONTH(C2950)&gt;=4,MONTH(C2950)&lt;=6),2,IF(AND(MONTH(C2950)&gt;=7,MONTH(C2950)&lt;=9),3,4))))</f>
        <v>2</v>
      </c>
      <c r="D2951" s="96"/>
      <c r="E2951" s="67" t="s">
        <v>2419</v>
      </c>
      <c r="F2951" s="66" t="s">
        <v>14449</v>
      </c>
      <c r="G2951" s="45"/>
      <c r="H2951" s="45"/>
      <c r="I2951" s="45"/>
      <c r="J2951" s="45"/>
    </row>
    <row r="2952" spans="1:10" ht="14.1" customHeight="1" thickBot="1" x14ac:dyDescent="0.25">
      <c r="A2952" s="96"/>
      <c r="B2952" s="67" t="s">
        <v>12943</v>
      </c>
      <c r="C2952" s="76">
        <v>45107</v>
      </c>
      <c r="D2952" s="96"/>
      <c r="E2952" s="67" t="s">
        <v>3075</v>
      </c>
      <c r="F2952" s="66" t="s">
        <v>6001</v>
      </c>
      <c r="G2952" s="45"/>
      <c r="H2952" s="45"/>
      <c r="I2952" s="45"/>
      <c r="J2952" s="45"/>
    </row>
    <row r="2953" spans="1:10" ht="14.1" customHeight="1" thickBot="1" x14ac:dyDescent="0.25">
      <c r="A2953" s="96"/>
      <c r="B2953" s="67" t="s">
        <v>1786</v>
      </c>
      <c r="C2953" s="83">
        <f>IF(C2952="","",IF(AND(MONTH(C2952)&gt;=1,MONTH(C2952)&lt;=3),1,IF(AND(MONTH(C2952)&gt;=4,MONTH(C2952)&lt;=6),2,IF(AND(MONTH(C2952)&gt;=7,MONTH(C2952)&lt;=9),3,4))))</f>
        <v>2</v>
      </c>
      <c r="D2953" s="96"/>
      <c r="E2953" s="67" t="s">
        <v>13193</v>
      </c>
      <c r="F2953" s="66" t="s">
        <v>6001</v>
      </c>
      <c r="G2953" s="45"/>
      <c r="H2953" s="45"/>
      <c r="I2953" s="45"/>
      <c r="J2953" s="45"/>
    </row>
    <row r="2954" spans="1:10" ht="14.1" customHeight="1" thickBot="1" x14ac:dyDescent="0.25">
      <c r="A2954" s="45"/>
      <c r="B2954" s="45"/>
      <c r="C2954" s="45"/>
      <c r="D2954" s="45"/>
      <c r="E2954" s="45"/>
      <c r="F2954" s="45"/>
      <c r="G2954" s="45"/>
      <c r="H2954" s="45"/>
      <c r="I2954" s="45"/>
      <c r="J2954" s="45"/>
    </row>
    <row r="2955" spans="1:10" ht="14.1" customHeight="1" thickBot="1" x14ac:dyDescent="0.25">
      <c r="A2955" s="72" t="s">
        <v>15735</v>
      </c>
      <c r="B2955" s="72" t="s">
        <v>16146</v>
      </c>
      <c r="C2955" s="72" t="s">
        <v>15641</v>
      </c>
      <c r="D2955" s="72" t="s">
        <v>15251</v>
      </c>
      <c r="E2955" s="72" t="s">
        <v>6934</v>
      </c>
      <c r="F2955" s="72" t="s">
        <v>15280</v>
      </c>
      <c r="G2955" s="45"/>
      <c r="H2955" s="45"/>
      <c r="I2955" s="45"/>
      <c r="J2955" s="45"/>
    </row>
    <row r="2956" spans="1:10" ht="13.5" customHeight="1" x14ac:dyDescent="0.2">
      <c r="A2956" s="78">
        <v>56101508</v>
      </c>
      <c r="B2956" s="69" t="str">
        <f ca="1">IFERROR(INDEX(UNSPSCDes,MATCH(INDIRECT(ADDRESS(ROW(),COLUMN()-1,4)),UNSPSCCode,0)),"")</f>
        <v>Colchones o sets para dormir</v>
      </c>
      <c r="C2956" s="78" t="s">
        <v>1449</v>
      </c>
      <c r="D2956" s="78">
        <v>2</v>
      </c>
      <c r="E2956" s="71">
        <v>8000</v>
      </c>
      <c r="F2956" s="70">
        <f ca="1">INDIRECT(ADDRESS(ROW(),COLUMN()-2,4))*INDIRECT(ADDRESS(ROW(),COLUMN()-1,4))</f>
        <v>16000</v>
      </c>
      <c r="G2956" s="45"/>
      <c r="H2956" s="45"/>
      <c r="I2956" s="45"/>
      <c r="J2956" s="45"/>
    </row>
    <row r="2957" spans="1:10" ht="14.1" customHeight="1" x14ac:dyDescent="0.2">
      <c r="A2957" s="45"/>
      <c r="B2957" s="45"/>
      <c r="C2957" s="45"/>
      <c r="D2957" s="45"/>
      <c r="E2957" s="73" t="s">
        <v>12551</v>
      </c>
      <c r="F2957" s="74">
        <f ca="1">SUM(Table3129[MONTO TOTAL ESTIMADO])</f>
        <v>16000</v>
      </c>
      <c r="G2957" s="45"/>
      <c r="H2957" s="45" t="str">
        <f>C2949</f>
        <v>Bienes</v>
      </c>
      <c r="I2957" s="45" t="str">
        <f>E2949</f>
        <v>Sí</v>
      </c>
      <c r="J2957" s="45" t="str">
        <f>D2949</f>
        <v>Compras por debajo del Umbral</v>
      </c>
    </row>
    <row r="2958" spans="1:10" ht="14.1" customHeight="1" thickBot="1" x14ac:dyDescent="0.3"/>
    <row r="2959" spans="1:10" ht="33.75" customHeight="1" thickBot="1" x14ac:dyDescent="0.25">
      <c r="A2959" s="64" t="s">
        <v>16382</v>
      </c>
      <c r="B2959" s="64" t="s">
        <v>161</v>
      </c>
      <c r="C2959" s="64" t="s">
        <v>11725</v>
      </c>
      <c r="D2959" s="64" t="s">
        <v>14378</v>
      </c>
      <c r="E2959" s="64" t="s">
        <v>10963</v>
      </c>
      <c r="F2959" s="64" t="s">
        <v>11096</v>
      </c>
      <c r="G2959" s="45"/>
      <c r="H2959" s="45"/>
      <c r="I2959" s="45"/>
      <c r="J2959" s="45"/>
    </row>
    <row r="2960" spans="1:10" ht="14.1" customHeight="1" thickBot="1" x14ac:dyDescent="0.25">
      <c r="A2960" s="66" t="s">
        <v>18917</v>
      </c>
      <c r="B2960" s="66" t="s">
        <v>18918</v>
      </c>
      <c r="C2960" s="66" t="s">
        <v>17798</v>
      </c>
      <c r="D2960" s="66" t="s">
        <v>10172</v>
      </c>
      <c r="E2960" s="66" t="s">
        <v>8856</v>
      </c>
      <c r="F2960" s="66" t="s">
        <v>18919</v>
      </c>
      <c r="G2960" s="45"/>
      <c r="H2960" s="45"/>
      <c r="I2960" s="45"/>
      <c r="J2960" s="45"/>
    </row>
    <row r="2961" spans="1:10" ht="14.1" customHeight="1" thickBot="1" x14ac:dyDescent="0.25">
      <c r="A2961" s="95" t="s">
        <v>14828</v>
      </c>
      <c r="B2961" s="67" t="s">
        <v>8530</v>
      </c>
      <c r="C2961" s="76">
        <v>45108</v>
      </c>
      <c r="D2961" s="95" t="s">
        <v>9387</v>
      </c>
      <c r="E2961" s="67" t="s">
        <v>13094</v>
      </c>
      <c r="F2961" s="66" t="s">
        <v>3082</v>
      </c>
      <c r="G2961" s="45"/>
      <c r="H2961" s="45"/>
      <c r="I2961" s="45"/>
      <c r="J2961" s="45"/>
    </row>
    <row r="2962" spans="1:10" ht="14.1" customHeight="1" thickBot="1" x14ac:dyDescent="0.25">
      <c r="A2962" s="96"/>
      <c r="B2962" s="67" t="s">
        <v>1786</v>
      </c>
      <c r="C2962" s="83">
        <f>IF(C2961="","",IF(AND(MONTH(C2961)&gt;=1,MONTH(C2961)&lt;=3),1,IF(AND(MONTH(C2961)&gt;=4,MONTH(C2961)&lt;=6),2,IF(AND(MONTH(C2961)&gt;=7,MONTH(C2961)&lt;=9),3,4))))</f>
        <v>3</v>
      </c>
      <c r="D2962" s="96"/>
      <c r="E2962" s="67" t="s">
        <v>2419</v>
      </c>
      <c r="F2962" s="66" t="s">
        <v>14449</v>
      </c>
      <c r="G2962" s="45"/>
      <c r="H2962" s="45"/>
      <c r="I2962" s="45"/>
      <c r="J2962" s="45"/>
    </row>
    <row r="2963" spans="1:10" ht="14.1" customHeight="1" thickBot="1" x14ac:dyDescent="0.25">
      <c r="A2963" s="96"/>
      <c r="B2963" s="67" t="s">
        <v>12943</v>
      </c>
      <c r="C2963" s="76">
        <v>45199</v>
      </c>
      <c r="D2963" s="96"/>
      <c r="E2963" s="67" t="s">
        <v>3075</v>
      </c>
      <c r="F2963" s="66" t="s">
        <v>6001</v>
      </c>
      <c r="G2963" s="45"/>
      <c r="H2963" s="45"/>
      <c r="I2963" s="45"/>
      <c r="J2963" s="45"/>
    </row>
    <row r="2964" spans="1:10" ht="14.1" customHeight="1" thickBot="1" x14ac:dyDescent="0.25">
      <c r="A2964" s="96"/>
      <c r="B2964" s="67" t="s">
        <v>1786</v>
      </c>
      <c r="C2964" s="83">
        <f>IF(C2963="","",IF(AND(MONTH(C2963)&gt;=1,MONTH(C2963)&lt;=3),1,IF(AND(MONTH(C2963)&gt;=4,MONTH(C2963)&lt;=6),2,IF(AND(MONTH(C2963)&gt;=7,MONTH(C2963)&lt;=9),3,4))))</f>
        <v>3</v>
      </c>
      <c r="D2964" s="96"/>
      <c r="E2964" s="67" t="s">
        <v>13193</v>
      </c>
      <c r="F2964" s="66" t="s">
        <v>6001</v>
      </c>
      <c r="G2964" s="45"/>
      <c r="H2964" s="45"/>
      <c r="I2964" s="45"/>
      <c r="J2964" s="45"/>
    </row>
    <row r="2965" spans="1:10" ht="14.1" customHeight="1" thickBot="1" x14ac:dyDescent="0.25">
      <c r="A2965" s="45"/>
      <c r="B2965" s="45"/>
      <c r="C2965" s="45"/>
      <c r="D2965" s="45"/>
      <c r="E2965" s="45"/>
      <c r="F2965" s="45"/>
      <c r="G2965" s="45"/>
      <c r="H2965" s="45"/>
      <c r="I2965" s="45"/>
      <c r="J2965" s="45"/>
    </row>
    <row r="2966" spans="1:10" ht="14.1" customHeight="1" thickBot="1" x14ac:dyDescent="0.25">
      <c r="A2966" s="72" t="s">
        <v>15735</v>
      </c>
      <c r="B2966" s="72" t="s">
        <v>16146</v>
      </c>
      <c r="C2966" s="72" t="s">
        <v>15641</v>
      </c>
      <c r="D2966" s="72" t="s">
        <v>15251</v>
      </c>
      <c r="E2966" s="72" t="s">
        <v>6934</v>
      </c>
      <c r="F2966" s="72" t="s">
        <v>15280</v>
      </c>
      <c r="G2966" s="45"/>
      <c r="H2966" s="45"/>
      <c r="I2966" s="45"/>
      <c r="J2966" s="45"/>
    </row>
    <row r="2967" spans="1:10" ht="13.5" customHeight="1" x14ac:dyDescent="0.2">
      <c r="A2967" s="78">
        <v>56101508</v>
      </c>
      <c r="B2967" s="69" t="str">
        <f ca="1">IFERROR(INDEX(UNSPSCDes,MATCH(INDIRECT(ADDRESS(ROW(),COLUMN()-1,4)),UNSPSCCode,0)),"")</f>
        <v>Colchones o sets para dormir</v>
      </c>
      <c r="C2967" s="78" t="s">
        <v>1449</v>
      </c>
      <c r="D2967" s="78">
        <v>2</v>
      </c>
      <c r="E2967" s="71">
        <v>8000</v>
      </c>
      <c r="F2967" s="70">
        <f ca="1">INDIRECT(ADDRESS(ROW(),COLUMN()-2,4))*INDIRECT(ADDRESS(ROW(),COLUMN()-1,4))</f>
        <v>16000</v>
      </c>
      <c r="G2967" s="45"/>
      <c r="H2967" s="45"/>
      <c r="I2967" s="45"/>
      <c r="J2967" s="45"/>
    </row>
    <row r="2968" spans="1:10" ht="14.1" customHeight="1" x14ac:dyDescent="0.2">
      <c r="A2968" s="45"/>
      <c r="B2968" s="45"/>
      <c r="C2968" s="45"/>
      <c r="D2968" s="45"/>
      <c r="E2968" s="73" t="s">
        <v>12551</v>
      </c>
      <c r="F2968" s="74">
        <f ca="1">SUM(Table3130[MONTO TOTAL ESTIMADO])</f>
        <v>16000</v>
      </c>
      <c r="G2968" s="45"/>
      <c r="H2968" s="45" t="str">
        <f>C2960</f>
        <v>Bienes</v>
      </c>
      <c r="I2968" s="45" t="str">
        <f>E2960</f>
        <v>Sí</v>
      </c>
      <c r="J2968" s="45" t="str">
        <f>D2960</f>
        <v>Compras por debajo del Umbral</v>
      </c>
    </row>
    <row r="2969" spans="1:10" ht="14.1" customHeight="1" thickBot="1" x14ac:dyDescent="0.3"/>
    <row r="2970" spans="1:10" ht="33.75" customHeight="1" thickBot="1" x14ac:dyDescent="0.25">
      <c r="A2970" s="64" t="s">
        <v>16382</v>
      </c>
      <c r="B2970" s="64" t="s">
        <v>161</v>
      </c>
      <c r="C2970" s="64" t="s">
        <v>11725</v>
      </c>
      <c r="D2970" s="64" t="s">
        <v>14378</v>
      </c>
      <c r="E2970" s="64" t="s">
        <v>10963</v>
      </c>
      <c r="F2970" s="64" t="s">
        <v>11096</v>
      </c>
      <c r="G2970" s="45"/>
      <c r="H2970" s="45"/>
      <c r="I2970" s="45"/>
      <c r="J2970" s="45"/>
    </row>
    <row r="2971" spans="1:10" ht="14.1" customHeight="1" thickBot="1" x14ac:dyDescent="0.25">
      <c r="A2971" s="66" t="s">
        <v>18917</v>
      </c>
      <c r="B2971" s="66" t="s">
        <v>18918</v>
      </c>
      <c r="C2971" s="66" t="s">
        <v>17798</v>
      </c>
      <c r="D2971" s="66" t="s">
        <v>10172</v>
      </c>
      <c r="E2971" s="66" t="s">
        <v>8856</v>
      </c>
      <c r="F2971" s="66" t="s">
        <v>18919</v>
      </c>
      <c r="G2971" s="45"/>
      <c r="H2971" s="45"/>
      <c r="I2971" s="45"/>
      <c r="J2971" s="45"/>
    </row>
    <row r="2972" spans="1:10" ht="14.1" customHeight="1" thickBot="1" x14ac:dyDescent="0.25">
      <c r="A2972" s="95" t="s">
        <v>14828</v>
      </c>
      <c r="B2972" s="67" t="s">
        <v>8530</v>
      </c>
      <c r="C2972" s="76">
        <v>45200</v>
      </c>
      <c r="D2972" s="95" t="s">
        <v>9387</v>
      </c>
      <c r="E2972" s="67" t="s">
        <v>13094</v>
      </c>
      <c r="F2972" s="66" t="s">
        <v>3082</v>
      </c>
      <c r="G2972" s="45"/>
      <c r="H2972" s="45"/>
      <c r="I2972" s="45"/>
      <c r="J2972" s="45"/>
    </row>
    <row r="2973" spans="1:10" ht="14.1" customHeight="1" thickBot="1" x14ac:dyDescent="0.25">
      <c r="A2973" s="96"/>
      <c r="B2973" s="67" t="s">
        <v>1786</v>
      </c>
      <c r="C2973" s="83">
        <f>IF(C2972="","",IF(AND(MONTH(C2972)&gt;=1,MONTH(C2972)&lt;=3),1,IF(AND(MONTH(C2972)&gt;=4,MONTH(C2972)&lt;=6),2,IF(AND(MONTH(C2972)&gt;=7,MONTH(C2972)&lt;=9),3,4))))</f>
        <v>4</v>
      </c>
      <c r="D2973" s="96"/>
      <c r="E2973" s="67" t="s">
        <v>2419</v>
      </c>
      <c r="F2973" s="66" t="s">
        <v>14449</v>
      </c>
      <c r="G2973" s="45"/>
      <c r="H2973" s="45"/>
      <c r="I2973" s="45"/>
      <c r="J2973" s="45"/>
    </row>
    <row r="2974" spans="1:10" ht="14.1" customHeight="1" thickBot="1" x14ac:dyDescent="0.25">
      <c r="A2974" s="96"/>
      <c r="B2974" s="67" t="s">
        <v>12943</v>
      </c>
      <c r="C2974" s="76">
        <v>45291</v>
      </c>
      <c r="D2974" s="96"/>
      <c r="E2974" s="67" t="s">
        <v>3075</v>
      </c>
      <c r="F2974" s="66" t="s">
        <v>6001</v>
      </c>
      <c r="G2974" s="45"/>
      <c r="H2974" s="45"/>
      <c r="I2974" s="45"/>
      <c r="J2974" s="45"/>
    </row>
    <row r="2975" spans="1:10" ht="14.1" customHeight="1" thickBot="1" x14ac:dyDescent="0.25">
      <c r="A2975" s="96"/>
      <c r="B2975" s="67" t="s">
        <v>1786</v>
      </c>
      <c r="C2975" s="83">
        <f>IF(C2974="","",IF(AND(MONTH(C2974)&gt;=1,MONTH(C2974)&lt;=3),1,IF(AND(MONTH(C2974)&gt;=4,MONTH(C2974)&lt;=6),2,IF(AND(MONTH(C2974)&gt;=7,MONTH(C2974)&lt;=9),3,4))))</f>
        <v>4</v>
      </c>
      <c r="D2975" s="96"/>
      <c r="E2975" s="67" t="s">
        <v>13193</v>
      </c>
      <c r="F2975" s="66" t="s">
        <v>6001</v>
      </c>
      <c r="G2975" s="45"/>
      <c r="H2975" s="45"/>
      <c r="I2975" s="45"/>
      <c r="J2975" s="45"/>
    </row>
    <row r="2976" spans="1:10" ht="14.1" customHeight="1" thickBot="1" x14ac:dyDescent="0.25">
      <c r="A2976" s="45"/>
      <c r="B2976" s="45"/>
      <c r="C2976" s="45"/>
      <c r="D2976" s="45"/>
      <c r="E2976" s="45"/>
      <c r="F2976" s="45"/>
      <c r="G2976" s="45"/>
      <c r="H2976" s="45"/>
      <c r="I2976" s="45"/>
      <c r="J2976" s="45"/>
    </row>
    <row r="2977" spans="1:10" ht="14.1" customHeight="1" thickBot="1" x14ac:dyDescent="0.25">
      <c r="A2977" s="72" t="s">
        <v>15735</v>
      </c>
      <c r="B2977" s="72" t="s">
        <v>16146</v>
      </c>
      <c r="C2977" s="72" t="s">
        <v>15641</v>
      </c>
      <c r="D2977" s="72" t="s">
        <v>15251</v>
      </c>
      <c r="E2977" s="72" t="s">
        <v>6934</v>
      </c>
      <c r="F2977" s="72" t="s">
        <v>15280</v>
      </c>
      <c r="G2977" s="45"/>
      <c r="H2977" s="45"/>
      <c r="I2977" s="45"/>
      <c r="J2977" s="45"/>
    </row>
    <row r="2978" spans="1:10" ht="13.5" customHeight="1" x14ac:dyDescent="0.2">
      <c r="A2978" s="78">
        <v>56101508</v>
      </c>
      <c r="B2978" s="69" t="str">
        <f ca="1">IFERROR(INDEX(UNSPSCDes,MATCH(INDIRECT(ADDRESS(ROW(),COLUMN()-1,4)),UNSPSCCode,0)),"")</f>
        <v>Colchones o sets para dormir</v>
      </c>
      <c r="C2978" s="78" t="s">
        <v>1449</v>
      </c>
      <c r="D2978" s="78">
        <v>2</v>
      </c>
      <c r="E2978" s="71">
        <v>8000</v>
      </c>
      <c r="F2978" s="70">
        <f ca="1">INDIRECT(ADDRESS(ROW(),COLUMN()-2,4))*INDIRECT(ADDRESS(ROW(),COLUMN()-1,4))</f>
        <v>16000</v>
      </c>
      <c r="G2978" s="45"/>
      <c r="H2978" s="45"/>
      <c r="I2978" s="45"/>
      <c r="J2978" s="45"/>
    </row>
    <row r="2979" spans="1:10" ht="14.1" customHeight="1" x14ac:dyDescent="0.2">
      <c r="A2979" s="45"/>
      <c r="B2979" s="45"/>
      <c r="C2979" s="45"/>
      <c r="D2979" s="45"/>
      <c r="E2979" s="73" t="s">
        <v>12551</v>
      </c>
      <c r="F2979" s="74">
        <f ca="1">SUM(Table3131[MONTO TOTAL ESTIMADO])</f>
        <v>16000</v>
      </c>
      <c r="G2979" s="45"/>
      <c r="H2979" s="45" t="str">
        <f>C2971</f>
        <v>Bienes</v>
      </c>
      <c r="I2979" s="45" t="str">
        <f>E2971</f>
        <v>Sí</v>
      </c>
      <c r="J2979" s="45" t="str">
        <f>D2971</f>
        <v>Compras por debajo del Umbral</v>
      </c>
    </row>
    <row r="2980" spans="1:10" ht="14.1" customHeight="1" thickBot="1" x14ac:dyDescent="0.3"/>
    <row r="2981" spans="1:10" ht="33.75" customHeight="1" thickBot="1" x14ac:dyDescent="0.25">
      <c r="A2981" s="64" t="s">
        <v>16382</v>
      </c>
      <c r="B2981" s="64" t="s">
        <v>161</v>
      </c>
      <c r="C2981" s="64" t="s">
        <v>11725</v>
      </c>
      <c r="D2981" s="64" t="s">
        <v>14378</v>
      </c>
      <c r="E2981" s="64" t="s">
        <v>10963</v>
      </c>
      <c r="F2981" s="64" t="s">
        <v>11096</v>
      </c>
      <c r="G2981" s="45"/>
      <c r="H2981" s="45"/>
      <c r="I2981" s="45"/>
      <c r="J2981" s="45"/>
    </row>
    <row r="2982" spans="1:10" ht="14.1" customHeight="1" thickBot="1" x14ac:dyDescent="0.25">
      <c r="A2982" s="66" t="s">
        <v>18920</v>
      </c>
      <c r="B2982" s="66" t="s">
        <v>18921</v>
      </c>
      <c r="C2982" s="66" t="s">
        <v>17798</v>
      </c>
      <c r="D2982" s="66" t="s">
        <v>17483</v>
      </c>
      <c r="E2982" s="66" t="s">
        <v>17854</v>
      </c>
      <c r="F2982" s="66" t="s">
        <v>18922</v>
      </c>
      <c r="G2982" s="45"/>
      <c r="H2982" s="45"/>
      <c r="I2982" s="45"/>
      <c r="J2982" s="45"/>
    </row>
    <row r="2983" spans="1:10" ht="14.1" customHeight="1" thickBot="1" x14ac:dyDescent="0.25">
      <c r="A2983" s="95" t="s">
        <v>14828</v>
      </c>
      <c r="B2983" s="67" t="s">
        <v>8530</v>
      </c>
      <c r="C2983" s="76">
        <v>44927</v>
      </c>
      <c r="D2983" s="95" t="s">
        <v>9387</v>
      </c>
      <c r="E2983" s="67" t="s">
        <v>13094</v>
      </c>
      <c r="F2983" s="66" t="s">
        <v>3082</v>
      </c>
      <c r="G2983" s="45"/>
      <c r="H2983" s="45"/>
      <c r="I2983" s="45"/>
      <c r="J2983" s="45"/>
    </row>
    <row r="2984" spans="1:10" ht="14.1" customHeight="1" thickBot="1" x14ac:dyDescent="0.25">
      <c r="A2984" s="96"/>
      <c r="B2984" s="67" t="s">
        <v>1786</v>
      </c>
      <c r="C2984" s="83">
        <f>IF(C2983="","",IF(AND(MONTH(C2983)&gt;=1,MONTH(C2983)&lt;=3),1,IF(AND(MONTH(C2983)&gt;=4,MONTH(C2983)&lt;=6),2,IF(AND(MONTH(C2983)&gt;=7,MONTH(C2983)&lt;=9),3,4))))</f>
        <v>1</v>
      </c>
      <c r="D2984" s="96"/>
      <c r="E2984" s="67" t="s">
        <v>2419</v>
      </c>
      <c r="F2984" s="66" t="s">
        <v>14449</v>
      </c>
      <c r="G2984" s="45"/>
      <c r="H2984" s="45"/>
      <c r="I2984" s="45"/>
      <c r="J2984" s="45"/>
    </row>
    <row r="2985" spans="1:10" ht="14.1" customHeight="1" thickBot="1" x14ac:dyDescent="0.25">
      <c r="A2985" s="96"/>
      <c r="B2985" s="67" t="s">
        <v>12943</v>
      </c>
      <c r="C2985" s="76">
        <v>45016</v>
      </c>
      <c r="D2985" s="96"/>
      <c r="E2985" s="67" t="s">
        <v>3075</v>
      </c>
      <c r="F2985" s="66" t="s">
        <v>6001</v>
      </c>
      <c r="G2985" s="45"/>
      <c r="H2985" s="45"/>
      <c r="I2985" s="45"/>
      <c r="J2985" s="45"/>
    </row>
    <row r="2986" spans="1:10" ht="14.1" customHeight="1" thickBot="1" x14ac:dyDescent="0.25">
      <c r="A2986" s="96"/>
      <c r="B2986" s="67" t="s">
        <v>1786</v>
      </c>
      <c r="C2986" s="83">
        <f>IF(C2985="","",IF(AND(MONTH(C2985)&gt;=1,MONTH(C2985)&lt;=3),1,IF(AND(MONTH(C2985)&gt;=4,MONTH(C2985)&lt;=6),2,IF(AND(MONTH(C2985)&gt;=7,MONTH(C2985)&lt;=9),3,4))))</f>
        <v>1</v>
      </c>
      <c r="D2986" s="96"/>
      <c r="E2986" s="67" t="s">
        <v>13193</v>
      </c>
      <c r="F2986" s="66" t="s">
        <v>6001</v>
      </c>
      <c r="G2986" s="45"/>
      <c r="H2986" s="45"/>
      <c r="I2986" s="45"/>
      <c r="J2986" s="45"/>
    </row>
    <row r="2987" spans="1:10" ht="14.1" customHeight="1" thickBot="1" x14ac:dyDescent="0.25">
      <c r="A2987" s="45"/>
      <c r="B2987" s="45"/>
      <c r="C2987" s="45"/>
      <c r="D2987" s="45"/>
      <c r="E2987" s="45"/>
      <c r="F2987" s="45"/>
      <c r="G2987" s="45"/>
      <c r="H2987" s="45"/>
      <c r="I2987" s="45"/>
      <c r="J2987" s="45"/>
    </row>
    <row r="2988" spans="1:10" ht="14.1" customHeight="1" thickBot="1" x14ac:dyDescent="0.25">
      <c r="A2988" s="72" t="s">
        <v>15735</v>
      </c>
      <c r="B2988" s="72" t="s">
        <v>16146</v>
      </c>
      <c r="C2988" s="72" t="s">
        <v>15641</v>
      </c>
      <c r="D2988" s="72" t="s">
        <v>15251</v>
      </c>
      <c r="E2988" s="72" t="s">
        <v>6934</v>
      </c>
      <c r="F2988" s="72" t="s">
        <v>15280</v>
      </c>
      <c r="G2988" s="45"/>
      <c r="H2988" s="45"/>
      <c r="I2988" s="45"/>
      <c r="J2988" s="45"/>
    </row>
    <row r="2989" spans="1:10" ht="13.5" customHeight="1" x14ac:dyDescent="0.2">
      <c r="A2989" s="78">
        <v>43211508</v>
      </c>
      <c r="B2989" s="69" t="str">
        <f t="shared" ref="B2989:B2994" ca="1" si="144">IFERROR(INDEX(UNSPSCDes,MATCH(INDIRECT(ADDRESS(ROW(),COLUMN()-1,4)),UNSPSCCode,0)),"")</f>
        <v>Computadores personales</v>
      </c>
      <c r="C2989" s="78" t="s">
        <v>1449</v>
      </c>
      <c r="D2989" s="78">
        <v>3</v>
      </c>
      <c r="E2989" s="71">
        <v>45000</v>
      </c>
      <c r="F2989" s="70">
        <f t="shared" ref="F2989:F2994" ca="1" si="145">INDIRECT(ADDRESS(ROW(),COLUMN()-2,4))*INDIRECT(ADDRESS(ROW(),COLUMN()-1,4))</f>
        <v>135000</v>
      </c>
      <c r="G2989" s="45"/>
      <c r="H2989" s="45"/>
      <c r="I2989" s="45"/>
      <c r="J2989" s="45"/>
    </row>
    <row r="2990" spans="1:10" ht="13.5" customHeight="1" x14ac:dyDescent="0.2">
      <c r="A2990" s="78">
        <v>43211509</v>
      </c>
      <c r="B2990" s="69" t="str">
        <f t="shared" ca="1" si="144"/>
        <v>Computadores de tableta</v>
      </c>
      <c r="C2990" s="78" t="s">
        <v>1449</v>
      </c>
      <c r="D2990" s="78">
        <v>3</v>
      </c>
      <c r="E2990" s="71">
        <v>40000</v>
      </c>
      <c r="F2990" s="70">
        <f t="shared" ca="1" si="145"/>
        <v>120000</v>
      </c>
      <c r="G2990" s="45"/>
      <c r="H2990" s="45"/>
      <c r="I2990" s="45"/>
      <c r="J2990" s="45"/>
    </row>
    <row r="2991" spans="1:10" ht="13.5" customHeight="1" x14ac:dyDescent="0.2">
      <c r="A2991" s="78">
        <v>43211706</v>
      </c>
      <c r="B2991" s="69" t="str">
        <f t="shared" ca="1" si="144"/>
        <v>Teclados</v>
      </c>
      <c r="C2991" s="78" t="s">
        <v>1449</v>
      </c>
      <c r="D2991" s="78">
        <v>25</v>
      </c>
      <c r="E2991" s="71">
        <v>500</v>
      </c>
      <c r="F2991" s="70">
        <f t="shared" ca="1" si="145"/>
        <v>12500</v>
      </c>
      <c r="G2991" s="45"/>
      <c r="H2991" s="45"/>
      <c r="I2991" s="45"/>
      <c r="J2991" s="45"/>
    </row>
    <row r="2992" spans="1:10" ht="13.5" customHeight="1" x14ac:dyDescent="0.2">
      <c r="A2992" s="78">
        <v>43211507</v>
      </c>
      <c r="B2992" s="69" t="str">
        <f t="shared" ca="1" si="144"/>
        <v>Computadores de escritorio</v>
      </c>
      <c r="C2992" s="78" t="s">
        <v>1449</v>
      </c>
      <c r="D2992" s="78">
        <v>5</v>
      </c>
      <c r="E2992" s="71">
        <v>75000</v>
      </c>
      <c r="F2992" s="70">
        <f t="shared" ca="1" si="145"/>
        <v>375000</v>
      </c>
      <c r="G2992" s="45"/>
      <c r="H2992" s="45"/>
      <c r="I2992" s="45"/>
      <c r="J2992" s="45"/>
    </row>
    <row r="2993" spans="1:10" ht="13.5" customHeight="1" x14ac:dyDescent="0.2">
      <c r="A2993" s="78">
        <v>43211601</v>
      </c>
      <c r="B2993" s="69" t="str">
        <f t="shared" ca="1" si="144"/>
        <v>Cajas de interruptores de computador</v>
      </c>
      <c r="C2993" s="78" t="s">
        <v>1449</v>
      </c>
      <c r="D2993" s="78">
        <v>2</v>
      </c>
      <c r="E2993" s="71">
        <v>120000</v>
      </c>
      <c r="F2993" s="70">
        <f t="shared" ca="1" si="145"/>
        <v>240000</v>
      </c>
      <c r="G2993" s="45"/>
      <c r="H2993" s="45"/>
      <c r="I2993" s="45"/>
      <c r="J2993" s="45"/>
    </row>
    <row r="2994" spans="1:10" ht="13.5" customHeight="1" x14ac:dyDescent="0.2">
      <c r="A2994" s="78">
        <v>43211708</v>
      </c>
      <c r="B2994" s="69" t="str">
        <f t="shared" ca="1" si="144"/>
        <v>Mouse o bola de seguimiento para computador</v>
      </c>
      <c r="C2994" s="78" t="s">
        <v>1449</v>
      </c>
      <c r="D2994" s="78">
        <v>20</v>
      </c>
      <c r="E2994" s="71">
        <v>500</v>
      </c>
      <c r="F2994" s="70">
        <f t="shared" ca="1" si="145"/>
        <v>10000</v>
      </c>
      <c r="G2994" s="45"/>
      <c r="H2994" s="45"/>
      <c r="I2994" s="45"/>
      <c r="J2994" s="45"/>
    </row>
    <row r="2995" spans="1:10" ht="14.1" customHeight="1" x14ac:dyDescent="0.2">
      <c r="A2995" s="45"/>
      <c r="B2995" s="45"/>
      <c r="C2995" s="45"/>
      <c r="D2995" s="45"/>
      <c r="E2995" s="73" t="s">
        <v>12551</v>
      </c>
      <c r="F2995" s="74">
        <f ca="1">SUM(Table3132[MONTO TOTAL ESTIMADO])</f>
        <v>892500</v>
      </c>
      <c r="G2995" s="45"/>
      <c r="H2995" s="45" t="str">
        <f>C2982</f>
        <v>Bienes</v>
      </c>
      <c r="I2995" s="45" t="str">
        <f>E2982</f>
        <v>No</v>
      </c>
      <c r="J2995" s="45" t="str">
        <f>D2982</f>
        <v>Compras Menores</v>
      </c>
    </row>
    <row r="2996" spans="1:10" ht="14.1" customHeight="1" thickBot="1" x14ac:dyDescent="0.3"/>
    <row r="2997" spans="1:10" ht="33.75" customHeight="1" thickBot="1" x14ac:dyDescent="0.25">
      <c r="A2997" s="64" t="s">
        <v>16382</v>
      </c>
      <c r="B2997" s="64" t="s">
        <v>161</v>
      </c>
      <c r="C2997" s="64" t="s">
        <v>11725</v>
      </c>
      <c r="D2997" s="64" t="s">
        <v>14378</v>
      </c>
      <c r="E2997" s="64" t="s">
        <v>10963</v>
      </c>
      <c r="F2997" s="64" t="s">
        <v>11096</v>
      </c>
      <c r="G2997" s="45"/>
      <c r="H2997" s="45"/>
      <c r="I2997" s="45"/>
      <c r="J2997" s="45"/>
    </row>
    <row r="2998" spans="1:10" ht="13.5" customHeight="1" thickBot="1" x14ac:dyDescent="0.25">
      <c r="A2998" s="66" t="s">
        <v>18920</v>
      </c>
      <c r="B2998" s="66" t="s">
        <v>18921</v>
      </c>
      <c r="C2998" s="66" t="s">
        <v>17798</v>
      </c>
      <c r="D2998" s="66" t="s">
        <v>17483</v>
      </c>
      <c r="E2998" s="66" t="s">
        <v>17854</v>
      </c>
      <c r="F2998" s="66" t="s">
        <v>18922</v>
      </c>
      <c r="G2998" s="45"/>
      <c r="H2998" s="45"/>
      <c r="I2998" s="45"/>
      <c r="J2998" s="45"/>
    </row>
    <row r="2999" spans="1:10" ht="14.1" customHeight="1" thickBot="1" x14ac:dyDescent="0.25">
      <c r="A2999" s="95" t="s">
        <v>14828</v>
      </c>
      <c r="B2999" s="67" t="s">
        <v>8530</v>
      </c>
      <c r="C2999" s="76">
        <v>45108</v>
      </c>
      <c r="D2999" s="95" t="s">
        <v>9387</v>
      </c>
      <c r="E2999" s="67" t="s">
        <v>13094</v>
      </c>
      <c r="F2999" s="66" t="s">
        <v>3082</v>
      </c>
      <c r="G2999" s="45"/>
      <c r="H2999" s="45"/>
      <c r="I2999" s="45"/>
      <c r="J2999" s="45"/>
    </row>
    <row r="3000" spans="1:10" ht="14.1" customHeight="1" thickBot="1" x14ac:dyDescent="0.25">
      <c r="A3000" s="96"/>
      <c r="B3000" s="67" t="s">
        <v>1786</v>
      </c>
      <c r="C3000" s="83">
        <f>IF(C2999="","",IF(AND(MONTH(C2999)&gt;=1,MONTH(C2999)&lt;=3),1,IF(AND(MONTH(C2999)&gt;=4,MONTH(C2999)&lt;=6),2,IF(AND(MONTH(C2999)&gt;=7,MONTH(C2999)&lt;=9),3,4))))</f>
        <v>3</v>
      </c>
      <c r="D3000" s="96"/>
      <c r="E3000" s="67" t="s">
        <v>2419</v>
      </c>
      <c r="F3000" s="66" t="s">
        <v>14449</v>
      </c>
      <c r="G3000" s="45"/>
      <c r="H3000" s="45"/>
      <c r="I3000" s="45"/>
      <c r="J3000" s="45"/>
    </row>
    <row r="3001" spans="1:10" ht="14.1" customHeight="1" thickBot="1" x14ac:dyDescent="0.25">
      <c r="A3001" s="96"/>
      <c r="B3001" s="67" t="s">
        <v>12943</v>
      </c>
      <c r="C3001" s="76">
        <v>45199</v>
      </c>
      <c r="D3001" s="96"/>
      <c r="E3001" s="67" t="s">
        <v>3075</v>
      </c>
      <c r="F3001" s="66" t="s">
        <v>6001</v>
      </c>
      <c r="G3001" s="45"/>
      <c r="H3001" s="45"/>
      <c r="I3001" s="45"/>
      <c r="J3001" s="45"/>
    </row>
    <row r="3002" spans="1:10" ht="14.1" customHeight="1" thickBot="1" x14ac:dyDescent="0.25">
      <c r="A3002" s="96"/>
      <c r="B3002" s="67" t="s">
        <v>1786</v>
      </c>
      <c r="C3002" s="83">
        <f>IF(C3001="","",IF(AND(MONTH(C3001)&gt;=1,MONTH(C3001)&lt;=3),1,IF(AND(MONTH(C3001)&gt;=4,MONTH(C3001)&lt;=6),2,IF(AND(MONTH(C3001)&gt;=7,MONTH(C3001)&lt;=9),3,4))))</f>
        <v>3</v>
      </c>
      <c r="D3002" s="96"/>
      <c r="E3002" s="67" t="s">
        <v>13193</v>
      </c>
      <c r="F3002" s="66" t="s">
        <v>6001</v>
      </c>
      <c r="G3002" s="45"/>
      <c r="H3002" s="45"/>
      <c r="I3002" s="45"/>
      <c r="J3002" s="45"/>
    </row>
    <row r="3003" spans="1:10" ht="14.1" customHeight="1" thickBot="1" x14ac:dyDescent="0.25">
      <c r="A3003" s="45"/>
      <c r="B3003" s="45"/>
      <c r="C3003" s="45"/>
      <c r="D3003" s="45"/>
      <c r="E3003" s="45"/>
      <c r="F3003" s="45"/>
      <c r="G3003" s="45"/>
      <c r="H3003" s="45"/>
      <c r="I3003" s="45"/>
      <c r="J3003" s="45"/>
    </row>
    <row r="3004" spans="1:10" ht="14.1" customHeight="1" thickBot="1" x14ac:dyDescent="0.25">
      <c r="A3004" s="72" t="s">
        <v>15735</v>
      </c>
      <c r="B3004" s="72" t="s">
        <v>16146</v>
      </c>
      <c r="C3004" s="72" t="s">
        <v>15641</v>
      </c>
      <c r="D3004" s="72" t="s">
        <v>15251</v>
      </c>
      <c r="E3004" s="72" t="s">
        <v>6934</v>
      </c>
      <c r="F3004" s="72" t="s">
        <v>15280</v>
      </c>
      <c r="G3004" s="45"/>
      <c r="H3004" s="45"/>
      <c r="I3004" s="45"/>
      <c r="J3004" s="45"/>
    </row>
    <row r="3005" spans="1:10" ht="13.5" customHeight="1" x14ac:dyDescent="0.2">
      <c r="A3005" s="78">
        <v>43211706</v>
      </c>
      <c r="B3005" s="69" t="str">
        <f ca="1">IFERROR(INDEX(UNSPSCDes,MATCH(INDIRECT(ADDRESS(ROW(),COLUMN()-1,4)),UNSPSCCode,0)),"")</f>
        <v>Teclados</v>
      </c>
      <c r="C3005" s="78" t="s">
        <v>1449</v>
      </c>
      <c r="D3005" s="78">
        <v>20</v>
      </c>
      <c r="E3005" s="71">
        <v>500</v>
      </c>
      <c r="F3005" s="70">
        <f ca="1">INDIRECT(ADDRESS(ROW(),COLUMN()-2,4))*INDIRECT(ADDRESS(ROW(),COLUMN()-1,4))</f>
        <v>10000</v>
      </c>
      <c r="G3005" s="45"/>
      <c r="H3005" s="45"/>
      <c r="I3005" s="45"/>
      <c r="J3005" s="45"/>
    </row>
    <row r="3006" spans="1:10" ht="13.5" customHeight="1" x14ac:dyDescent="0.2">
      <c r="A3006" s="78">
        <v>43211601</v>
      </c>
      <c r="B3006" s="69" t="str">
        <f ca="1">IFERROR(INDEX(UNSPSCDes,MATCH(INDIRECT(ADDRESS(ROW(),COLUMN()-1,4)),UNSPSCCode,0)),"")</f>
        <v>Cajas de interruptores de computador</v>
      </c>
      <c r="C3006" s="78" t="s">
        <v>1449</v>
      </c>
      <c r="D3006" s="78">
        <v>1</v>
      </c>
      <c r="E3006" s="71">
        <v>300000</v>
      </c>
      <c r="F3006" s="70">
        <f ca="1">INDIRECT(ADDRESS(ROW(),COLUMN()-2,4))*INDIRECT(ADDRESS(ROW(),COLUMN()-1,4))</f>
        <v>300000</v>
      </c>
      <c r="G3006" s="45"/>
      <c r="H3006" s="45"/>
      <c r="I3006" s="45"/>
      <c r="J3006" s="45"/>
    </row>
    <row r="3007" spans="1:10" ht="13.5" customHeight="1" x14ac:dyDescent="0.2">
      <c r="A3007" s="78">
        <v>43211603</v>
      </c>
      <c r="B3007" s="69" t="str">
        <f ca="1">IFERROR(INDEX(UNSPSCDes,MATCH(INDIRECT(ADDRESS(ROW(),COLUMN()-1,4)),UNSPSCCode,0)),"")</f>
        <v>Replicadores de puertos</v>
      </c>
      <c r="C3007" s="78" t="s">
        <v>1449</v>
      </c>
      <c r="D3007" s="78">
        <v>1</v>
      </c>
      <c r="E3007" s="71">
        <v>360000</v>
      </c>
      <c r="F3007" s="70">
        <f ca="1">INDIRECT(ADDRESS(ROW(),COLUMN()-2,4))*INDIRECT(ADDRESS(ROW(),COLUMN()-1,4))</f>
        <v>360000</v>
      </c>
      <c r="G3007" s="45"/>
      <c r="H3007" s="45"/>
      <c r="I3007" s="45"/>
      <c r="J3007" s="45"/>
    </row>
    <row r="3008" spans="1:10" ht="13.5" customHeight="1" x14ac:dyDescent="0.2">
      <c r="A3008" s="78">
        <v>43211708</v>
      </c>
      <c r="B3008" s="69" t="str">
        <f ca="1">IFERROR(INDEX(UNSPSCDes,MATCH(INDIRECT(ADDRESS(ROW(),COLUMN()-1,4)),UNSPSCCode,0)),"")</f>
        <v>Mouse o bola de seguimiento para computador</v>
      </c>
      <c r="C3008" s="78" t="s">
        <v>1449</v>
      </c>
      <c r="D3008" s="78">
        <v>25</v>
      </c>
      <c r="E3008" s="71">
        <v>500</v>
      </c>
      <c r="F3008" s="70">
        <f ca="1">INDIRECT(ADDRESS(ROW(),COLUMN()-2,4))*INDIRECT(ADDRESS(ROW(),COLUMN()-1,4))</f>
        <v>12500</v>
      </c>
      <c r="G3008" s="45"/>
      <c r="H3008" s="45"/>
      <c r="I3008" s="45"/>
      <c r="J3008" s="45"/>
    </row>
    <row r="3009" spans="1:10" ht="13.5" customHeight="1" x14ac:dyDescent="0.2">
      <c r="A3009" s="78">
        <v>43211507</v>
      </c>
      <c r="B3009" s="69" t="str">
        <f ca="1">IFERROR(INDEX(UNSPSCDes,MATCH(INDIRECT(ADDRESS(ROW(),COLUMN()-1,4)),UNSPSCCode,0)),"")</f>
        <v>Computadores de escritorio</v>
      </c>
      <c r="C3009" s="78" t="s">
        <v>1449</v>
      </c>
      <c r="D3009" s="78">
        <v>3</v>
      </c>
      <c r="E3009" s="71">
        <v>75000</v>
      </c>
      <c r="F3009" s="70">
        <f ca="1">INDIRECT(ADDRESS(ROW(),COLUMN()-2,4))*INDIRECT(ADDRESS(ROW(),COLUMN()-1,4))</f>
        <v>225000</v>
      </c>
      <c r="G3009" s="45"/>
      <c r="H3009" s="45"/>
      <c r="I3009" s="45"/>
      <c r="J3009" s="45"/>
    </row>
    <row r="3010" spans="1:10" ht="14.1" customHeight="1" x14ac:dyDescent="0.2">
      <c r="A3010" s="45"/>
      <c r="B3010" s="45"/>
      <c r="C3010" s="45"/>
      <c r="D3010" s="45" t="s">
        <v>18923</v>
      </c>
      <c r="E3010" s="73" t="s">
        <v>12551</v>
      </c>
      <c r="F3010" s="74">
        <f ca="1">SUM(Table3133[MONTO TOTAL ESTIMADO])</f>
        <v>907500</v>
      </c>
      <c r="G3010" s="45"/>
      <c r="H3010" s="45" t="str">
        <f>C2998</f>
        <v>Bienes</v>
      </c>
      <c r="I3010" s="45" t="str">
        <f>E2998</f>
        <v>No</v>
      </c>
      <c r="J3010" s="45" t="str">
        <f>D2998</f>
        <v>Compras Menores</v>
      </c>
    </row>
    <row r="3011" spans="1:10" ht="14.1" customHeight="1" thickBot="1" x14ac:dyDescent="0.3"/>
    <row r="3012" spans="1:10" ht="33.75" customHeight="1" thickBot="1" x14ac:dyDescent="0.25">
      <c r="A3012" s="64" t="s">
        <v>16382</v>
      </c>
      <c r="B3012" s="64" t="s">
        <v>161</v>
      </c>
      <c r="C3012" s="64" t="s">
        <v>11725</v>
      </c>
      <c r="D3012" s="64" t="s">
        <v>14378</v>
      </c>
      <c r="E3012" s="64" t="s">
        <v>10963</v>
      </c>
      <c r="F3012" s="64" t="s">
        <v>11096</v>
      </c>
      <c r="G3012" s="45"/>
      <c r="H3012" s="45"/>
      <c r="I3012" s="45"/>
      <c r="J3012" s="45"/>
    </row>
    <row r="3013" spans="1:10" ht="14.1" customHeight="1" thickBot="1" x14ac:dyDescent="0.25">
      <c r="A3013" s="66" t="s">
        <v>18924</v>
      </c>
      <c r="B3013" s="66" t="s">
        <v>18925</v>
      </c>
      <c r="C3013" s="66" t="s">
        <v>17798</v>
      </c>
      <c r="D3013" s="66" t="s">
        <v>17483</v>
      </c>
      <c r="E3013" s="66" t="s">
        <v>8856</v>
      </c>
      <c r="F3013" s="66" t="s">
        <v>18926</v>
      </c>
      <c r="G3013" s="45"/>
      <c r="H3013" s="45"/>
      <c r="I3013" s="45"/>
      <c r="J3013" s="45"/>
    </row>
    <row r="3014" spans="1:10" ht="14.1" customHeight="1" thickBot="1" x14ac:dyDescent="0.25">
      <c r="A3014" s="95" t="s">
        <v>14828</v>
      </c>
      <c r="B3014" s="67" t="s">
        <v>8530</v>
      </c>
      <c r="C3014" s="76">
        <v>44927</v>
      </c>
      <c r="D3014" s="95" t="s">
        <v>9387</v>
      </c>
      <c r="E3014" s="67" t="s">
        <v>13094</v>
      </c>
      <c r="F3014" s="66" t="s">
        <v>3082</v>
      </c>
      <c r="G3014" s="45"/>
      <c r="H3014" s="45"/>
      <c r="I3014" s="45"/>
      <c r="J3014" s="45"/>
    </row>
    <row r="3015" spans="1:10" ht="14.1" customHeight="1" thickBot="1" x14ac:dyDescent="0.25">
      <c r="A3015" s="96"/>
      <c r="B3015" s="67" t="s">
        <v>1786</v>
      </c>
      <c r="C3015" s="83">
        <f>IF(C3014="","",IF(AND(MONTH(C3014)&gt;=1,MONTH(C3014)&lt;=3),1,IF(AND(MONTH(C3014)&gt;=4,MONTH(C3014)&lt;=6),2,IF(AND(MONTH(C3014)&gt;=7,MONTH(C3014)&lt;=9),3,4))))</f>
        <v>1</v>
      </c>
      <c r="D3015" s="96"/>
      <c r="E3015" s="67" t="s">
        <v>2419</v>
      </c>
      <c r="F3015" s="66" t="s">
        <v>14449</v>
      </c>
      <c r="G3015" s="45"/>
      <c r="H3015" s="45"/>
      <c r="I3015" s="45"/>
      <c r="J3015" s="45"/>
    </row>
    <row r="3016" spans="1:10" ht="14.1" customHeight="1" thickBot="1" x14ac:dyDescent="0.25">
      <c r="A3016" s="96"/>
      <c r="B3016" s="67" t="s">
        <v>12943</v>
      </c>
      <c r="C3016" s="76">
        <v>45016</v>
      </c>
      <c r="D3016" s="96"/>
      <c r="E3016" s="67" t="s">
        <v>3075</v>
      </c>
      <c r="F3016" s="66" t="s">
        <v>6001</v>
      </c>
      <c r="G3016" s="45"/>
      <c r="H3016" s="45"/>
      <c r="I3016" s="45"/>
      <c r="J3016" s="45"/>
    </row>
    <row r="3017" spans="1:10" ht="14.1" customHeight="1" thickBot="1" x14ac:dyDescent="0.25">
      <c r="A3017" s="96"/>
      <c r="B3017" s="67" t="s">
        <v>1786</v>
      </c>
      <c r="C3017" s="83">
        <f>IF(C3016="","",IF(AND(MONTH(C3016)&gt;=1,MONTH(C3016)&lt;=3),1,IF(AND(MONTH(C3016)&gt;=4,MONTH(C3016)&lt;=6),2,IF(AND(MONTH(C3016)&gt;=7,MONTH(C3016)&lt;=9),3,4))))</f>
        <v>1</v>
      </c>
      <c r="D3017" s="96"/>
      <c r="E3017" s="67" t="s">
        <v>13193</v>
      </c>
      <c r="F3017" s="66" t="s">
        <v>6001</v>
      </c>
      <c r="G3017" s="45"/>
      <c r="H3017" s="45"/>
      <c r="I3017" s="45"/>
      <c r="J3017" s="45"/>
    </row>
    <row r="3018" spans="1:10" ht="14.1" customHeight="1" thickBot="1" x14ac:dyDescent="0.25">
      <c r="A3018" s="45"/>
      <c r="B3018" s="45"/>
      <c r="C3018" s="45"/>
      <c r="D3018" s="45"/>
      <c r="E3018" s="45"/>
      <c r="F3018" s="45"/>
      <c r="G3018" s="45"/>
      <c r="H3018" s="45"/>
      <c r="I3018" s="45"/>
      <c r="J3018" s="45"/>
    </row>
    <row r="3019" spans="1:10" ht="14.1" customHeight="1" thickBot="1" x14ac:dyDescent="0.25">
      <c r="A3019" s="72" t="s">
        <v>15735</v>
      </c>
      <c r="B3019" s="72" t="s">
        <v>16146</v>
      </c>
      <c r="C3019" s="72" t="s">
        <v>15641</v>
      </c>
      <c r="D3019" s="72" t="s">
        <v>15251</v>
      </c>
      <c r="E3019" s="72" t="s">
        <v>6934</v>
      </c>
      <c r="F3019" s="72" t="s">
        <v>15280</v>
      </c>
      <c r="G3019" s="45"/>
      <c r="H3019" s="45"/>
      <c r="I3019" s="45"/>
      <c r="J3019" s="45"/>
    </row>
    <row r="3020" spans="1:10" ht="13.5" customHeight="1" x14ac:dyDescent="0.2">
      <c r="A3020" s="78">
        <v>52141501</v>
      </c>
      <c r="B3020" s="69" t="str">
        <f ca="1">IFERROR(INDEX(UNSPSCDes,MATCH(INDIRECT(ADDRESS(ROW(),COLUMN()-1,4)),UNSPSCCode,0)),"")</f>
        <v>Neveras para uso doméstico</v>
      </c>
      <c r="C3020" s="78" t="s">
        <v>1449</v>
      </c>
      <c r="D3020" s="78">
        <v>2</v>
      </c>
      <c r="E3020" s="71">
        <v>18000</v>
      </c>
      <c r="F3020" s="70">
        <f ca="1">INDIRECT(ADDRESS(ROW(),COLUMN()-2,4))*INDIRECT(ADDRESS(ROW(),COLUMN()-1,4))</f>
        <v>36000</v>
      </c>
      <c r="G3020" s="45"/>
      <c r="H3020" s="45"/>
      <c r="I3020" s="45"/>
      <c r="J3020" s="45"/>
    </row>
    <row r="3021" spans="1:10" ht="13.5" customHeight="1" x14ac:dyDescent="0.2">
      <c r="A3021" s="89">
        <v>52141502</v>
      </c>
      <c r="B3021" s="69" t="str">
        <f ca="1">IFERROR(INDEX(UNSPSCDes,MATCH(INDIRECT(ADDRESS(ROW(),COLUMN()-1,4)),UNSPSCCode,0)),"")</f>
        <v>Hornos microondas para uso doméstico</v>
      </c>
      <c r="C3021" s="78" t="s">
        <v>1449</v>
      </c>
      <c r="D3021" s="78">
        <v>2</v>
      </c>
      <c r="E3021" s="71">
        <v>28000</v>
      </c>
      <c r="F3021" s="70">
        <f ca="1">INDIRECT(ADDRESS(ROW(),COLUMN()-2,4))*INDIRECT(ADDRESS(ROW(),COLUMN()-1,4))</f>
        <v>56000</v>
      </c>
      <c r="G3021" s="45"/>
      <c r="H3021" s="45"/>
      <c r="I3021" s="45"/>
      <c r="J3021" s="45"/>
    </row>
    <row r="3022" spans="1:10" ht="13.5" customHeight="1" x14ac:dyDescent="0.2">
      <c r="A3022" s="89">
        <v>52141514</v>
      </c>
      <c r="B3022" s="69" t="str">
        <f ca="1">IFERROR(INDEX(UNSPSCDes,MATCH(INDIRECT(ADDRESS(ROW(),COLUMN()-1,4)),UNSPSCCode,0)),"")</f>
        <v>Procesadores de alimentos para uso doméstico</v>
      </c>
      <c r="C3022" s="78" t="s">
        <v>1449</v>
      </c>
      <c r="D3022" s="78">
        <v>1</v>
      </c>
      <c r="E3022" s="71">
        <v>65000</v>
      </c>
      <c r="F3022" s="70">
        <f ca="1">INDIRECT(ADDRESS(ROW(),COLUMN()-2,4))*INDIRECT(ADDRESS(ROW(),COLUMN()-1,4))</f>
        <v>65000</v>
      </c>
      <c r="G3022" s="45"/>
      <c r="H3022" s="45"/>
      <c r="I3022" s="45"/>
      <c r="J3022" s="45"/>
    </row>
    <row r="3023" spans="1:10" ht="13.5" customHeight="1" x14ac:dyDescent="0.2">
      <c r="A3023" s="89">
        <v>48101909</v>
      </c>
      <c r="B3023" s="69" t="str">
        <f ca="1">IFERROR(INDEX(UNSPSCDes,MATCH(INDIRECT(ADDRESS(ROW(),COLUMN()-1,4)),UNSPSCCode,0)),"")</f>
        <v>Teteras o cafeteras para servicio de comidas</v>
      </c>
      <c r="C3023" s="78" t="s">
        <v>1449</v>
      </c>
      <c r="D3023" s="78">
        <v>2</v>
      </c>
      <c r="E3023" s="71">
        <v>38500</v>
      </c>
      <c r="F3023" s="70">
        <f ca="1">INDIRECT(ADDRESS(ROW(),COLUMN()-2,4))*INDIRECT(ADDRESS(ROW(),COLUMN()-1,4))</f>
        <v>77000</v>
      </c>
      <c r="G3023" s="45"/>
      <c r="H3023" s="45"/>
      <c r="I3023" s="45"/>
      <c r="J3023" s="45"/>
    </row>
    <row r="3024" spans="1:10" ht="14.1" customHeight="1" x14ac:dyDescent="0.2">
      <c r="A3024" s="45"/>
      <c r="B3024" s="45"/>
      <c r="C3024" s="45"/>
      <c r="D3024" s="45"/>
      <c r="E3024" s="73" t="s">
        <v>12551</v>
      </c>
      <c r="F3024" s="74">
        <f ca="1">SUM(Table3134[MONTO TOTAL ESTIMADO])</f>
        <v>234000</v>
      </c>
      <c r="G3024" s="45"/>
      <c r="H3024" s="45" t="str">
        <f>C3013</f>
        <v>Bienes</v>
      </c>
      <c r="I3024" s="45" t="str">
        <f>E3013</f>
        <v>Sí</v>
      </c>
      <c r="J3024" s="45" t="str">
        <f>D3013</f>
        <v>Compras Menores</v>
      </c>
    </row>
    <row r="3025" spans="1:10" ht="14.1" customHeight="1" thickBot="1" x14ac:dyDescent="0.3"/>
    <row r="3026" spans="1:10" ht="33.75" customHeight="1" thickBot="1" x14ac:dyDescent="0.25">
      <c r="A3026" s="64" t="s">
        <v>16382</v>
      </c>
      <c r="B3026" s="64" t="s">
        <v>161</v>
      </c>
      <c r="C3026" s="64" t="s">
        <v>11725</v>
      </c>
      <c r="D3026" s="64" t="s">
        <v>14378</v>
      </c>
      <c r="E3026" s="64" t="s">
        <v>10963</v>
      </c>
      <c r="F3026" s="64" t="s">
        <v>11096</v>
      </c>
      <c r="G3026" s="45"/>
      <c r="H3026" s="45"/>
      <c r="I3026" s="45"/>
      <c r="J3026" s="45"/>
    </row>
    <row r="3027" spans="1:10" ht="13.5" customHeight="1" thickBot="1" x14ac:dyDescent="0.25">
      <c r="A3027" s="66" t="s">
        <v>18924</v>
      </c>
      <c r="B3027" s="66" t="s">
        <v>18925</v>
      </c>
      <c r="C3027" s="66" t="s">
        <v>17798</v>
      </c>
      <c r="D3027" s="66" t="s">
        <v>10172</v>
      </c>
      <c r="E3027" s="66" t="s">
        <v>8856</v>
      </c>
      <c r="F3027" s="66" t="s">
        <v>18926</v>
      </c>
      <c r="G3027" s="45"/>
      <c r="H3027" s="45"/>
      <c r="I3027" s="45"/>
      <c r="J3027" s="45"/>
    </row>
    <row r="3028" spans="1:10" ht="14.1" customHeight="1" thickBot="1" x14ac:dyDescent="0.25">
      <c r="A3028" s="95" t="s">
        <v>14828</v>
      </c>
      <c r="B3028" s="67" t="s">
        <v>8530</v>
      </c>
      <c r="C3028" s="76">
        <v>45108</v>
      </c>
      <c r="D3028" s="95" t="s">
        <v>9387</v>
      </c>
      <c r="E3028" s="67" t="s">
        <v>13094</v>
      </c>
      <c r="F3028" s="66" t="s">
        <v>3082</v>
      </c>
      <c r="G3028" s="45"/>
      <c r="H3028" s="45"/>
      <c r="I3028" s="45"/>
      <c r="J3028" s="45"/>
    </row>
    <row r="3029" spans="1:10" ht="14.1" customHeight="1" thickBot="1" x14ac:dyDescent="0.25">
      <c r="A3029" s="96"/>
      <c r="B3029" s="67" t="s">
        <v>1786</v>
      </c>
      <c r="C3029" s="83">
        <f>IF(C3028="","",IF(AND(MONTH(C3028)&gt;=1,MONTH(C3028)&lt;=3),1,IF(AND(MONTH(C3028)&gt;=4,MONTH(C3028)&lt;=6),2,IF(AND(MONTH(C3028)&gt;=7,MONTH(C3028)&lt;=9),3,4))))</f>
        <v>3</v>
      </c>
      <c r="D3029" s="96"/>
      <c r="E3029" s="67" t="s">
        <v>2419</v>
      </c>
      <c r="F3029" s="66" t="s">
        <v>14449</v>
      </c>
      <c r="G3029" s="45"/>
      <c r="H3029" s="45"/>
      <c r="I3029" s="45"/>
      <c r="J3029" s="45"/>
    </row>
    <row r="3030" spans="1:10" ht="14.1" customHeight="1" thickBot="1" x14ac:dyDescent="0.25">
      <c r="A3030" s="96"/>
      <c r="B3030" s="67" t="s">
        <v>12943</v>
      </c>
      <c r="C3030" s="76">
        <v>45199</v>
      </c>
      <c r="D3030" s="96"/>
      <c r="E3030" s="67" t="s">
        <v>3075</v>
      </c>
      <c r="F3030" s="66" t="s">
        <v>6001</v>
      </c>
      <c r="G3030" s="45"/>
      <c r="H3030" s="45"/>
      <c r="I3030" s="45"/>
      <c r="J3030" s="45"/>
    </row>
    <row r="3031" spans="1:10" ht="14.1" customHeight="1" thickBot="1" x14ac:dyDescent="0.25">
      <c r="A3031" s="96"/>
      <c r="B3031" s="67" t="s">
        <v>1786</v>
      </c>
      <c r="C3031" s="83">
        <f>IF(C3030="","",IF(AND(MONTH(C3030)&gt;=1,MONTH(C3030)&lt;=3),1,IF(AND(MONTH(C3030)&gt;=4,MONTH(C3030)&lt;=6),2,IF(AND(MONTH(C3030)&gt;=7,MONTH(C3030)&lt;=9),3,4))))</f>
        <v>3</v>
      </c>
      <c r="D3031" s="96"/>
      <c r="E3031" s="67" t="s">
        <v>13193</v>
      </c>
      <c r="F3031" s="66" t="s">
        <v>6001</v>
      </c>
      <c r="G3031" s="45"/>
      <c r="H3031" s="45"/>
      <c r="I3031" s="45"/>
      <c r="J3031" s="45"/>
    </row>
    <row r="3032" spans="1:10" ht="14.1" customHeight="1" thickBot="1" x14ac:dyDescent="0.25">
      <c r="A3032" s="45"/>
      <c r="B3032" s="45"/>
      <c r="C3032" s="45"/>
      <c r="D3032" s="45"/>
      <c r="E3032" s="45"/>
      <c r="F3032" s="45"/>
      <c r="G3032" s="45"/>
      <c r="H3032" s="45"/>
      <c r="I3032" s="45"/>
      <c r="J3032" s="45"/>
    </row>
    <row r="3033" spans="1:10" ht="14.1" customHeight="1" thickBot="1" x14ac:dyDescent="0.25">
      <c r="A3033" s="72" t="s">
        <v>15735</v>
      </c>
      <c r="B3033" s="72" t="s">
        <v>16146</v>
      </c>
      <c r="C3033" s="72" t="s">
        <v>15641</v>
      </c>
      <c r="D3033" s="72" t="s">
        <v>15251</v>
      </c>
      <c r="E3033" s="72" t="s">
        <v>6934</v>
      </c>
      <c r="F3033" s="72" t="s">
        <v>15280</v>
      </c>
      <c r="G3033" s="45"/>
      <c r="H3033" s="45"/>
      <c r="I3033" s="45"/>
      <c r="J3033" s="45"/>
    </row>
    <row r="3034" spans="1:10" ht="13.5" customHeight="1" x14ac:dyDescent="0.2">
      <c r="A3034" s="78">
        <v>52141501</v>
      </c>
      <c r="B3034" s="69" t="str">
        <f ca="1">IFERROR(INDEX(UNSPSCDes,MATCH(INDIRECT(ADDRESS(ROW(),COLUMN()-1,4)),UNSPSCCode,0)),"")</f>
        <v>Neveras para uso doméstico</v>
      </c>
      <c r="C3034" s="78" t="s">
        <v>1449</v>
      </c>
      <c r="D3034" s="78">
        <v>1</v>
      </c>
      <c r="E3034" s="71">
        <v>25000</v>
      </c>
      <c r="F3034" s="70">
        <f ca="1">INDIRECT(ADDRESS(ROW(),COLUMN()-2,4))*INDIRECT(ADDRESS(ROW(),COLUMN()-1,4))</f>
        <v>25000</v>
      </c>
      <c r="G3034" s="45"/>
      <c r="H3034" s="45"/>
      <c r="I3034" s="45"/>
      <c r="J3034" s="45"/>
    </row>
    <row r="3035" spans="1:10" ht="13.5" customHeight="1" x14ac:dyDescent="0.2">
      <c r="A3035" s="78">
        <v>52161505</v>
      </c>
      <c r="B3035" s="69" t="str">
        <f ca="1">IFERROR(INDEX(UNSPSCDes,MATCH(INDIRECT(ADDRESS(ROW(),COLUMN()-1,4)),UNSPSCCode,0)),"")</f>
        <v>Televisores</v>
      </c>
      <c r="C3035" s="78" t="s">
        <v>1449</v>
      </c>
      <c r="D3035" s="78">
        <v>2</v>
      </c>
      <c r="E3035" s="71">
        <v>45800</v>
      </c>
      <c r="F3035" s="70">
        <f ca="1">INDIRECT(ADDRESS(ROW(),COLUMN()-2,4))*INDIRECT(ADDRESS(ROW(),COLUMN()-1,4))</f>
        <v>91600</v>
      </c>
      <c r="G3035" s="45"/>
      <c r="H3035" s="45"/>
      <c r="I3035" s="45"/>
      <c r="J3035" s="45"/>
    </row>
    <row r="3036" spans="1:10" ht="13.5" customHeight="1" x14ac:dyDescent="0.2">
      <c r="A3036" s="89">
        <v>48101608</v>
      </c>
      <c r="B3036" s="69" t="str">
        <f ca="1">IFERROR(INDEX(UNSPSCDes,MATCH(INDIRECT(ADDRESS(ROW(),COLUMN()-1,4)),UNSPSCCode,0)),"")</f>
        <v>Licuadoras para uso comercial</v>
      </c>
      <c r="C3036" s="78" t="s">
        <v>1449</v>
      </c>
      <c r="D3036" s="78">
        <v>2</v>
      </c>
      <c r="E3036" s="71">
        <v>18000</v>
      </c>
      <c r="F3036" s="70">
        <f ca="1">INDIRECT(ADDRESS(ROW(),COLUMN()-2,4))*INDIRECT(ADDRESS(ROW(),COLUMN()-1,4))</f>
        <v>36000</v>
      </c>
      <c r="G3036" s="45"/>
      <c r="H3036" s="45"/>
      <c r="I3036" s="45"/>
      <c r="J3036" s="45"/>
    </row>
    <row r="3037" spans="1:10" ht="14.1" customHeight="1" x14ac:dyDescent="0.2">
      <c r="A3037" s="45"/>
      <c r="B3037" s="45"/>
      <c r="C3037" s="45"/>
      <c r="D3037" s="45"/>
      <c r="E3037" s="73" t="s">
        <v>12551</v>
      </c>
      <c r="F3037" s="74">
        <f ca="1">SUM(Table3135[MONTO TOTAL ESTIMADO])</f>
        <v>152600</v>
      </c>
      <c r="G3037" s="45"/>
      <c r="H3037" s="45" t="str">
        <f>C3027</f>
        <v>Bienes</v>
      </c>
      <c r="I3037" s="45" t="str">
        <f>E3027</f>
        <v>Sí</v>
      </c>
      <c r="J3037" s="45" t="str">
        <f>D3027</f>
        <v>Compras por debajo del Umbral</v>
      </c>
    </row>
    <row r="3038" spans="1:10" ht="14.1" customHeight="1" thickBot="1" x14ac:dyDescent="0.3"/>
    <row r="3039" spans="1:10" ht="33.75" customHeight="1" thickBot="1" x14ac:dyDescent="0.25">
      <c r="A3039" s="64" t="s">
        <v>16382</v>
      </c>
      <c r="B3039" s="64" t="s">
        <v>161</v>
      </c>
      <c r="C3039" s="64" t="s">
        <v>11725</v>
      </c>
      <c r="D3039" s="64" t="s">
        <v>14378</v>
      </c>
      <c r="E3039" s="64" t="s">
        <v>10963</v>
      </c>
      <c r="F3039" s="64" t="s">
        <v>11096</v>
      </c>
      <c r="G3039" s="45"/>
      <c r="H3039" s="45"/>
      <c r="I3039" s="45"/>
      <c r="J3039" s="45"/>
    </row>
    <row r="3040" spans="1:10" ht="14.1" customHeight="1" thickBot="1" x14ac:dyDescent="0.25">
      <c r="A3040" s="66" t="s">
        <v>18927</v>
      </c>
      <c r="B3040" s="66" t="s">
        <v>18928</v>
      </c>
      <c r="C3040" s="66" t="s">
        <v>17798</v>
      </c>
      <c r="D3040" s="66" t="s">
        <v>10172</v>
      </c>
      <c r="E3040" s="66" t="s">
        <v>17854</v>
      </c>
      <c r="F3040" s="66" t="s">
        <v>18929</v>
      </c>
      <c r="G3040" s="45"/>
      <c r="H3040" s="45"/>
      <c r="I3040" s="45"/>
      <c r="J3040" s="45"/>
    </row>
    <row r="3041" spans="1:10" ht="14.1" customHeight="1" thickBot="1" x14ac:dyDescent="0.25">
      <c r="A3041" s="95" t="s">
        <v>14828</v>
      </c>
      <c r="B3041" s="67" t="s">
        <v>8530</v>
      </c>
      <c r="C3041" s="76">
        <v>44927</v>
      </c>
      <c r="D3041" s="95" t="s">
        <v>9387</v>
      </c>
      <c r="E3041" s="67" t="s">
        <v>13094</v>
      </c>
      <c r="F3041" s="66" t="s">
        <v>3082</v>
      </c>
      <c r="G3041" s="45"/>
      <c r="H3041" s="45"/>
      <c r="I3041" s="45"/>
      <c r="J3041" s="45"/>
    </row>
    <row r="3042" spans="1:10" ht="14.1" customHeight="1" thickBot="1" x14ac:dyDescent="0.25">
      <c r="A3042" s="96"/>
      <c r="B3042" s="67" t="s">
        <v>1786</v>
      </c>
      <c r="C3042" s="83">
        <f>IF(C3041="","",IF(AND(MONTH(C3041)&gt;=1,MONTH(C3041)&lt;=3),1,IF(AND(MONTH(C3041)&gt;=4,MONTH(C3041)&lt;=6),2,IF(AND(MONTH(C3041)&gt;=7,MONTH(C3041)&lt;=9),3,4))))</f>
        <v>1</v>
      </c>
      <c r="D3042" s="96"/>
      <c r="E3042" s="67" t="s">
        <v>2419</v>
      </c>
      <c r="F3042" s="66" t="s">
        <v>14449</v>
      </c>
      <c r="G3042" s="45"/>
      <c r="H3042" s="45"/>
      <c r="I3042" s="45"/>
      <c r="J3042" s="45"/>
    </row>
    <row r="3043" spans="1:10" ht="14.1" customHeight="1" thickBot="1" x14ac:dyDescent="0.25">
      <c r="A3043" s="96"/>
      <c r="B3043" s="67" t="s">
        <v>12943</v>
      </c>
      <c r="C3043" s="76">
        <v>45016</v>
      </c>
      <c r="D3043" s="96"/>
      <c r="E3043" s="67" t="s">
        <v>3075</v>
      </c>
      <c r="F3043" s="66" t="s">
        <v>6001</v>
      </c>
      <c r="G3043" s="45"/>
      <c r="H3043" s="45"/>
      <c r="I3043" s="45"/>
      <c r="J3043" s="45"/>
    </row>
    <row r="3044" spans="1:10" ht="14.1" customHeight="1" thickBot="1" x14ac:dyDescent="0.25">
      <c r="A3044" s="96"/>
      <c r="B3044" s="67" t="s">
        <v>1786</v>
      </c>
      <c r="C3044" s="83">
        <f>IF(C3043="","",IF(AND(MONTH(C3043)&gt;=1,MONTH(C3043)&lt;=3),1,IF(AND(MONTH(C3043)&gt;=4,MONTH(C3043)&lt;=6),2,IF(AND(MONTH(C3043)&gt;=7,MONTH(C3043)&lt;=9),3,4))))</f>
        <v>1</v>
      </c>
      <c r="D3044" s="96"/>
      <c r="E3044" s="67" t="s">
        <v>13193</v>
      </c>
      <c r="F3044" s="66" t="s">
        <v>6001</v>
      </c>
      <c r="G3044" s="45"/>
      <c r="H3044" s="45"/>
      <c r="I3044" s="45"/>
      <c r="J3044" s="45"/>
    </row>
    <row r="3045" spans="1:10" ht="14.1" customHeight="1" thickBot="1" x14ac:dyDescent="0.25">
      <c r="A3045" s="45"/>
      <c r="B3045" s="45"/>
      <c r="C3045" s="45"/>
      <c r="D3045" s="45"/>
      <c r="E3045" s="45"/>
      <c r="F3045" s="45"/>
      <c r="G3045" s="45"/>
      <c r="H3045" s="45"/>
      <c r="I3045" s="45"/>
      <c r="J3045" s="45"/>
    </row>
    <row r="3046" spans="1:10" ht="14.1" customHeight="1" thickBot="1" x14ac:dyDescent="0.25">
      <c r="A3046" s="72" t="s">
        <v>15735</v>
      </c>
      <c r="B3046" s="72" t="s">
        <v>16146</v>
      </c>
      <c r="C3046" s="72" t="s">
        <v>15641</v>
      </c>
      <c r="D3046" s="72" t="s">
        <v>15251</v>
      </c>
      <c r="E3046" s="72" t="s">
        <v>6934</v>
      </c>
      <c r="F3046" s="72" t="s">
        <v>15280</v>
      </c>
      <c r="G3046" s="45"/>
      <c r="H3046" s="45"/>
      <c r="I3046" s="45"/>
      <c r="J3046" s="45"/>
    </row>
    <row r="3047" spans="1:10" ht="13.5" customHeight="1" x14ac:dyDescent="0.2">
      <c r="A3047" s="78">
        <v>45111604</v>
      </c>
      <c r="B3047" s="69" t="str">
        <f ca="1">IFERROR(INDEX(UNSPSCDes,MATCH(INDIRECT(ADDRESS(ROW(),COLUMN()-1,4)),UNSPSCCode,0)),"")</f>
        <v>Proyectores de filminas</v>
      </c>
      <c r="C3047" s="78" t="s">
        <v>1449</v>
      </c>
      <c r="D3047" s="78">
        <v>1</v>
      </c>
      <c r="E3047" s="71">
        <v>80000</v>
      </c>
      <c r="F3047" s="70">
        <f ca="1">INDIRECT(ADDRESS(ROW(),COLUMN()-2,4))*INDIRECT(ADDRESS(ROW(),COLUMN()-1,4))</f>
        <v>80000</v>
      </c>
      <c r="G3047" s="45"/>
      <c r="H3047" s="45"/>
      <c r="I3047" s="45"/>
      <c r="J3047" s="45"/>
    </row>
    <row r="3048" spans="1:10" ht="14.1" customHeight="1" x14ac:dyDescent="0.2">
      <c r="A3048" s="45"/>
      <c r="B3048" s="45"/>
      <c r="C3048" s="45"/>
      <c r="D3048" s="45"/>
      <c r="E3048" s="73" t="s">
        <v>12551</v>
      </c>
      <c r="F3048" s="74">
        <f ca="1">SUM(Table3136[MONTO TOTAL ESTIMADO])</f>
        <v>80000</v>
      </c>
      <c r="G3048" s="45"/>
      <c r="H3048" s="45" t="str">
        <f>C3040</f>
        <v>Bienes</v>
      </c>
      <c r="I3048" s="45" t="str">
        <f>E3040</f>
        <v>No</v>
      </c>
      <c r="J3048" s="45" t="str">
        <f>D3040</f>
        <v>Compras por debajo del Umbral</v>
      </c>
    </row>
    <row r="3049" spans="1:10" ht="14.1" customHeight="1" thickBot="1" x14ac:dyDescent="0.3"/>
    <row r="3050" spans="1:10" ht="33.75" customHeight="1" thickBot="1" x14ac:dyDescent="0.25">
      <c r="A3050" s="64" t="s">
        <v>16382</v>
      </c>
      <c r="B3050" s="64" t="s">
        <v>161</v>
      </c>
      <c r="C3050" s="64" t="s">
        <v>11725</v>
      </c>
      <c r="D3050" s="64" t="s">
        <v>14378</v>
      </c>
      <c r="E3050" s="64" t="s">
        <v>10963</v>
      </c>
      <c r="F3050" s="64" t="s">
        <v>11096</v>
      </c>
      <c r="G3050" s="45"/>
      <c r="H3050" s="45"/>
      <c r="I3050" s="45"/>
      <c r="J3050" s="45"/>
    </row>
    <row r="3051" spans="1:10" ht="14.1" customHeight="1" thickBot="1" x14ac:dyDescent="0.25">
      <c r="A3051" s="66" t="s">
        <v>18930</v>
      </c>
      <c r="B3051" s="66" t="s">
        <v>18931</v>
      </c>
      <c r="C3051" s="66" t="s">
        <v>17798</v>
      </c>
      <c r="D3051" s="66" t="s">
        <v>17483</v>
      </c>
      <c r="E3051" s="66" t="s">
        <v>17854</v>
      </c>
      <c r="F3051" s="66" t="s">
        <v>18932</v>
      </c>
      <c r="G3051" s="45"/>
      <c r="H3051" s="45"/>
      <c r="I3051" s="45"/>
      <c r="J3051" s="45"/>
    </row>
    <row r="3052" spans="1:10" ht="14.1" customHeight="1" thickBot="1" x14ac:dyDescent="0.25">
      <c r="A3052" s="95" t="s">
        <v>14828</v>
      </c>
      <c r="B3052" s="67" t="s">
        <v>8530</v>
      </c>
      <c r="C3052" s="76">
        <v>44927</v>
      </c>
      <c r="D3052" s="95" t="s">
        <v>9387</v>
      </c>
      <c r="E3052" s="67" t="s">
        <v>13094</v>
      </c>
      <c r="F3052" s="66" t="s">
        <v>3082</v>
      </c>
      <c r="G3052" s="45"/>
      <c r="H3052" s="45"/>
      <c r="I3052" s="45"/>
      <c r="J3052" s="45"/>
    </row>
    <row r="3053" spans="1:10" ht="14.1" customHeight="1" thickBot="1" x14ac:dyDescent="0.25">
      <c r="A3053" s="96"/>
      <c r="B3053" s="67" t="s">
        <v>1786</v>
      </c>
      <c r="C3053" s="84">
        <f>IF(C3052="","",IF(AND(MONTH(C3052)&gt;=1,MONTH(C3052)&lt;=3),1,IF(AND(MONTH(C3052)&gt;=4,MONTH(C3052)&lt;=6),2,IF(AND(MONTH(C3052)&gt;=7,MONTH(C3052)&lt;=9),3,4))))</f>
        <v>1</v>
      </c>
      <c r="D3053" s="96"/>
      <c r="E3053" s="67" t="s">
        <v>2419</v>
      </c>
      <c r="F3053" s="66" t="s">
        <v>14449</v>
      </c>
      <c r="G3053" s="45"/>
      <c r="H3053" s="45"/>
      <c r="I3053" s="45"/>
      <c r="J3053" s="45"/>
    </row>
    <row r="3054" spans="1:10" ht="14.1" customHeight="1" thickBot="1" x14ac:dyDescent="0.25">
      <c r="A3054" s="96"/>
      <c r="B3054" s="67" t="s">
        <v>12943</v>
      </c>
      <c r="C3054" s="76">
        <v>45016</v>
      </c>
      <c r="D3054" s="96"/>
      <c r="E3054" s="67" t="s">
        <v>3075</v>
      </c>
      <c r="F3054" s="66" t="s">
        <v>6001</v>
      </c>
      <c r="G3054" s="45"/>
      <c r="H3054" s="45"/>
      <c r="I3054" s="45"/>
      <c r="J3054" s="45"/>
    </row>
    <row r="3055" spans="1:10" ht="14.1" customHeight="1" thickBot="1" x14ac:dyDescent="0.25">
      <c r="A3055" s="96"/>
      <c r="B3055" s="67" t="s">
        <v>1786</v>
      </c>
      <c r="C3055" s="84">
        <f>IF(C3054="","",IF(AND(MONTH(C3054)&gt;=1,MONTH(C3054)&lt;=3),1,IF(AND(MONTH(C3054)&gt;=4,MONTH(C3054)&lt;=6),2,IF(AND(MONTH(C3054)&gt;=7,MONTH(C3054)&lt;=9),3,4))))</f>
        <v>1</v>
      </c>
      <c r="D3055" s="96"/>
      <c r="E3055" s="67" t="s">
        <v>13193</v>
      </c>
      <c r="F3055" s="66" t="s">
        <v>6001</v>
      </c>
      <c r="G3055" s="45"/>
      <c r="H3055" s="45"/>
      <c r="I3055" s="45"/>
      <c r="J3055" s="45"/>
    </row>
    <row r="3056" spans="1:10" ht="14.1" customHeight="1" thickBot="1" x14ac:dyDescent="0.25">
      <c r="A3056" s="45"/>
      <c r="B3056" s="45"/>
      <c r="C3056" s="45"/>
      <c r="D3056" s="45"/>
      <c r="E3056" s="45"/>
      <c r="F3056" s="45"/>
      <c r="G3056" s="45"/>
      <c r="H3056" s="45"/>
      <c r="I3056" s="45"/>
      <c r="J3056" s="45"/>
    </row>
    <row r="3057" spans="1:10" ht="14.1" customHeight="1" thickBot="1" x14ac:dyDescent="0.25">
      <c r="A3057" s="72" t="s">
        <v>15735</v>
      </c>
      <c r="B3057" s="72" t="s">
        <v>16146</v>
      </c>
      <c r="C3057" s="72" t="s">
        <v>15641</v>
      </c>
      <c r="D3057" s="72" t="s">
        <v>15251</v>
      </c>
      <c r="E3057" s="72" t="s">
        <v>6934</v>
      </c>
      <c r="F3057" s="72" t="s">
        <v>15280</v>
      </c>
      <c r="G3057" s="45"/>
      <c r="H3057" s="45"/>
      <c r="I3057" s="45"/>
      <c r="J3057" s="45"/>
    </row>
    <row r="3058" spans="1:10" ht="13.5" customHeight="1" x14ac:dyDescent="0.2">
      <c r="A3058" s="89">
        <v>46151712</v>
      </c>
      <c r="B3058" s="69" t="str">
        <f t="shared" ref="B3058:B3063" ca="1" si="146">IFERROR(INDEX(UNSPSCDes,MATCH(INDIRECT(ADDRESS(ROW(),COLUMN()-1,4)),UNSPSCCode,0)),"")</f>
        <v>Estaciones de trabajo químico para uso forense</v>
      </c>
      <c r="C3058" s="78" t="s">
        <v>1449</v>
      </c>
      <c r="D3058" s="78">
        <v>1</v>
      </c>
      <c r="E3058" s="71">
        <v>900000</v>
      </c>
      <c r="F3058" s="70">
        <f t="shared" ref="F3058:F3063" ca="1" si="147">INDIRECT(ADDRESS(ROW(),COLUMN()-2,4))*INDIRECT(ADDRESS(ROW(),COLUMN()-1,4))</f>
        <v>900000</v>
      </c>
      <c r="G3058" s="45"/>
      <c r="H3058" s="45"/>
      <c r="I3058" s="45"/>
      <c r="J3058" s="45"/>
    </row>
    <row r="3059" spans="1:10" ht="13.5" customHeight="1" x14ac:dyDescent="0.2">
      <c r="A3059" s="78">
        <v>42271802</v>
      </c>
      <c r="B3059" s="69" t="str">
        <f t="shared" ca="1" si="146"/>
        <v>Nebulizadores o accesorios</v>
      </c>
      <c r="C3059" s="78" t="s">
        <v>1449</v>
      </c>
      <c r="D3059" s="78">
        <v>20</v>
      </c>
      <c r="E3059" s="71">
        <v>4500</v>
      </c>
      <c r="F3059" s="70">
        <f t="shared" ca="1" si="147"/>
        <v>90000</v>
      </c>
      <c r="G3059" s="45"/>
      <c r="H3059" s="45"/>
      <c r="I3059" s="45"/>
      <c r="J3059" s="45"/>
    </row>
    <row r="3060" spans="1:10" ht="13.5" customHeight="1" x14ac:dyDescent="0.2">
      <c r="A3060" s="78">
        <v>42272205</v>
      </c>
      <c r="B3060" s="69" t="str">
        <f t="shared" ca="1" si="146"/>
        <v>Ventiladores para cuidados intensivos de adultos o pediátricos</v>
      </c>
      <c r="C3060" s="78" t="s">
        <v>1449</v>
      </c>
      <c r="D3060" s="78">
        <v>1</v>
      </c>
      <c r="E3060" s="71">
        <v>300000</v>
      </c>
      <c r="F3060" s="70">
        <f t="shared" ca="1" si="147"/>
        <v>300000</v>
      </c>
      <c r="G3060" s="45"/>
      <c r="H3060" s="45"/>
      <c r="I3060" s="45"/>
      <c r="J3060" s="45"/>
    </row>
    <row r="3061" spans="1:10" ht="13.5" customHeight="1" x14ac:dyDescent="0.2">
      <c r="A3061" s="78">
        <v>42201702</v>
      </c>
      <c r="B3061" s="69" t="str">
        <f t="shared" ca="1" si="146"/>
        <v>Ultrasonido o unidades de eco fetales o ginecológicas</v>
      </c>
      <c r="C3061" s="78" t="s">
        <v>1449</v>
      </c>
      <c r="D3061" s="78">
        <v>2</v>
      </c>
      <c r="E3061" s="71">
        <v>75000</v>
      </c>
      <c r="F3061" s="70">
        <f t="shared" ca="1" si="147"/>
        <v>150000</v>
      </c>
      <c r="G3061" s="45"/>
      <c r="H3061" s="45"/>
      <c r="I3061" s="45"/>
      <c r="J3061" s="45"/>
    </row>
    <row r="3062" spans="1:10" ht="13.5" customHeight="1" x14ac:dyDescent="0.2">
      <c r="A3062" s="78">
        <v>42272001</v>
      </c>
      <c r="B3062" s="69" t="str">
        <f t="shared" ca="1" si="146"/>
        <v>Laringoscopios o accesorios</v>
      </c>
      <c r="C3062" s="78" t="s">
        <v>1449</v>
      </c>
      <c r="D3062" s="78">
        <v>2</v>
      </c>
      <c r="E3062" s="71">
        <v>48000</v>
      </c>
      <c r="F3062" s="70">
        <f t="shared" ca="1" si="147"/>
        <v>96000</v>
      </c>
      <c r="G3062" s="45"/>
      <c r="H3062" s="45"/>
      <c r="I3062" s="45"/>
      <c r="J3062" s="45"/>
    </row>
    <row r="3063" spans="1:10" ht="27" customHeight="1" x14ac:dyDescent="0.2">
      <c r="A3063" s="78">
        <v>42181904</v>
      </c>
      <c r="B3063" s="69" t="str">
        <f t="shared" ca="1" si="146"/>
        <v>Unidades o accesorios para unidades de signos vitales multi parámetro</v>
      </c>
      <c r="C3063" s="78" t="s">
        <v>1449</v>
      </c>
      <c r="D3063" s="78">
        <v>1</v>
      </c>
      <c r="E3063" s="71">
        <v>64000</v>
      </c>
      <c r="F3063" s="70">
        <f t="shared" ca="1" si="147"/>
        <v>64000</v>
      </c>
      <c r="G3063" s="45"/>
      <c r="H3063" s="45"/>
      <c r="I3063" s="45"/>
      <c r="J3063" s="45"/>
    </row>
    <row r="3064" spans="1:10" ht="13.5" customHeight="1" x14ac:dyDescent="0.2">
      <c r="A3064" s="45"/>
      <c r="B3064" s="45"/>
      <c r="C3064" s="45"/>
      <c r="D3064" s="45"/>
      <c r="E3064" s="73" t="s">
        <v>12551</v>
      </c>
      <c r="F3064" s="74">
        <f ca="1">SUM(Table3139[MONTO TOTAL ESTIMADO])</f>
        <v>1600000</v>
      </c>
      <c r="G3064" s="45"/>
      <c r="H3064" s="45" t="str">
        <f>C3051</f>
        <v>Bienes</v>
      </c>
      <c r="I3064" s="45" t="str">
        <f>E3051</f>
        <v>No</v>
      </c>
      <c r="J3064" s="45" t="str">
        <f>D3051</f>
        <v>Compras Menores</v>
      </c>
    </row>
    <row r="3065" spans="1:10" ht="14.1" customHeight="1" thickBot="1" x14ac:dyDescent="0.3"/>
    <row r="3066" spans="1:10" ht="33.75" customHeight="1" thickBot="1" x14ac:dyDescent="0.25">
      <c r="A3066" s="64" t="s">
        <v>16382</v>
      </c>
      <c r="B3066" s="64" t="s">
        <v>161</v>
      </c>
      <c r="C3066" s="64" t="s">
        <v>11725</v>
      </c>
      <c r="D3066" s="64" t="s">
        <v>14378</v>
      </c>
      <c r="E3066" s="64" t="s">
        <v>10963</v>
      </c>
      <c r="F3066" s="64" t="s">
        <v>11096</v>
      </c>
      <c r="G3066" s="45"/>
      <c r="H3066" s="45"/>
      <c r="I3066" s="45"/>
      <c r="J3066" s="45"/>
    </row>
    <row r="3067" spans="1:10" ht="14.1" customHeight="1" thickBot="1" x14ac:dyDescent="0.25">
      <c r="A3067" s="66" t="s">
        <v>18930</v>
      </c>
      <c r="B3067" s="66" t="s">
        <v>18931</v>
      </c>
      <c r="C3067" s="66" t="s">
        <v>17798</v>
      </c>
      <c r="D3067" s="66" t="s">
        <v>1875</v>
      </c>
      <c r="E3067" s="66" t="s">
        <v>17854</v>
      </c>
      <c r="F3067" s="66" t="s">
        <v>18932</v>
      </c>
      <c r="G3067" s="45"/>
      <c r="H3067" s="45"/>
      <c r="I3067" s="45"/>
      <c r="J3067" s="45"/>
    </row>
    <row r="3068" spans="1:10" ht="14.1" customHeight="1" thickBot="1" x14ac:dyDescent="0.25">
      <c r="A3068" s="95" t="s">
        <v>14828</v>
      </c>
      <c r="B3068" s="67" t="s">
        <v>8530</v>
      </c>
      <c r="C3068" s="76">
        <v>45108</v>
      </c>
      <c r="D3068" s="95" t="s">
        <v>9387</v>
      </c>
      <c r="E3068" s="67" t="s">
        <v>13094</v>
      </c>
      <c r="F3068" s="66" t="s">
        <v>3082</v>
      </c>
      <c r="G3068" s="45"/>
      <c r="H3068" s="45"/>
      <c r="I3068" s="45"/>
      <c r="J3068" s="45"/>
    </row>
    <row r="3069" spans="1:10" ht="14.1" customHeight="1" thickBot="1" x14ac:dyDescent="0.25">
      <c r="A3069" s="96"/>
      <c r="B3069" s="67" t="s">
        <v>1786</v>
      </c>
      <c r="C3069" s="84">
        <f>IF(C3068="","",IF(AND(MONTH(C3068)&gt;=1,MONTH(C3068)&lt;=3),1,IF(AND(MONTH(C3068)&gt;=4,MONTH(C3068)&lt;=6),2,IF(AND(MONTH(C3068)&gt;=7,MONTH(C3068)&lt;=9),3,4))))</f>
        <v>3</v>
      </c>
      <c r="D3069" s="96"/>
      <c r="E3069" s="67" t="s">
        <v>2419</v>
      </c>
      <c r="F3069" s="66" t="s">
        <v>14449</v>
      </c>
      <c r="G3069" s="45"/>
      <c r="H3069" s="45"/>
      <c r="I3069" s="45"/>
      <c r="J3069" s="45"/>
    </row>
    <row r="3070" spans="1:10" ht="14.1" customHeight="1" thickBot="1" x14ac:dyDescent="0.25">
      <c r="A3070" s="96"/>
      <c r="B3070" s="67" t="s">
        <v>12943</v>
      </c>
      <c r="C3070" s="76">
        <v>45199</v>
      </c>
      <c r="D3070" s="96"/>
      <c r="E3070" s="67" t="s">
        <v>3075</v>
      </c>
      <c r="F3070" s="66" t="s">
        <v>6001</v>
      </c>
      <c r="G3070" s="45"/>
      <c r="H3070" s="45"/>
      <c r="I3070" s="45"/>
      <c r="J3070" s="45"/>
    </row>
    <row r="3071" spans="1:10" ht="14.1" customHeight="1" thickBot="1" x14ac:dyDescent="0.25">
      <c r="A3071" s="96"/>
      <c r="B3071" s="67" t="s">
        <v>1786</v>
      </c>
      <c r="C3071" s="84">
        <f>IF(C3070="","",IF(AND(MONTH(C3070)&gt;=1,MONTH(C3070)&lt;=3),1,IF(AND(MONTH(C3070)&gt;=4,MONTH(C3070)&lt;=6),2,IF(AND(MONTH(C3070)&gt;=7,MONTH(C3070)&lt;=9),3,4))))</f>
        <v>3</v>
      </c>
      <c r="D3071" s="96"/>
      <c r="E3071" s="67" t="s">
        <v>13193</v>
      </c>
      <c r="F3071" s="66" t="s">
        <v>6001</v>
      </c>
      <c r="G3071" s="45"/>
      <c r="H3071" s="45"/>
      <c r="I3071" s="45"/>
      <c r="J3071" s="45"/>
    </row>
    <row r="3072" spans="1:10" ht="14.1" customHeight="1" thickBot="1" x14ac:dyDescent="0.25">
      <c r="A3072" s="45"/>
      <c r="B3072" s="45"/>
      <c r="C3072" s="45"/>
      <c r="D3072" s="45"/>
      <c r="E3072" s="45"/>
      <c r="F3072" s="45"/>
      <c r="G3072" s="45"/>
      <c r="H3072" s="45"/>
      <c r="I3072" s="45"/>
      <c r="J3072" s="45"/>
    </row>
    <row r="3073" spans="1:10" ht="14.1" customHeight="1" thickBot="1" x14ac:dyDescent="0.25">
      <c r="A3073" s="72" t="s">
        <v>15735</v>
      </c>
      <c r="B3073" s="72" t="s">
        <v>16146</v>
      </c>
      <c r="C3073" s="72" t="s">
        <v>15641</v>
      </c>
      <c r="D3073" s="72" t="s">
        <v>15251</v>
      </c>
      <c r="E3073" s="72" t="s">
        <v>6934</v>
      </c>
      <c r="F3073" s="72" t="s">
        <v>15280</v>
      </c>
      <c r="G3073" s="45"/>
      <c r="H3073" s="45"/>
      <c r="I3073" s="45"/>
      <c r="J3073" s="45"/>
    </row>
    <row r="3074" spans="1:10" ht="13.5" customHeight="1" x14ac:dyDescent="0.2">
      <c r="A3074" s="78">
        <v>41102909</v>
      </c>
      <c r="B3074" s="69" t="str">
        <f t="shared" ref="B3074:B3076" ca="1" si="148">IFERROR(INDEX(UNSPSCDes,MATCH(INDIRECT(ADDRESS(ROW(),COLUMN()-1,4)),UNSPSCCode,0)),"")</f>
        <v>Procesadores de tejidos</v>
      </c>
      <c r="C3074" s="78" t="s">
        <v>1449</v>
      </c>
      <c r="D3074" s="78">
        <v>1</v>
      </c>
      <c r="E3074" s="71">
        <v>1475000</v>
      </c>
      <c r="F3074" s="70">
        <f t="shared" ref="F3074:F3076" ca="1" si="149">INDIRECT(ADDRESS(ROW(),COLUMN()-2,4))*INDIRECT(ADDRESS(ROW(),COLUMN()-1,4))</f>
        <v>1475000</v>
      </c>
      <c r="G3074" s="45"/>
      <c r="H3074" s="45"/>
      <c r="I3074" s="45"/>
      <c r="J3074" s="45"/>
    </row>
    <row r="3075" spans="1:10" ht="13.5" customHeight="1" x14ac:dyDescent="0.2">
      <c r="A3075" s="62">
        <v>42201702</v>
      </c>
      <c r="B3075" s="69" t="str">
        <f t="shared" ca="1" si="148"/>
        <v>Ultrasonido o unidades de eco fetales o ginecológicas</v>
      </c>
      <c r="C3075" s="78" t="s">
        <v>1449</v>
      </c>
      <c r="D3075" s="78">
        <v>1</v>
      </c>
      <c r="E3075" s="71">
        <v>1900000</v>
      </c>
      <c r="F3075" s="70">
        <f t="shared" ca="1" si="149"/>
        <v>1900000</v>
      </c>
      <c r="G3075" s="45"/>
      <c r="H3075" s="45"/>
      <c r="I3075" s="45"/>
      <c r="J3075" s="45"/>
    </row>
    <row r="3076" spans="1:10" ht="40.5" customHeight="1" x14ac:dyDescent="0.2">
      <c r="A3076" s="78">
        <v>42295123</v>
      </c>
      <c r="B3076" s="69" t="str">
        <f t="shared" ca="1" si="148"/>
        <v>Máquinas de succión o extractores al vacío o aspiradores quirúrgicos ultrasónicos o reguladores o accesorios para uso quirúrgico</v>
      </c>
      <c r="C3076" s="78" t="s">
        <v>1449</v>
      </c>
      <c r="D3076" s="78">
        <v>1</v>
      </c>
      <c r="E3076" s="71">
        <v>25000</v>
      </c>
      <c r="F3076" s="70">
        <f t="shared" ca="1" si="149"/>
        <v>25000</v>
      </c>
      <c r="G3076" s="45"/>
      <c r="H3076" s="45"/>
      <c r="I3076" s="45"/>
      <c r="J3076" s="45"/>
    </row>
    <row r="3077" spans="1:10" ht="14.1" customHeight="1" x14ac:dyDescent="0.2">
      <c r="A3077" s="45"/>
      <c r="B3077" s="45"/>
      <c r="C3077" s="45"/>
      <c r="D3077" s="45"/>
      <c r="E3077" s="73" t="s">
        <v>12551</v>
      </c>
      <c r="F3077" s="74">
        <f ca="1">SUM(Table3140[MONTO TOTAL ESTIMADO])</f>
        <v>3400000</v>
      </c>
      <c r="G3077" s="45"/>
      <c r="H3077" s="45" t="str">
        <f>C3067</f>
        <v>Bienes</v>
      </c>
      <c r="I3077" s="45" t="str">
        <f>E3067</f>
        <v>No</v>
      </c>
      <c r="J3077" s="45" t="str">
        <f>D3067</f>
        <v>Comparacion de Precios</v>
      </c>
    </row>
    <row r="3078" spans="1:10" ht="14.1" customHeight="1" thickBot="1" x14ac:dyDescent="0.3"/>
    <row r="3079" spans="1:10" ht="33.75" customHeight="1" thickBot="1" x14ac:dyDescent="0.25">
      <c r="A3079" s="64" t="s">
        <v>16382</v>
      </c>
      <c r="B3079" s="64" t="s">
        <v>161</v>
      </c>
      <c r="C3079" s="64" t="s">
        <v>11725</v>
      </c>
      <c r="D3079" s="64" t="s">
        <v>14378</v>
      </c>
      <c r="E3079" s="64" t="s">
        <v>10963</v>
      </c>
      <c r="F3079" s="64" t="s">
        <v>11096</v>
      </c>
      <c r="G3079" s="45"/>
      <c r="H3079" s="45"/>
      <c r="I3079" s="45"/>
      <c r="J3079" s="45"/>
    </row>
    <row r="3080" spans="1:10" ht="14.1" customHeight="1" thickBot="1" x14ac:dyDescent="0.25">
      <c r="A3080" s="66" t="s">
        <v>18933</v>
      </c>
      <c r="B3080" s="66" t="s">
        <v>18934</v>
      </c>
      <c r="C3080" s="66" t="s">
        <v>17798</v>
      </c>
      <c r="D3080" s="66" t="s">
        <v>17483</v>
      </c>
      <c r="E3080" s="66" t="s">
        <v>17854</v>
      </c>
      <c r="F3080" s="66" t="s">
        <v>18935</v>
      </c>
      <c r="G3080" s="45"/>
      <c r="H3080" s="45"/>
      <c r="I3080" s="45"/>
      <c r="J3080" s="45"/>
    </row>
    <row r="3081" spans="1:10" ht="14.1" customHeight="1" thickBot="1" x14ac:dyDescent="0.25">
      <c r="A3081" s="95" t="s">
        <v>14828</v>
      </c>
      <c r="B3081" s="67" t="s">
        <v>8530</v>
      </c>
      <c r="C3081" s="76">
        <v>44927</v>
      </c>
      <c r="D3081" s="95" t="s">
        <v>9387</v>
      </c>
      <c r="E3081" s="67" t="s">
        <v>13094</v>
      </c>
      <c r="F3081" s="66" t="s">
        <v>3082</v>
      </c>
      <c r="G3081" s="45"/>
      <c r="H3081" s="45"/>
      <c r="I3081" s="45"/>
      <c r="J3081" s="45"/>
    </row>
    <row r="3082" spans="1:10" ht="14.1" customHeight="1" thickBot="1" x14ac:dyDescent="0.25">
      <c r="A3082" s="96"/>
      <c r="B3082" s="67" t="s">
        <v>1786</v>
      </c>
      <c r="C3082" s="85">
        <f>IF(C3081="","",IF(AND(MONTH(C3081)&gt;=1,MONTH(C3081)&lt;=3),1,IF(AND(MONTH(C3081)&gt;=4,MONTH(C3081)&lt;=6),2,IF(AND(MONTH(C3081)&gt;=7,MONTH(C3081)&lt;=9),3,4))))</f>
        <v>1</v>
      </c>
      <c r="D3082" s="96"/>
      <c r="E3082" s="67" t="s">
        <v>2419</v>
      </c>
      <c r="F3082" s="66" t="s">
        <v>14449</v>
      </c>
      <c r="G3082" s="45"/>
      <c r="H3082" s="45"/>
      <c r="I3082" s="45"/>
      <c r="J3082" s="45"/>
    </row>
    <row r="3083" spans="1:10" ht="14.1" customHeight="1" thickBot="1" x14ac:dyDescent="0.25">
      <c r="A3083" s="96"/>
      <c r="B3083" s="67" t="s">
        <v>12943</v>
      </c>
      <c r="C3083" s="76">
        <v>45016</v>
      </c>
      <c r="D3083" s="96"/>
      <c r="E3083" s="67" t="s">
        <v>3075</v>
      </c>
      <c r="F3083" s="66" t="s">
        <v>6001</v>
      </c>
      <c r="G3083" s="45"/>
      <c r="H3083" s="45"/>
      <c r="I3083" s="45"/>
      <c r="J3083" s="45"/>
    </row>
    <row r="3084" spans="1:10" ht="14.1" customHeight="1" thickBot="1" x14ac:dyDescent="0.25">
      <c r="A3084" s="96"/>
      <c r="B3084" s="67" t="s">
        <v>1786</v>
      </c>
      <c r="C3084" s="85">
        <f>IF(C3083="","",IF(AND(MONTH(C3083)&gt;=1,MONTH(C3083)&lt;=3),1,IF(AND(MONTH(C3083)&gt;=4,MONTH(C3083)&lt;=6),2,IF(AND(MONTH(C3083)&gt;=7,MONTH(C3083)&lt;=9),3,4))))</f>
        <v>1</v>
      </c>
      <c r="D3084" s="96"/>
      <c r="E3084" s="67" t="s">
        <v>13193</v>
      </c>
      <c r="F3084" s="66" t="s">
        <v>6001</v>
      </c>
      <c r="G3084" s="45"/>
      <c r="H3084" s="45"/>
      <c r="I3084" s="45"/>
      <c r="J3084" s="45"/>
    </row>
    <row r="3085" spans="1:10" ht="14.1" customHeight="1" thickBot="1" x14ac:dyDescent="0.25">
      <c r="A3085" s="45"/>
      <c r="B3085" s="45"/>
      <c r="C3085" s="45"/>
      <c r="D3085" s="45"/>
      <c r="E3085" s="45"/>
      <c r="F3085" s="45"/>
      <c r="G3085" s="45"/>
      <c r="H3085" s="45"/>
      <c r="I3085" s="45"/>
      <c r="J3085" s="45"/>
    </row>
    <row r="3086" spans="1:10" ht="14.1" customHeight="1" thickBot="1" x14ac:dyDescent="0.25">
      <c r="A3086" s="72" t="s">
        <v>15735</v>
      </c>
      <c r="B3086" s="72" t="s">
        <v>16146</v>
      </c>
      <c r="C3086" s="72" t="s">
        <v>15641</v>
      </c>
      <c r="D3086" s="72" t="s">
        <v>15251</v>
      </c>
      <c r="E3086" s="72" t="s">
        <v>6934</v>
      </c>
      <c r="F3086" s="72" t="s">
        <v>15280</v>
      </c>
      <c r="G3086" s="45"/>
      <c r="H3086" s="45"/>
      <c r="I3086" s="45"/>
      <c r="J3086" s="45"/>
    </row>
    <row r="3087" spans="1:10" ht="13.5" customHeight="1" x14ac:dyDescent="0.2">
      <c r="A3087" s="78">
        <v>42222101</v>
      </c>
      <c r="B3087" s="69" t="str">
        <f ca="1">IFERROR(INDEX(UNSPSCDes,MATCH(INDIRECT(ADDRESS(ROW(),COLUMN()-1,4)),UNSPSCCode,0)),"")</f>
        <v>Colgadores de equipos de línea arterial o intravenosa</v>
      </c>
      <c r="C3087" s="78" t="s">
        <v>1449</v>
      </c>
      <c r="D3087" s="78">
        <v>6</v>
      </c>
      <c r="E3087" s="71">
        <v>21000</v>
      </c>
      <c r="F3087" s="70">
        <f ca="1">INDIRECT(ADDRESS(ROW(),COLUMN()-2,4))*INDIRECT(ADDRESS(ROW(),COLUMN()-1,4))</f>
        <v>126000</v>
      </c>
      <c r="G3087" s="45"/>
      <c r="H3087" s="45"/>
      <c r="I3087" s="45"/>
      <c r="J3087" s="45"/>
    </row>
    <row r="3088" spans="1:10" ht="13.5" customHeight="1" x14ac:dyDescent="0.2">
      <c r="A3088" s="78">
        <v>41115611</v>
      </c>
      <c r="B3088" s="69" t="str">
        <f ca="1">IFERROR(INDEX(UNSPSCDes,MATCH(INDIRECT(ADDRESS(ROW(),COLUMN()-1,4)),UNSPSCCode,0)),"")</f>
        <v>Medidores de oxígeno disuelto</v>
      </c>
      <c r="C3088" s="78" t="s">
        <v>1449</v>
      </c>
      <c r="D3088" s="78">
        <v>3</v>
      </c>
      <c r="E3088" s="71">
        <v>10480</v>
      </c>
      <c r="F3088" s="70">
        <f ca="1">INDIRECT(ADDRESS(ROW(),COLUMN()-2,4))*INDIRECT(ADDRESS(ROW(),COLUMN()-1,4))</f>
        <v>31440</v>
      </c>
      <c r="G3088" s="45"/>
      <c r="H3088" s="45"/>
      <c r="I3088" s="45"/>
      <c r="J3088" s="45"/>
    </row>
    <row r="3089" spans="1:10" ht="27" customHeight="1" x14ac:dyDescent="0.2">
      <c r="A3089" s="78">
        <v>42181901</v>
      </c>
      <c r="B3089" s="69" t="str">
        <f ca="1">IFERROR(INDEX(UNSPSCDes,MATCH(INDIRECT(ADDRESS(ROW(),COLUMN()-1,4)),UNSPSCCode,0)),"")</f>
        <v>Unidades o accesorios para cuidado intensivo fetal o monitoreo materno</v>
      </c>
      <c r="C3089" s="78" t="s">
        <v>1449</v>
      </c>
      <c r="D3089" s="78">
        <v>3</v>
      </c>
      <c r="E3089" s="71">
        <v>65200</v>
      </c>
      <c r="F3089" s="70">
        <f ca="1">INDIRECT(ADDRESS(ROW(),COLUMN()-2,4))*INDIRECT(ADDRESS(ROW(),COLUMN()-1,4))</f>
        <v>195600</v>
      </c>
      <c r="G3089" s="45"/>
      <c r="H3089" s="45"/>
      <c r="I3089" s="45"/>
      <c r="J3089" s="45"/>
    </row>
    <row r="3090" spans="1:10" ht="27" customHeight="1" x14ac:dyDescent="0.2">
      <c r="A3090" s="78">
        <v>42201712</v>
      </c>
      <c r="B3090" s="69" t="str">
        <f ca="1">IFERROR(INDEX(UNSPSCDes,MATCH(INDIRECT(ADDRESS(ROW(),COLUMN()-1,4)),UNSPSCCode,0)),"")</f>
        <v>Unidades de ultrasonido o doppler o eco pulso o ecografía de diagnóstico general para uso médico</v>
      </c>
      <c r="C3090" s="78" t="s">
        <v>1449</v>
      </c>
      <c r="D3090" s="78">
        <v>6</v>
      </c>
      <c r="E3090" s="71">
        <v>17280</v>
      </c>
      <c r="F3090" s="70">
        <f ca="1">INDIRECT(ADDRESS(ROW(),COLUMN()-2,4))*INDIRECT(ADDRESS(ROW(),COLUMN()-1,4))</f>
        <v>103680</v>
      </c>
      <c r="G3090" s="45"/>
      <c r="H3090" s="45"/>
      <c r="I3090" s="45"/>
      <c r="J3090" s="45"/>
    </row>
    <row r="3091" spans="1:10" ht="13.5" customHeight="1" x14ac:dyDescent="0.2">
      <c r="A3091" s="78">
        <v>42222101</v>
      </c>
      <c r="B3091" s="69" t="str">
        <f ca="1">IFERROR(INDEX(UNSPSCDes,MATCH(INDIRECT(ADDRESS(ROW(),COLUMN()-1,4)),UNSPSCCode,0)),"")</f>
        <v>Colgadores de equipos de línea arterial o intravenosa</v>
      </c>
      <c r="C3091" s="78" t="s">
        <v>1449</v>
      </c>
      <c r="D3091" s="78">
        <v>10</v>
      </c>
      <c r="E3091" s="71">
        <v>4800</v>
      </c>
      <c r="F3091" s="70">
        <f ca="1">INDIRECT(ADDRESS(ROW(),COLUMN()-2,4))*INDIRECT(ADDRESS(ROW(),COLUMN()-1,4))</f>
        <v>48000</v>
      </c>
      <c r="G3091" s="45"/>
      <c r="H3091" s="45"/>
      <c r="I3091" s="45"/>
      <c r="J3091" s="45"/>
    </row>
    <row r="3092" spans="1:10" ht="13.5" customHeight="1" x14ac:dyDescent="0.2">
      <c r="A3092" s="45"/>
      <c r="B3092" s="45"/>
      <c r="C3092" s="45"/>
      <c r="D3092" s="45"/>
      <c r="E3092" s="73" t="s">
        <v>12551</v>
      </c>
      <c r="F3092" s="74">
        <f ca="1">SUM(Table3142[MONTO TOTAL ESTIMADO])</f>
        <v>504720</v>
      </c>
      <c r="G3092" s="45"/>
      <c r="H3092" s="45" t="str">
        <f>C3080</f>
        <v>Bienes</v>
      </c>
      <c r="I3092" s="45" t="str">
        <f>E3080</f>
        <v>No</v>
      </c>
      <c r="J3092" s="45" t="str">
        <f>D3080</f>
        <v>Compras Menores</v>
      </c>
    </row>
    <row r="3093" spans="1:10" ht="14.1" customHeight="1" thickBot="1" x14ac:dyDescent="0.3"/>
    <row r="3094" spans="1:10" ht="33.75" customHeight="1" thickBot="1" x14ac:dyDescent="0.25">
      <c r="A3094" s="64" t="s">
        <v>16382</v>
      </c>
      <c r="B3094" s="64" t="s">
        <v>161</v>
      </c>
      <c r="C3094" s="64" t="s">
        <v>11725</v>
      </c>
      <c r="D3094" s="64" t="s">
        <v>14378</v>
      </c>
      <c r="E3094" s="64" t="s">
        <v>10963</v>
      </c>
      <c r="F3094" s="64" t="s">
        <v>11096</v>
      </c>
      <c r="G3094" s="45"/>
      <c r="H3094" s="45"/>
      <c r="I3094" s="45"/>
      <c r="J3094" s="45"/>
    </row>
    <row r="3095" spans="1:10" ht="13.5" customHeight="1" thickBot="1" x14ac:dyDescent="0.25">
      <c r="A3095" s="66" t="s">
        <v>18933</v>
      </c>
      <c r="B3095" s="66" t="s">
        <v>18934</v>
      </c>
      <c r="C3095" s="66" t="s">
        <v>17798</v>
      </c>
      <c r="D3095" s="66" t="s">
        <v>17483</v>
      </c>
      <c r="E3095" s="66" t="s">
        <v>17854</v>
      </c>
      <c r="F3095" s="66" t="s">
        <v>18935</v>
      </c>
      <c r="G3095" s="45"/>
      <c r="H3095" s="45"/>
      <c r="I3095" s="45"/>
      <c r="J3095" s="45"/>
    </row>
    <row r="3096" spans="1:10" ht="14.1" customHeight="1" thickBot="1" x14ac:dyDescent="0.25">
      <c r="A3096" s="95" t="s">
        <v>14828</v>
      </c>
      <c r="B3096" s="67" t="s">
        <v>8530</v>
      </c>
      <c r="C3096" s="76">
        <v>45017</v>
      </c>
      <c r="D3096" s="95" t="s">
        <v>9387</v>
      </c>
      <c r="E3096" s="67" t="s">
        <v>13094</v>
      </c>
      <c r="F3096" s="66" t="s">
        <v>3082</v>
      </c>
      <c r="G3096" s="45"/>
      <c r="H3096" s="45"/>
      <c r="I3096" s="45"/>
      <c r="J3096" s="45"/>
    </row>
    <row r="3097" spans="1:10" ht="14.1" customHeight="1" thickBot="1" x14ac:dyDescent="0.25">
      <c r="A3097" s="96"/>
      <c r="B3097" s="67" t="s">
        <v>1786</v>
      </c>
      <c r="C3097" s="85">
        <f>IF(C3096="","",IF(AND(MONTH(C3096)&gt;=1,MONTH(C3096)&lt;=3),1,IF(AND(MONTH(C3096)&gt;=4,MONTH(C3096)&lt;=6),2,IF(AND(MONTH(C3096)&gt;=7,MONTH(C3096)&lt;=9),3,4))))</f>
        <v>2</v>
      </c>
      <c r="D3097" s="96"/>
      <c r="E3097" s="67" t="s">
        <v>2419</v>
      </c>
      <c r="F3097" s="66" t="s">
        <v>14449</v>
      </c>
      <c r="G3097" s="45"/>
      <c r="H3097" s="45"/>
      <c r="I3097" s="45"/>
      <c r="J3097" s="45"/>
    </row>
    <row r="3098" spans="1:10" ht="14.1" customHeight="1" thickBot="1" x14ac:dyDescent="0.25">
      <c r="A3098" s="96"/>
      <c r="B3098" s="67" t="s">
        <v>12943</v>
      </c>
      <c r="C3098" s="76">
        <v>45107</v>
      </c>
      <c r="D3098" s="96"/>
      <c r="E3098" s="67" t="s">
        <v>3075</v>
      </c>
      <c r="F3098" s="66" t="s">
        <v>6001</v>
      </c>
      <c r="G3098" s="45"/>
      <c r="H3098" s="45"/>
      <c r="I3098" s="45"/>
      <c r="J3098" s="45"/>
    </row>
    <row r="3099" spans="1:10" ht="14.1" customHeight="1" thickBot="1" x14ac:dyDescent="0.25">
      <c r="A3099" s="96"/>
      <c r="B3099" s="67" t="s">
        <v>1786</v>
      </c>
      <c r="C3099" s="85">
        <f>IF(C3098="","",IF(AND(MONTH(C3098)&gt;=1,MONTH(C3098)&lt;=3),1,IF(AND(MONTH(C3098)&gt;=4,MONTH(C3098)&lt;=6),2,IF(AND(MONTH(C3098)&gt;=7,MONTH(C3098)&lt;=9),3,4))))</f>
        <v>2</v>
      </c>
      <c r="D3099" s="96"/>
      <c r="E3099" s="67" t="s">
        <v>13193</v>
      </c>
      <c r="F3099" s="66" t="s">
        <v>6001</v>
      </c>
      <c r="G3099" s="45"/>
      <c r="H3099" s="45"/>
      <c r="I3099" s="45"/>
      <c r="J3099" s="45"/>
    </row>
    <row r="3100" spans="1:10" ht="14.1" customHeight="1" thickBot="1" x14ac:dyDescent="0.25">
      <c r="A3100" s="45"/>
      <c r="B3100" s="45"/>
      <c r="C3100" s="45"/>
      <c r="D3100" s="45"/>
      <c r="E3100" s="45"/>
      <c r="F3100" s="45"/>
      <c r="G3100" s="45"/>
      <c r="H3100" s="45"/>
      <c r="I3100" s="45"/>
      <c r="J3100" s="45"/>
    </row>
    <row r="3101" spans="1:10" ht="14.1" customHeight="1" thickBot="1" x14ac:dyDescent="0.25">
      <c r="A3101" s="72" t="s">
        <v>15735</v>
      </c>
      <c r="B3101" s="72" t="s">
        <v>16146</v>
      </c>
      <c r="C3101" s="72" t="s">
        <v>15641</v>
      </c>
      <c r="D3101" s="72" t="s">
        <v>15251</v>
      </c>
      <c r="E3101" s="72" t="s">
        <v>6934</v>
      </c>
      <c r="F3101" s="72" t="s">
        <v>15280</v>
      </c>
      <c r="G3101" s="45"/>
      <c r="H3101" s="45"/>
      <c r="I3101" s="45"/>
      <c r="J3101" s="45"/>
    </row>
    <row r="3102" spans="1:10" ht="13.5" customHeight="1" x14ac:dyDescent="0.2">
      <c r="A3102" s="78">
        <v>42222101</v>
      </c>
      <c r="B3102" s="69" t="str">
        <f t="shared" ref="B3102:B3107" ca="1" si="150">IFERROR(INDEX(UNSPSCDes,MATCH(INDIRECT(ADDRESS(ROW(),COLUMN()-1,4)),UNSPSCCode,0)),"")</f>
        <v>Colgadores de equipos de línea arterial o intravenosa</v>
      </c>
      <c r="C3102" s="78" t="s">
        <v>1449</v>
      </c>
      <c r="D3102" s="78">
        <v>3</v>
      </c>
      <c r="E3102" s="71">
        <v>21000</v>
      </c>
      <c r="F3102" s="70">
        <f t="shared" ref="F3102:F3107" ca="1" si="151">INDIRECT(ADDRESS(ROW(),COLUMN()-2,4))*INDIRECT(ADDRESS(ROW(),COLUMN()-1,4))</f>
        <v>63000</v>
      </c>
      <c r="G3102" s="45"/>
      <c r="H3102" s="45"/>
      <c r="I3102" s="45"/>
      <c r="J3102" s="45"/>
    </row>
    <row r="3103" spans="1:10" ht="27" customHeight="1" x14ac:dyDescent="0.2">
      <c r="A3103" s="78">
        <v>42201712</v>
      </c>
      <c r="B3103" s="69" t="str">
        <f t="shared" ca="1" si="150"/>
        <v>Unidades de ultrasonido o doppler o eco pulso o ecografía de diagnóstico general para uso médico</v>
      </c>
      <c r="C3103" s="78" t="s">
        <v>1449</v>
      </c>
      <c r="D3103" s="78">
        <v>1</v>
      </c>
      <c r="E3103" s="71">
        <v>17280</v>
      </c>
      <c r="F3103" s="70">
        <f t="shared" ca="1" si="151"/>
        <v>17280</v>
      </c>
      <c r="G3103" s="45"/>
      <c r="H3103" s="45"/>
      <c r="I3103" s="45"/>
      <c r="J3103" s="45"/>
    </row>
    <row r="3104" spans="1:10" ht="13.5" customHeight="1" x14ac:dyDescent="0.2">
      <c r="A3104" s="78">
        <v>42272001</v>
      </c>
      <c r="B3104" s="69" t="str">
        <f t="shared" ca="1" si="150"/>
        <v>Laringoscopios o accesorios</v>
      </c>
      <c r="C3104" s="78" t="s">
        <v>1449</v>
      </c>
      <c r="D3104" s="78">
        <v>1</v>
      </c>
      <c r="E3104" s="71">
        <v>60000</v>
      </c>
      <c r="F3104" s="70">
        <f t="shared" ca="1" si="151"/>
        <v>60000</v>
      </c>
      <c r="G3104" s="45"/>
      <c r="H3104" s="45"/>
      <c r="I3104" s="45"/>
      <c r="J3104" s="45"/>
    </row>
    <row r="3105" spans="1:10" ht="13.5" customHeight="1" x14ac:dyDescent="0.2">
      <c r="A3105" s="78">
        <v>41115611</v>
      </c>
      <c r="B3105" s="69" t="str">
        <f t="shared" ca="1" si="150"/>
        <v>Medidores de oxígeno disuelto</v>
      </c>
      <c r="C3105" s="78" t="s">
        <v>1449</v>
      </c>
      <c r="D3105" s="78">
        <v>3</v>
      </c>
      <c r="E3105" s="71">
        <v>10480</v>
      </c>
      <c r="F3105" s="70">
        <f t="shared" ca="1" si="151"/>
        <v>31440</v>
      </c>
      <c r="G3105" s="45"/>
      <c r="H3105" s="45"/>
      <c r="I3105" s="45"/>
      <c r="J3105" s="45"/>
    </row>
    <row r="3106" spans="1:10" ht="27" customHeight="1" x14ac:dyDescent="0.2">
      <c r="A3106" s="78">
        <v>42181901</v>
      </c>
      <c r="B3106" s="69" t="str">
        <f t="shared" ca="1" si="150"/>
        <v>Unidades o accesorios para cuidado intensivo fetal o monitoreo materno</v>
      </c>
      <c r="C3106" s="78" t="s">
        <v>1449</v>
      </c>
      <c r="D3106" s="78">
        <v>1</v>
      </c>
      <c r="E3106" s="71">
        <v>65200</v>
      </c>
      <c r="F3106" s="70">
        <f t="shared" ca="1" si="151"/>
        <v>65200</v>
      </c>
      <c r="G3106" s="45"/>
      <c r="H3106" s="45"/>
      <c r="I3106" s="45"/>
      <c r="J3106" s="45"/>
    </row>
    <row r="3107" spans="1:10" ht="27" customHeight="1" x14ac:dyDescent="0.2">
      <c r="A3107" s="78">
        <v>42291613</v>
      </c>
      <c r="B3107" s="69" t="str">
        <f t="shared" ca="1" si="150"/>
        <v>Escalpelos o cuchillos o cuchillas o trepanadores o accesorios para uso quirúrgico</v>
      </c>
      <c r="C3107" s="78" t="s">
        <v>1449</v>
      </c>
      <c r="D3107" s="78">
        <v>32086</v>
      </c>
      <c r="E3107" s="71">
        <v>3.06</v>
      </c>
      <c r="F3107" s="70">
        <f t="shared" ca="1" si="151"/>
        <v>98183.16</v>
      </c>
      <c r="G3107" s="45"/>
      <c r="H3107" s="45"/>
      <c r="I3107" s="45"/>
      <c r="J3107" s="45"/>
    </row>
    <row r="3108" spans="1:10" ht="14.1" customHeight="1" x14ac:dyDescent="0.2">
      <c r="A3108" s="45"/>
      <c r="B3108" s="45"/>
      <c r="C3108" s="45"/>
      <c r="D3108" s="45"/>
      <c r="E3108" s="73" t="s">
        <v>12551</v>
      </c>
      <c r="F3108" s="74">
        <f ca="1">SUM(Table3143[MONTO TOTAL ESTIMADO])</f>
        <v>335103.16000000003</v>
      </c>
      <c r="G3108" s="45"/>
      <c r="H3108" s="45" t="str">
        <f>C3095</f>
        <v>Bienes</v>
      </c>
      <c r="I3108" s="45" t="str">
        <f>E3095</f>
        <v>No</v>
      </c>
      <c r="J3108" s="45" t="str">
        <f>D3095</f>
        <v>Compras Menores</v>
      </c>
    </row>
    <row r="3109" spans="1:10" ht="14.1" customHeight="1" thickBot="1" x14ac:dyDescent="0.3"/>
    <row r="3110" spans="1:10" ht="33.75" customHeight="1" thickBot="1" x14ac:dyDescent="0.25">
      <c r="A3110" s="64" t="s">
        <v>16382</v>
      </c>
      <c r="B3110" s="64" t="s">
        <v>161</v>
      </c>
      <c r="C3110" s="64" t="s">
        <v>11725</v>
      </c>
      <c r="D3110" s="64" t="s">
        <v>14378</v>
      </c>
      <c r="E3110" s="64" t="s">
        <v>10963</v>
      </c>
      <c r="F3110" s="64" t="s">
        <v>11096</v>
      </c>
      <c r="G3110" s="45"/>
      <c r="H3110" s="45"/>
      <c r="I3110" s="45"/>
      <c r="J3110" s="45"/>
    </row>
    <row r="3111" spans="1:10" ht="14.1" customHeight="1" thickBot="1" x14ac:dyDescent="0.25">
      <c r="A3111" s="66" t="s">
        <v>18933</v>
      </c>
      <c r="B3111" s="66" t="s">
        <v>18934</v>
      </c>
      <c r="C3111" s="66" t="s">
        <v>17798</v>
      </c>
      <c r="D3111" s="66" t="s">
        <v>17483</v>
      </c>
      <c r="E3111" s="66" t="s">
        <v>17854</v>
      </c>
      <c r="F3111" s="66" t="s">
        <v>18935</v>
      </c>
      <c r="G3111" s="45"/>
      <c r="H3111" s="45"/>
      <c r="I3111" s="45"/>
      <c r="J3111" s="45"/>
    </row>
    <row r="3112" spans="1:10" ht="14.1" customHeight="1" thickBot="1" x14ac:dyDescent="0.25">
      <c r="A3112" s="95" t="s">
        <v>14828</v>
      </c>
      <c r="B3112" s="67" t="s">
        <v>8530</v>
      </c>
      <c r="C3112" s="76">
        <v>45108</v>
      </c>
      <c r="D3112" s="95" t="s">
        <v>9387</v>
      </c>
      <c r="E3112" s="67" t="s">
        <v>13094</v>
      </c>
      <c r="F3112" s="66" t="s">
        <v>3082</v>
      </c>
      <c r="G3112" s="45"/>
      <c r="H3112" s="45"/>
      <c r="I3112" s="45"/>
      <c r="J3112" s="45"/>
    </row>
    <row r="3113" spans="1:10" ht="14.1" customHeight="1" thickBot="1" x14ac:dyDescent="0.25">
      <c r="A3113" s="96"/>
      <c r="B3113" s="67" t="s">
        <v>1786</v>
      </c>
      <c r="C3113" s="85">
        <f>IF(C3112="","",IF(AND(MONTH(C3112)&gt;=1,MONTH(C3112)&lt;=3),1,IF(AND(MONTH(C3112)&gt;=4,MONTH(C3112)&lt;=6),2,IF(AND(MONTH(C3112)&gt;=7,MONTH(C3112)&lt;=9),3,4))))</f>
        <v>3</v>
      </c>
      <c r="D3113" s="96"/>
      <c r="E3113" s="67" t="s">
        <v>2419</v>
      </c>
      <c r="F3113" s="66" t="s">
        <v>14449</v>
      </c>
      <c r="G3113" s="45"/>
      <c r="H3113" s="45"/>
      <c r="I3113" s="45"/>
      <c r="J3113" s="45"/>
    </row>
    <row r="3114" spans="1:10" ht="14.1" customHeight="1" thickBot="1" x14ac:dyDescent="0.25">
      <c r="A3114" s="96"/>
      <c r="B3114" s="67" t="s">
        <v>12943</v>
      </c>
      <c r="C3114" s="76">
        <v>45199</v>
      </c>
      <c r="D3114" s="96"/>
      <c r="E3114" s="67" t="s">
        <v>3075</v>
      </c>
      <c r="F3114" s="66" t="s">
        <v>6001</v>
      </c>
      <c r="G3114" s="45"/>
      <c r="H3114" s="45"/>
      <c r="I3114" s="45"/>
      <c r="J3114" s="45"/>
    </row>
    <row r="3115" spans="1:10" ht="14.1" customHeight="1" thickBot="1" x14ac:dyDescent="0.25">
      <c r="A3115" s="96"/>
      <c r="B3115" s="67" t="s">
        <v>1786</v>
      </c>
      <c r="C3115" s="85">
        <f>IF(C3114="","",IF(AND(MONTH(C3114)&gt;=1,MONTH(C3114)&lt;=3),1,IF(AND(MONTH(C3114)&gt;=4,MONTH(C3114)&lt;=6),2,IF(AND(MONTH(C3114)&gt;=7,MONTH(C3114)&lt;=9),3,4))))</f>
        <v>3</v>
      </c>
      <c r="D3115" s="96"/>
      <c r="E3115" s="67" t="s">
        <v>13193</v>
      </c>
      <c r="F3115" s="66" t="s">
        <v>6001</v>
      </c>
      <c r="G3115" s="45"/>
      <c r="H3115" s="45"/>
      <c r="I3115" s="45"/>
      <c r="J3115" s="45"/>
    </row>
    <row r="3116" spans="1:10" ht="14.1" customHeight="1" thickBot="1" x14ac:dyDescent="0.25">
      <c r="A3116" s="45"/>
      <c r="B3116" s="45"/>
      <c r="C3116" s="45"/>
      <c r="D3116" s="45"/>
      <c r="E3116" s="45"/>
      <c r="F3116" s="45"/>
      <c r="G3116" s="45"/>
      <c r="H3116" s="45"/>
      <c r="I3116" s="45"/>
      <c r="J3116" s="45"/>
    </row>
    <row r="3117" spans="1:10" ht="14.1" customHeight="1" thickBot="1" x14ac:dyDescent="0.25">
      <c r="A3117" s="72" t="s">
        <v>15735</v>
      </c>
      <c r="B3117" s="72" t="s">
        <v>16146</v>
      </c>
      <c r="C3117" s="72" t="s">
        <v>15641</v>
      </c>
      <c r="D3117" s="72" t="s">
        <v>15251</v>
      </c>
      <c r="E3117" s="72" t="s">
        <v>6934</v>
      </c>
      <c r="F3117" s="72" t="s">
        <v>15280</v>
      </c>
      <c r="G3117" s="45"/>
      <c r="H3117" s="45"/>
      <c r="I3117" s="45"/>
      <c r="J3117" s="45"/>
    </row>
    <row r="3118" spans="1:10" ht="13.5" customHeight="1" x14ac:dyDescent="0.2">
      <c r="A3118" s="78">
        <v>42222101</v>
      </c>
      <c r="B3118" s="69" t="str">
        <f ca="1">IFERROR(INDEX(UNSPSCDes,MATCH(INDIRECT(ADDRESS(ROW(),COLUMN()-1,4)),UNSPSCCode,0)),"")</f>
        <v>Colgadores de equipos de línea arterial o intravenosa</v>
      </c>
      <c r="C3118" s="78" t="s">
        <v>1449</v>
      </c>
      <c r="D3118" s="78">
        <v>2</v>
      </c>
      <c r="E3118" s="71">
        <v>21000</v>
      </c>
      <c r="F3118" s="70">
        <f ca="1">INDIRECT(ADDRESS(ROW(),COLUMN()-2,4))*INDIRECT(ADDRESS(ROW(),COLUMN()-1,4))</f>
        <v>42000</v>
      </c>
      <c r="G3118" s="45"/>
      <c r="H3118" s="45"/>
      <c r="I3118" s="45"/>
      <c r="J3118" s="45"/>
    </row>
    <row r="3119" spans="1:10" ht="13.5" customHeight="1" x14ac:dyDescent="0.2">
      <c r="A3119" s="78">
        <v>41115611</v>
      </c>
      <c r="B3119" s="69" t="str">
        <f ca="1">IFERROR(INDEX(UNSPSCDes,MATCH(INDIRECT(ADDRESS(ROW(),COLUMN()-1,4)),UNSPSCCode,0)),"")</f>
        <v>Medidores de oxígeno disuelto</v>
      </c>
      <c r="C3119" s="78" t="s">
        <v>1449</v>
      </c>
      <c r="D3119" s="78">
        <v>3</v>
      </c>
      <c r="E3119" s="71">
        <v>10480</v>
      </c>
      <c r="F3119" s="70">
        <f ca="1">INDIRECT(ADDRESS(ROW(),COLUMN()-2,4))*INDIRECT(ADDRESS(ROW(),COLUMN()-1,4))</f>
        <v>31440</v>
      </c>
      <c r="G3119" s="45"/>
      <c r="H3119" s="45"/>
      <c r="I3119" s="45"/>
      <c r="J3119" s="45"/>
    </row>
    <row r="3120" spans="1:10" ht="27" customHeight="1" x14ac:dyDescent="0.2">
      <c r="A3120" s="78">
        <v>42171611</v>
      </c>
      <c r="B3120" s="69" t="str">
        <f ca="1">IFERROR(INDEX(UNSPSCDes,MATCH(INDIRECT(ADDRESS(ROW(),COLUMN()-1,4)),UNSPSCCode,0)),"")</f>
        <v>Literas o camillas o accesorios para respuesta de emergencia</v>
      </c>
      <c r="C3120" s="78" t="s">
        <v>1449</v>
      </c>
      <c r="D3120" s="78">
        <v>2</v>
      </c>
      <c r="E3120" s="71">
        <v>75000</v>
      </c>
      <c r="F3120" s="70">
        <f ca="1">INDIRECT(ADDRESS(ROW(),COLUMN()-2,4))*INDIRECT(ADDRESS(ROW(),COLUMN()-1,4))</f>
        <v>150000</v>
      </c>
      <c r="G3120" s="45"/>
      <c r="H3120" s="45"/>
      <c r="I3120" s="45"/>
      <c r="J3120" s="45"/>
    </row>
    <row r="3121" spans="1:10" ht="13.5" customHeight="1" x14ac:dyDescent="0.2">
      <c r="A3121" s="78">
        <v>42294213</v>
      </c>
      <c r="B3121" s="69" t="str">
        <f ca="1">IFERROR(INDEX(UNSPSCDes,MATCH(INDIRECT(ADDRESS(ROW(),COLUMN()-1,4)),UNSPSCCode,0)),"")</f>
        <v>Sets de instrumentos para cirugía por laparoscopia</v>
      </c>
      <c r="C3121" s="78" t="s">
        <v>1449</v>
      </c>
      <c r="D3121" s="78">
        <v>4</v>
      </c>
      <c r="E3121" s="71">
        <v>8900</v>
      </c>
      <c r="F3121" s="70">
        <f ca="1">INDIRECT(ADDRESS(ROW(),COLUMN()-2,4))*INDIRECT(ADDRESS(ROW(),COLUMN()-1,4))</f>
        <v>35600</v>
      </c>
      <c r="G3121" s="45"/>
      <c r="H3121" s="45"/>
      <c r="I3121" s="45"/>
      <c r="J3121" s="45"/>
    </row>
    <row r="3122" spans="1:10" ht="13.5" customHeight="1" x14ac:dyDescent="0.2">
      <c r="A3122" s="78">
        <v>42161604</v>
      </c>
      <c r="B3122" s="69" t="str">
        <f ca="1">IFERROR(INDEX(UNSPSCDes,MATCH(INDIRECT(ADDRESS(ROW(),COLUMN()-1,4)),UNSPSCCode,0)),"")</f>
        <v>Sillas para hemodiálisis</v>
      </c>
      <c r="C3122" s="78" t="s">
        <v>1449</v>
      </c>
      <c r="D3122" s="78">
        <v>2</v>
      </c>
      <c r="E3122" s="71">
        <v>21800</v>
      </c>
      <c r="F3122" s="70">
        <f ca="1">INDIRECT(ADDRESS(ROW(),COLUMN()-2,4))*INDIRECT(ADDRESS(ROW(),COLUMN()-1,4))</f>
        <v>43600</v>
      </c>
      <c r="G3122" s="45"/>
      <c r="H3122" s="45"/>
      <c r="I3122" s="45"/>
      <c r="J3122" s="45"/>
    </row>
    <row r="3123" spans="1:10" ht="14.1" customHeight="1" x14ac:dyDescent="0.2">
      <c r="A3123" s="45"/>
      <c r="B3123" s="45"/>
      <c r="C3123" s="45"/>
      <c r="D3123" s="45"/>
      <c r="E3123" s="73" t="s">
        <v>12551</v>
      </c>
      <c r="F3123" s="74">
        <f ca="1">SUM(Table3144[MONTO TOTAL ESTIMADO])</f>
        <v>302640</v>
      </c>
      <c r="G3123" s="45"/>
      <c r="H3123" s="45" t="str">
        <f>C3111</f>
        <v>Bienes</v>
      </c>
      <c r="I3123" s="45" t="str">
        <f>E3111</f>
        <v>No</v>
      </c>
      <c r="J3123" s="45" t="str">
        <f>D3111</f>
        <v>Compras Menores</v>
      </c>
    </row>
    <row r="3124" spans="1:10" ht="14.1" customHeight="1" thickBot="1" x14ac:dyDescent="0.3"/>
    <row r="3125" spans="1:10" ht="33.75" customHeight="1" thickBot="1" x14ac:dyDescent="0.25">
      <c r="A3125" s="64" t="s">
        <v>16382</v>
      </c>
      <c r="B3125" s="64" t="s">
        <v>161</v>
      </c>
      <c r="C3125" s="64" t="s">
        <v>11725</v>
      </c>
      <c r="D3125" s="64" t="s">
        <v>14378</v>
      </c>
      <c r="E3125" s="64" t="s">
        <v>10963</v>
      </c>
      <c r="F3125" s="64" t="s">
        <v>11096</v>
      </c>
      <c r="G3125" s="45"/>
      <c r="H3125" s="45"/>
      <c r="I3125" s="45"/>
      <c r="J3125" s="45"/>
    </row>
    <row r="3126" spans="1:10" ht="14.1" customHeight="1" thickBot="1" x14ac:dyDescent="0.25">
      <c r="A3126" s="66" t="s">
        <v>18936</v>
      </c>
      <c r="B3126" s="66" t="s">
        <v>18937</v>
      </c>
      <c r="C3126" s="66" t="s">
        <v>17798</v>
      </c>
      <c r="D3126" s="66" t="s">
        <v>10172</v>
      </c>
      <c r="E3126" s="66" t="s">
        <v>8856</v>
      </c>
      <c r="F3126" s="66" t="s">
        <v>18938</v>
      </c>
      <c r="G3126" s="45"/>
      <c r="H3126" s="45"/>
      <c r="I3126" s="45"/>
      <c r="J3126" s="45"/>
    </row>
    <row r="3127" spans="1:10" ht="14.1" customHeight="1" thickBot="1" x14ac:dyDescent="0.25">
      <c r="A3127" s="95" t="s">
        <v>14828</v>
      </c>
      <c r="B3127" s="67" t="s">
        <v>8530</v>
      </c>
      <c r="C3127" s="76">
        <v>44927</v>
      </c>
      <c r="D3127" s="95" t="s">
        <v>9387</v>
      </c>
      <c r="E3127" s="67" t="s">
        <v>13094</v>
      </c>
      <c r="F3127" s="66" t="s">
        <v>3082</v>
      </c>
      <c r="G3127" s="45"/>
      <c r="H3127" s="45"/>
      <c r="I3127" s="45"/>
      <c r="J3127" s="45"/>
    </row>
    <row r="3128" spans="1:10" ht="14.1" customHeight="1" thickBot="1" x14ac:dyDescent="0.25">
      <c r="A3128" s="96"/>
      <c r="B3128" s="67" t="s">
        <v>1786</v>
      </c>
      <c r="C3128" s="85">
        <f>IF(C3127="","",IF(AND(MONTH(C3127)&gt;=1,MONTH(C3127)&lt;=3),1,IF(AND(MONTH(C3127)&gt;=4,MONTH(C3127)&lt;=6),2,IF(AND(MONTH(C3127)&gt;=7,MONTH(C3127)&lt;=9),3,4))))</f>
        <v>1</v>
      </c>
      <c r="D3128" s="96"/>
      <c r="E3128" s="67" t="s">
        <v>2419</v>
      </c>
      <c r="F3128" s="66" t="s">
        <v>14449</v>
      </c>
      <c r="G3128" s="45"/>
      <c r="H3128" s="45"/>
      <c r="I3128" s="45"/>
      <c r="J3128" s="45"/>
    </row>
    <row r="3129" spans="1:10" ht="14.1" customHeight="1" thickBot="1" x14ac:dyDescent="0.25">
      <c r="A3129" s="96"/>
      <c r="B3129" s="67" t="s">
        <v>12943</v>
      </c>
      <c r="C3129" s="76">
        <v>45016</v>
      </c>
      <c r="D3129" s="96"/>
      <c r="E3129" s="67" t="s">
        <v>3075</v>
      </c>
      <c r="F3129" s="66" t="s">
        <v>6001</v>
      </c>
      <c r="G3129" s="45"/>
      <c r="H3129" s="45"/>
      <c r="I3129" s="45"/>
      <c r="J3129" s="45"/>
    </row>
    <row r="3130" spans="1:10" ht="14.1" customHeight="1" thickBot="1" x14ac:dyDescent="0.25">
      <c r="A3130" s="96"/>
      <c r="B3130" s="67" t="s">
        <v>1786</v>
      </c>
      <c r="C3130" s="85">
        <f>IF(C3129="","",IF(AND(MONTH(C3129)&gt;=1,MONTH(C3129)&lt;=3),1,IF(AND(MONTH(C3129)&gt;=4,MONTH(C3129)&lt;=6),2,IF(AND(MONTH(C3129)&gt;=7,MONTH(C3129)&lt;=9),3,4))))</f>
        <v>1</v>
      </c>
      <c r="D3130" s="96"/>
      <c r="E3130" s="67" t="s">
        <v>13193</v>
      </c>
      <c r="F3130" s="66" t="s">
        <v>6001</v>
      </c>
      <c r="G3130" s="45"/>
      <c r="H3130" s="45"/>
      <c r="I3130" s="45"/>
      <c r="J3130" s="45"/>
    </row>
    <row r="3131" spans="1:10" ht="14.1" customHeight="1" thickBot="1" x14ac:dyDescent="0.25">
      <c r="A3131" s="45"/>
      <c r="B3131" s="45"/>
      <c r="C3131" s="45"/>
      <c r="D3131" s="45"/>
      <c r="E3131" s="45"/>
      <c r="F3131" s="45"/>
      <c r="G3131" s="45"/>
      <c r="H3131" s="45"/>
      <c r="I3131" s="45"/>
      <c r="J3131" s="45"/>
    </row>
    <row r="3132" spans="1:10" ht="14.1" customHeight="1" thickBot="1" x14ac:dyDescent="0.25">
      <c r="A3132" s="72" t="s">
        <v>15735</v>
      </c>
      <c r="B3132" s="72" t="s">
        <v>16146</v>
      </c>
      <c r="C3132" s="72" t="s">
        <v>15641</v>
      </c>
      <c r="D3132" s="72" t="s">
        <v>15251</v>
      </c>
      <c r="E3132" s="72" t="s">
        <v>6934</v>
      </c>
      <c r="F3132" s="72" t="s">
        <v>15280</v>
      </c>
      <c r="G3132" s="45"/>
      <c r="H3132" s="45"/>
      <c r="I3132" s="45"/>
      <c r="J3132" s="45"/>
    </row>
    <row r="3133" spans="1:10" ht="13.5" customHeight="1" x14ac:dyDescent="0.2">
      <c r="A3133" s="78">
        <v>43191504</v>
      </c>
      <c r="B3133" s="69" t="str">
        <f ca="1">IFERROR(INDEX(UNSPSCDes,MATCH(INDIRECT(ADDRESS(ROW(),COLUMN()-1,4)),UNSPSCCode,0)),"")</f>
        <v>Teléfonos fijos</v>
      </c>
      <c r="C3133" s="78" t="s">
        <v>1449</v>
      </c>
      <c r="D3133" s="78">
        <v>2</v>
      </c>
      <c r="E3133" s="71">
        <v>5000</v>
      </c>
      <c r="F3133" s="70">
        <f ca="1">INDIRECT(ADDRESS(ROW(),COLUMN()-2,4))*INDIRECT(ADDRESS(ROW(),COLUMN()-1,4))</f>
        <v>10000</v>
      </c>
      <c r="G3133" s="45"/>
      <c r="H3133" s="45"/>
      <c r="I3133" s="45"/>
      <c r="J3133" s="45"/>
    </row>
    <row r="3134" spans="1:10" ht="14.1" customHeight="1" x14ac:dyDescent="0.2">
      <c r="A3134" s="45"/>
      <c r="B3134" s="45"/>
      <c r="C3134" s="45"/>
      <c r="D3134" s="45"/>
      <c r="E3134" s="73" t="s">
        <v>12551</v>
      </c>
      <c r="F3134" s="74">
        <f ca="1">SUM(Table3145[MONTO TOTAL ESTIMADO])</f>
        <v>10000</v>
      </c>
      <c r="G3134" s="45"/>
      <c r="H3134" s="45" t="str">
        <f>C3126</f>
        <v>Bienes</v>
      </c>
      <c r="I3134" s="45" t="str">
        <f>E3126</f>
        <v>Sí</v>
      </c>
      <c r="J3134" s="45" t="str">
        <f>D3126</f>
        <v>Compras por debajo del Umbral</v>
      </c>
    </row>
    <row r="3135" spans="1:10" ht="14.1" customHeight="1" thickBot="1" x14ac:dyDescent="0.3"/>
    <row r="3136" spans="1:10" ht="33.75" customHeight="1" thickBot="1" x14ac:dyDescent="0.25">
      <c r="A3136" s="64" t="s">
        <v>16382</v>
      </c>
      <c r="B3136" s="64" t="s">
        <v>161</v>
      </c>
      <c r="C3136" s="64" t="s">
        <v>11725</v>
      </c>
      <c r="D3136" s="64" t="s">
        <v>14378</v>
      </c>
      <c r="E3136" s="64" t="s">
        <v>10963</v>
      </c>
      <c r="F3136" s="64" t="s">
        <v>11096</v>
      </c>
      <c r="G3136" s="45"/>
      <c r="H3136" s="45"/>
      <c r="I3136" s="45"/>
      <c r="J3136" s="45"/>
    </row>
    <row r="3137" spans="1:10" ht="14.1" customHeight="1" thickBot="1" x14ac:dyDescent="0.25">
      <c r="A3137" s="66" t="s">
        <v>18936</v>
      </c>
      <c r="B3137" s="66" t="s">
        <v>18937</v>
      </c>
      <c r="C3137" s="66" t="s">
        <v>17798</v>
      </c>
      <c r="D3137" s="66" t="s">
        <v>10172</v>
      </c>
      <c r="E3137" s="66" t="s">
        <v>8856</v>
      </c>
      <c r="F3137" s="66" t="s">
        <v>18938</v>
      </c>
      <c r="G3137" s="45"/>
      <c r="H3137" s="45"/>
      <c r="I3137" s="45"/>
      <c r="J3137" s="45"/>
    </row>
    <row r="3138" spans="1:10" ht="14.1" customHeight="1" thickBot="1" x14ac:dyDescent="0.25">
      <c r="A3138" s="95" t="s">
        <v>14828</v>
      </c>
      <c r="B3138" s="67" t="s">
        <v>8530</v>
      </c>
      <c r="C3138" s="76">
        <v>45017</v>
      </c>
      <c r="D3138" s="95" t="s">
        <v>9387</v>
      </c>
      <c r="E3138" s="67" t="s">
        <v>13094</v>
      </c>
      <c r="F3138" s="66" t="s">
        <v>3082</v>
      </c>
      <c r="G3138" s="45"/>
      <c r="H3138" s="45"/>
      <c r="I3138" s="45"/>
      <c r="J3138" s="45"/>
    </row>
    <row r="3139" spans="1:10" ht="14.1" customHeight="1" thickBot="1" x14ac:dyDescent="0.25">
      <c r="A3139" s="96"/>
      <c r="B3139" s="67" t="s">
        <v>1786</v>
      </c>
      <c r="C3139" s="85">
        <f>IF(C3138="","",IF(AND(MONTH(C3138)&gt;=1,MONTH(C3138)&lt;=3),1,IF(AND(MONTH(C3138)&gt;=4,MONTH(C3138)&lt;=6),2,IF(AND(MONTH(C3138)&gt;=7,MONTH(C3138)&lt;=9),3,4))))</f>
        <v>2</v>
      </c>
      <c r="D3139" s="96"/>
      <c r="E3139" s="67" t="s">
        <v>2419</v>
      </c>
      <c r="F3139" s="66" t="s">
        <v>14449</v>
      </c>
      <c r="G3139" s="45"/>
      <c r="H3139" s="45"/>
      <c r="I3139" s="45"/>
      <c r="J3139" s="45"/>
    </row>
    <row r="3140" spans="1:10" ht="14.1" customHeight="1" thickBot="1" x14ac:dyDescent="0.25">
      <c r="A3140" s="96"/>
      <c r="B3140" s="67" t="s">
        <v>12943</v>
      </c>
      <c r="C3140" s="76">
        <v>45107</v>
      </c>
      <c r="D3140" s="96"/>
      <c r="E3140" s="67" t="s">
        <v>3075</v>
      </c>
      <c r="F3140" s="66" t="s">
        <v>6001</v>
      </c>
      <c r="G3140" s="45"/>
      <c r="H3140" s="45"/>
      <c r="I3140" s="45"/>
      <c r="J3140" s="45"/>
    </row>
    <row r="3141" spans="1:10" ht="14.1" customHeight="1" thickBot="1" x14ac:dyDescent="0.25">
      <c r="A3141" s="96"/>
      <c r="B3141" s="67" t="s">
        <v>1786</v>
      </c>
      <c r="C3141" s="85">
        <f>IF(C3140="","",IF(AND(MONTH(C3140)&gt;=1,MONTH(C3140)&lt;=3),1,IF(AND(MONTH(C3140)&gt;=4,MONTH(C3140)&lt;=6),2,IF(AND(MONTH(C3140)&gt;=7,MONTH(C3140)&lt;=9),3,4))))</f>
        <v>2</v>
      </c>
      <c r="D3141" s="96"/>
      <c r="E3141" s="67" t="s">
        <v>13193</v>
      </c>
      <c r="F3141" s="66" t="s">
        <v>6001</v>
      </c>
      <c r="G3141" s="45"/>
      <c r="H3141" s="45"/>
      <c r="I3141" s="45"/>
      <c r="J3141" s="45"/>
    </row>
    <row r="3142" spans="1:10" ht="14.1" customHeight="1" thickBot="1" x14ac:dyDescent="0.25">
      <c r="A3142" s="45"/>
      <c r="B3142" s="45"/>
      <c r="C3142" s="45"/>
      <c r="D3142" s="45"/>
      <c r="E3142" s="45"/>
      <c r="F3142" s="45"/>
      <c r="G3142" s="45"/>
      <c r="H3142" s="45"/>
      <c r="I3142" s="45"/>
      <c r="J3142" s="45"/>
    </row>
    <row r="3143" spans="1:10" ht="14.1" customHeight="1" thickBot="1" x14ac:dyDescent="0.25">
      <c r="A3143" s="72" t="s">
        <v>15735</v>
      </c>
      <c r="B3143" s="72" t="s">
        <v>16146</v>
      </c>
      <c r="C3143" s="72" t="s">
        <v>15641</v>
      </c>
      <c r="D3143" s="72" t="s">
        <v>15251</v>
      </c>
      <c r="E3143" s="72" t="s">
        <v>6934</v>
      </c>
      <c r="F3143" s="72" t="s">
        <v>15280</v>
      </c>
      <c r="G3143" s="45"/>
      <c r="H3143" s="45"/>
      <c r="I3143" s="45"/>
      <c r="J3143" s="45"/>
    </row>
    <row r="3144" spans="1:10" ht="14.1" customHeight="1" x14ac:dyDescent="0.2">
      <c r="A3144" s="78">
        <v>43191504</v>
      </c>
      <c r="B3144" s="69" t="str">
        <f ca="1">IFERROR(INDEX(UNSPSCDes,MATCH(INDIRECT(ADDRESS(ROW(),COLUMN()-1,4)),UNSPSCCode,0)),"")</f>
        <v>Teléfonos fijos</v>
      </c>
      <c r="C3144" s="78" t="s">
        <v>1449</v>
      </c>
      <c r="D3144" s="78">
        <v>2</v>
      </c>
      <c r="E3144" s="71">
        <v>5000</v>
      </c>
      <c r="F3144" s="70">
        <f ca="1">INDIRECT(ADDRESS(ROW(),COLUMN()-2,4))*INDIRECT(ADDRESS(ROW(),COLUMN()-1,4))</f>
        <v>10000</v>
      </c>
      <c r="G3144" s="45"/>
      <c r="H3144" s="45"/>
      <c r="I3144" s="45"/>
      <c r="J3144" s="45"/>
    </row>
    <row r="3145" spans="1:10" ht="14.1" customHeight="1" x14ac:dyDescent="0.2">
      <c r="A3145" s="45"/>
      <c r="B3145" s="45"/>
      <c r="C3145" s="45"/>
      <c r="D3145" s="45"/>
      <c r="E3145" s="73" t="s">
        <v>12551</v>
      </c>
      <c r="F3145" s="74">
        <f ca="1">SUM(Table3146[MONTO TOTAL ESTIMADO])</f>
        <v>10000</v>
      </c>
      <c r="G3145" s="45"/>
      <c r="H3145" s="45" t="str">
        <f>C3137</f>
        <v>Bienes</v>
      </c>
      <c r="I3145" s="45" t="str">
        <f>E3137</f>
        <v>Sí</v>
      </c>
      <c r="J3145" s="45" t="str">
        <f>D3137</f>
        <v>Compras por debajo del Umbral</v>
      </c>
    </row>
    <row r="3146" spans="1:10" ht="14.1" customHeight="1" thickBot="1" x14ac:dyDescent="0.3"/>
    <row r="3147" spans="1:10" ht="33.75" customHeight="1" thickBot="1" x14ac:dyDescent="0.25">
      <c r="A3147" s="64" t="s">
        <v>16382</v>
      </c>
      <c r="B3147" s="64" t="s">
        <v>161</v>
      </c>
      <c r="C3147" s="64" t="s">
        <v>11725</v>
      </c>
      <c r="D3147" s="64" t="s">
        <v>14378</v>
      </c>
      <c r="E3147" s="64" t="s">
        <v>10963</v>
      </c>
      <c r="F3147" s="64" t="s">
        <v>11096</v>
      </c>
      <c r="G3147" s="45"/>
      <c r="H3147" s="45"/>
      <c r="I3147" s="45"/>
      <c r="J3147" s="45"/>
    </row>
    <row r="3148" spans="1:10" ht="14.1" customHeight="1" thickBot="1" x14ac:dyDescent="0.25">
      <c r="A3148" s="66" t="s">
        <v>18936</v>
      </c>
      <c r="B3148" s="66" t="s">
        <v>18937</v>
      </c>
      <c r="C3148" s="66" t="s">
        <v>17798</v>
      </c>
      <c r="D3148" s="66" t="s">
        <v>10172</v>
      </c>
      <c r="E3148" s="66" t="s">
        <v>8856</v>
      </c>
      <c r="F3148" s="66" t="s">
        <v>18938</v>
      </c>
      <c r="G3148" s="45"/>
      <c r="H3148" s="45"/>
      <c r="I3148" s="45"/>
      <c r="J3148" s="45"/>
    </row>
    <row r="3149" spans="1:10" ht="14.1" customHeight="1" thickBot="1" x14ac:dyDescent="0.25">
      <c r="A3149" s="95" t="s">
        <v>14828</v>
      </c>
      <c r="B3149" s="67" t="s">
        <v>8530</v>
      </c>
      <c r="C3149" s="76">
        <v>45108</v>
      </c>
      <c r="D3149" s="95" t="s">
        <v>9387</v>
      </c>
      <c r="E3149" s="67" t="s">
        <v>13094</v>
      </c>
      <c r="F3149" s="66" t="s">
        <v>3082</v>
      </c>
      <c r="G3149" s="45"/>
      <c r="H3149" s="45"/>
      <c r="I3149" s="45"/>
      <c r="J3149" s="45"/>
    </row>
    <row r="3150" spans="1:10" ht="14.1" customHeight="1" thickBot="1" x14ac:dyDescent="0.25">
      <c r="A3150" s="96"/>
      <c r="B3150" s="67" t="s">
        <v>1786</v>
      </c>
      <c r="C3150" s="85">
        <f>IF(C3149="","",IF(AND(MONTH(C3149)&gt;=1,MONTH(C3149)&lt;=3),1,IF(AND(MONTH(C3149)&gt;=4,MONTH(C3149)&lt;=6),2,IF(AND(MONTH(C3149)&gt;=7,MONTH(C3149)&lt;=9),3,4))))</f>
        <v>3</v>
      </c>
      <c r="D3150" s="96"/>
      <c r="E3150" s="67" t="s">
        <v>2419</v>
      </c>
      <c r="F3150" s="66" t="s">
        <v>14449</v>
      </c>
      <c r="G3150" s="45"/>
      <c r="H3150" s="45"/>
      <c r="I3150" s="45"/>
      <c r="J3150" s="45"/>
    </row>
    <row r="3151" spans="1:10" ht="14.1" customHeight="1" thickBot="1" x14ac:dyDescent="0.25">
      <c r="A3151" s="96"/>
      <c r="B3151" s="67" t="s">
        <v>12943</v>
      </c>
      <c r="C3151" s="76">
        <v>45199</v>
      </c>
      <c r="D3151" s="96"/>
      <c r="E3151" s="67" t="s">
        <v>3075</v>
      </c>
      <c r="F3151" s="66" t="s">
        <v>6001</v>
      </c>
      <c r="G3151" s="45"/>
      <c r="H3151" s="45"/>
      <c r="I3151" s="45"/>
      <c r="J3151" s="45"/>
    </row>
    <row r="3152" spans="1:10" ht="14.1" customHeight="1" thickBot="1" x14ac:dyDescent="0.25">
      <c r="A3152" s="96"/>
      <c r="B3152" s="67" t="s">
        <v>1786</v>
      </c>
      <c r="C3152" s="85">
        <f>IF(C3151="","",IF(AND(MONTH(C3151)&gt;=1,MONTH(C3151)&lt;=3),1,IF(AND(MONTH(C3151)&gt;=4,MONTH(C3151)&lt;=6),2,IF(AND(MONTH(C3151)&gt;=7,MONTH(C3151)&lt;=9),3,4))))</f>
        <v>3</v>
      </c>
      <c r="D3152" s="96"/>
      <c r="E3152" s="67" t="s">
        <v>13193</v>
      </c>
      <c r="F3152" s="66" t="s">
        <v>6001</v>
      </c>
      <c r="G3152" s="45"/>
      <c r="H3152" s="45"/>
      <c r="I3152" s="45"/>
      <c r="J3152" s="45"/>
    </row>
    <row r="3153" spans="1:10" ht="14.1" customHeight="1" thickBot="1" x14ac:dyDescent="0.25">
      <c r="A3153" s="45"/>
      <c r="B3153" s="45"/>
      <c r="C3153" s="45"/>
      <c r="D3153" s="45"/>
      <c r="E3153" s="45"/>
      <c r="F3153" s="45"/>
      <c r="G3153" s="45"/>
      <c r="H3153" s="45"/>
      <c r="I3153" s="45"/>
      <c r="J3153" s="45"/>
    </row>
    <row r="3154" spans="1:10" ht="14.1" customHeight="1" thickBot="1" x14ac:dyDescent="0.25">
      <c r="A3154" s="72" t="s">
        <v>15735</v>
      </c>
      <c r="B3154" s="72" t="s">
        <v>16146</v>
      </c>
      <c r="C3154" s="72" t="s">
        <v>15641</v>
      </c>
      <c r="D3154" s="72" t="s">
        <v>15251</v>
      </c>
      <c r="E3154" s="72" t="s">
        <v>6934</v>
      </c>
      <c r="F3154" s="72" t="s">
        <v>15280</v>
      </c>
      <c r="G3154" s="45"/>
      <c r="H3154" s="45"/>
      <c r="I3154" s="45"/>
      <c r="J3154" s="45"/>
    </row>
    <row r="3155" spans="1:10" ht="14.1" customHeight="1" x14ac:dyDescent="0.2">
      <c r="A3155" s="78">
        <v>43191504</v>
      </c>
      <c r="B3155" s="69" t="str">
        <f ca="1">IFERROR(INDEX(UNSPSCDes,MATCH(INDIRECT(ADDRESS(ROW(),COLUMN()-1,4)),UNSPSCCode,0)),"")</f>
        <v>Teléfonos fijos</v>
      </c>
      <c r="C3155" s="78" t="s">
        <v>1449</v>
      </c>
      <c r="D3155" s="78">
        <v>2</v>
      </c>
      <c r="E3155" s="71">
        <v>5000</v>
      </c>
      <c r="F3155" s="70">
        <f ca="1">INDIRECT(ADDRESS(ROW(),COLUMN()-2,4))*INDIRECT(ADDRESS(ROW(),COLUMN()-1,4))</f>
        <v>10000</v>
      </c>
      <c r="G3155" s="45"/>
      <c r="H3155" s="45"/>
      <c r="I3155" s="45"/>
      <c r="J3155" s="45"/>
    </row>
    <row r="3156" spans="1:10" ht="14.1" customHeight="1" x14ac:dyDescent="0.2">
      <c r="A3156" s="45"/>
      <c r="B3156" s="45"/>
      <c r="C3156" s="45"/>
      <c r="D3156" s="45"/>
      <c r="E3156" s="73" t="s">
        <v>12551</v>
      </c>
      <c r="F3156" s="74">
        <f ca="1">SUM(Table3147[MONTO TOTAL ESTIMADO])</f>
        <v>10000</v>
      </c>
      <c r="G3156" s="45"/>
      <c r="H3156" s="45" t="str">
        <f>C3148</f>
        <v>Bienes</v>
      </c>
      <c r="I3156" s="45" t="str">
        <f>E3148</f>
        <v>Sí</v>
      </c>
      <c r="J3156" s="45" t="str">
        <f>D3148</f>
        <v>Compras por debajo del Umbral</v>
      </c>
    </row>
    <row r="3157" spans="1:10" ht="14.1" customHeight="1" thickBot="1" x14ac:dyDescent="0.3"/>
    <row r="3158" spans="1:10" ht="33.75" customHeight="1" thickBot="1" x14ac:dyDescent="0.25">
      <c r="A3158" s="64" t="s">
        <v>16382</v>
      </c>
      <c r="B3158" s="64" t="s">
        <v>161</v>
      </c>
      <c r="C3158" s="64" t="s">
        <v>11725</v>
      </c>
      <c r="D3158" s="64" t="s">
        <v>14378</v>
      </c>
      <c r="E3158" s="64" t="s">
        <v>10963</v>
      </c>
      <c r="F3158" s="64" t="s">
        <v>11096</v>
      </c>
      <c r="G3158" s="45"/>
      <c r="H3158" s="45"/>
      <c r="I3158" s="45"/>
      <c r="J3158" s="45"/>
    </row>
    <row r="3159" spans="1:10" ht="14.1" customHeight="1" thickBot="1" x14ac:dyDescent="0.25">
      <c r="A3159" s="66" t="s">
        <v>18939</v>
      </c>
      <c r="B3159" s="66" t="s">
        <v>18940</v>
      </c>
      <c r="C3159" s="66" t="s">
        <v>17798</v>
      </c>
      <c r="D3159" s="66" t="s">
        <v>17483</v>
      </c>
      <c r="E3159" s="66" t="s">
        <v>17854</v>
      </c>
      <c r="F3159" s="66" t="s">
        <v>18941</v>
      </c>
      <c r="G3159" s="45"/>
      <c r="H3159" s="45"/>
      <c r="I3159" s="45"/>
      <c r="J3159" s="45"/>
    </row>
    <row r="3160" spans="1:10" ht="14.1" customHeight="1" thickBot="1" x14ac:dyDescent="0.25">
      <c r="A3160" s="95" t="s">
        <v>14828</v>
      </c>
      <c r="B3160" s="67" t="s">
        <v>8530</v>
      </c>
      <c r="C3160" s="76">
        <v>44986</v>
      </c>
      <c r="D3160" s="95" t="s">
        <v>9387</v>
      </c>
      <c r="E3160" s="67" t="s">
        <v>13094</v>
      </c>
      <c r="F3160" s="66" t="s">
        <v>3082</v>
      </c>
      <c r="G3160" s="45"/>
      <c r="H3160" s="45"/>
      <c r="I3160" s="45"/>
      <c r="J3160" s="45"/>
    </row>
    <row r="3161" spans="1:10" ht="14.1" customHeight="1" thickBot="1" x14ac:dyDescent="0.25">
      <c r="A3161" s="96"/>
      <c r="B3161" s="67" t="s">
        <v>1786</v>
      </c>
      <c r="C3161" s="85">
        <f>IF(C3160="","",IF(AND(MONTH(C3160)&gt;=1,MONTH(C3160)&lt;=3),1,IF(AND(MONTH(C3160)&gt;=4,MONTH(C3160)&lt;=6),2,IF(AND(MONTH(C3160)&gt;=7,MONTH(C3160)&lt;=9),3,4))))</f>
        <v>1</v>
      </c>
      <c r="D3161" s="96"/>
      <c r="E3161" s="67" t="s">
        <v>2419</v>
      </c>
      <c r="F3161" s="66" t="s">
        <v>14449</v>
      </c>
      <c r="G3161" s="45"/>
      <c r="H3161" s="45"/>
      <c r="I3161" s="45"/>
      <c r="J3161" s="45"/>
    </row>
    <row r="3162" spans="1:10" ht="14.1" customHeight="1" thickBot="1" x14ac:dyDescent="0.25">
      <c r="A3162" s="96"/>
      <c r="B3162" s="67" t="s">
        <v>12943</v>
      </c>
      <c r="C3162" s="76">
        <v>45016</v>
      </c>
      <c r="D3162" s="96"/>
      <c r="E3162" s="67" t="s">
        <v>3075</v>
      </c>
      <c r="F3162" s="66" t="s">
        <v>6001</v>
      </c>
      <c r="G3162" s="45"/>
      <c r="H3162" s="45"/>
      <c r="I3162" s="45"/>
      <c r="J3162" s="45"/>
    </row>
    <row r="3163" spans="1:10" ht="14.1" customHeight="1" thickBot="1" x14ac:dyDescent="0.25">
      <c r="A3163" s="96"/>
      <c r="B3163" s="67" t="s">
        <v>1786</v>
      </c>
      <c r="C3163" s="85">
        <f>IF(C3162="","",IF(AND(MONTH(C3162)&gt;=1,MONTH(C3162)&lt;=3),1,IF(AND(MONTH(C3162)&gt;=4,MONTH(C3162)&lt;=6),2,IF(AND(MONTH(C3162)&gt;=7,MONTH(C3162)&lt;=9),3,4))))</f>
        <v>1</v>
      </c>
      <c r="D3163" s="96"/>
      <c r="E3163" s="67" t="s">
        <v>13193</v>
      </c>
      <c r="F3163" s="66" t="s">
        <v>6001</v>
      </c>
      <c r="G3163" s="45"/>
      <c r="H3163" s="45"/>
      <c r="I3163" s="45"/>
      <c r="J3163" s="45"/>
    </row>
    <row r="3164" spans="1:10" ht="14.1" customHeight="1" thickBot="1" x14ac:dyDescent="0.25">
      <c r="A3164" s="45"/>
      <c r="B3164" s="45"/>
      <c r="C3164" s="45"/>
      <c r="D3164" s="45"/>
      <c r="E3164" s="45"/>
      <c r="F3164" s="45"/>
      <c r="G3164" s="45"/>
      <c r="H3164" s="45"/>
      <c r="I3164" s="45"/>
      <c r="J3164" s="45"/>
    </row>
    <row r="3165" spans="1:10" ht="14.1" customHeight="1" thickBot="1" x14ac:dyDescent="0.25">
      <c r="A3165" s="72" t="s">
        <v>15735</v>
      </c>
      <c r="B3165" s="72" t="s">
        <v>16146</v>
      </c>
      <c r="C3165" s="72" t="s">
        <v>15641</v>
      </c>
      <c r="D3165" s="72" t="s">
        <v>15251</v>
      </c>
      <c r="E3165" s="72" t="s">
        <v>6934</v>
      </c>
      <c r="F3165" s="72" t="s">
        <v>15280</v>
      </c>
      <c r="G3165" s="45"/>
      <c r="H3165" s="45"/>
      <c r="I3165" s="45"/>
      <c r="J3165" s="45"/>
    </row>
    <row r="3166" spans="1:10" ht="13.5" customHeight="1" x14ac:dyDescent="0.2">
      <c r="A3166" s="89">
        <v>48101521</v>
      </c>
      <c r="B3166" s="69" t="str">
        <f t="shared" ref="B3166:B3171" ca="1" si="152">IFERROR(INDEX(UNSPSCDes,MATCH(INDIRECT(ADDRESS(ROW(),COLUMN()-1,4)),UNSPSCCode,0)),"")</f>
        <v>Planchas de estufa para uso comercial</v>
      </c>
      <c r="C3166" s="78" t="s">
        <v>1449</v>
      </c>
      <c r="D3166" s="78">
        <v>1</v>
      </c>
      <c r="E3166" s="71">
        <v>560000</v>
      </c>
      <c r="F3166" s="70">
        <f t="shared" ref="F3166:F3171" ca="1" si="153">INDIRECT(ADDRESS(ROW(),COLUMN()-2,4))*INDIRECT(ADDRESS(ROW(),COLUMN()-1,4))</f>
        <v>560000</v>
      </c>
      <c r="G3166" s="45"/>
      <c r="H3166" s="45"/>
      <c r="I3166" s="45"/>
      <c r="J3166" s="45"/>
    </row>
    <row r="3167" spans="1:10" ht="13.5" customHeight="1" x14ac:dyDescent="0.2">
      <c r="A3167" s="89">
        <v>27111515</v>
      </c>
      <c r="B3167" s="69" t="str">
        <f t="shared" ca="1" si="152"/>
        <v>Taladro de mano</v>
      </c>
      <c r="C3167" s="78" t="s">
        <v>1449</v>
      </c>
      <c r="D3167" s="78">
        <v>1</v>
      </c>
      <c r="E3167" s="71">
        <v>25000</v>
      </c>
      <c r="F3167" s="70">
        <f t="shared" ca="1" si="153"/>
        <v>25000</v>
      </c>
      <c r="G3167" s="45"/>
      <c r="H3167" s="45"/>
      <c r="I3167" s="45"/>
      <c r="J3167" s="45"/>
    </row>
    <row r="3168" spans="1:10" ht="13.5" customHeight="1" x14ac:dyDescent="0.2">
      <c r="A3168" s="89">
        <v>41111924</v>
      </c>
      <c r="B3168" s="69" t="str">
        <f t="shared" ca="1" si="152"/>
        <v>Sensores de oxígeno</v>
      </c>
      <c r="C3168" s="78" t="s">
        <v>1449</v>
      </c>
      <c r="D3168" s="78">
        <v>300</v>
      </c>
      <c r="E3168" s="71">
        <v>1860</v>
      </c>
      <c r="F3168" s="70">
        <f t="shared" ca="1" si="153"/>
        <v>558000</v>
      </c>
      <c r="G3168" s="45"/>
      <c r="H3168" s="45"/>
      <c r="I3168" s="45"/>
      <c r="J3168" s="45"/>
    </row>
    <row r="3169" spans="1:10" ht="13.5" customHeight="1" x14ac:dyDescent="0.2">
      <c r="A3169" s="89">
        <v>41112213</v>
      </c>
      <c r="B3169" s="69" t="str">
        <f t="shared" ca="1" si="152"/>
        <v>Termómetros de mano</v>
      </c>
      <c r="C3169" s="78" t="s">
        <v>1327</v>
      </c>
      <c r="D3169" s="78">
        <v>760</v>
      </c>
      <c r="E3169" s="71">
        <v>177.8</v>
      </c>
      <c r="F3169" s="70">
        <f t="shared" ca="1" si="153"/>
        <v>135128</v>
      </c>
      <c r="G3169" s="45"/>
      <c r="H3169" s="45"/>
      <c r="I3169" s="45"/>
      <c r="J3169" s="45"/>
    </row>
    <row r="3170" spans="1:10" ht="13.5" customHeight="1" x14ac:dyDescent="0.2">
      <c r="A3170" s="89">
        <v>27112710</v>
      </c>
      <c r="B3170" s="69" t="str">
        <f t="shared" ca="1" si="152"/>
        <v>Pistolas de tornillos eléctricas</v>
      </c>
      <c r="C3170" s="78" t="s">
        <v>1449</v>
      </c>
      <c r="D3170" s="78">
        <v>2</v>
      </c>
      <c r="E3170" s="71">
        <v>950</v>
      </c>
      <c r="F3170" s="70">
        <f t="shared" ca="1" si="153"/>
        <v>1900</v>
      </c>
      <c r="G3170" s="45"/>
      <c r="H3170" s="45"/>
      <c r="I3170" s="45"/>
      <c r="J3170" s="45"/>
    </row>
    <row r="3171" spans="1:10" ht="13.5" customHeight="1" x14ac:dyDescent="0.2">
      <c r="A3171" s="89">
        <v>41112204</v>
      </c>
      <c r="B3171" s="69" t="str">
        <f t="shared" ca="1" si="152"/>
        <v>Pirómetros</v>
      </c>
      <c r="C3171" s="78" t="s">
        <v>1449</v>
      </c>
      <c r="D3171" s="78">
        <v>160</v>
      </c>
      <c r="E3171" s="71">
        <v>356.89</v>
      </c>
      <c r="F3171" s="70">
        <f t="shared" ca="1" si="153"/>
        <v>57102.399999999994</v>
      </c>
      <c r="G3171" s="45"/>
      <c r="H3171" s="45"/>
      <c r="I3171" s="45"/>
      <c r="J3171" s="45"/>
    </row>
    <row r="3172" spans="1:10" ht="14.1" customHeight="1" x14ac:dyDescent="0.2">
      <c r="A3172" s="45"/>
      <c r="B3172" s="45"/>
      <c r="C3172" s="45"/>
      <c r="D3172" s="45"/>
      <c r="E3172" s="73" t="s">
        <v>12551</v>
      </c>
      <c r="F3172" s="74">
        <f ca="1">SUM(Table3149[MONTO TOTAL ESTIMADO])</f>
        <v>1337130.3999999999</v>
      </c>
      <c r="G3172" s="45"/>
      <c r="H3172" s="45" t="str">
        <f>C3159</f>
        <v>Bienes</v>
      </c>
      <c r="I3172" s="45" t="str">
        <f>E3159</f>
        <v>No</v>
      </c>
      <c r="J3172" s="45" t="str">
        <f>D3159</f>
        <v>Compras Menores</v>
      </c>
    </row>
    <row r="3173" spans="1:10" ht="14.1" customHeight="1" thickBot="1" x14ac:dyDescent="0.3"/>
    <row r="3174" spans="1:10" ht="33.75" customHeight="1" thickBot="1" x14ac:dyDescent="0.25">
      <c r="A3174" s="64" t="s">
        <v>16382</v>
      </c>
      <c r="B3174" s="64" t="s">
        <v>161</v>
      </c>
      <c r="C3174" s="64" t="s">
        <v>11725</v>
      </c>
      <c r="D3174" s="64" t="s">
        <v>14378</v>
      </c>
      <c r="E3174" s="64" t="s">
        <v>10963</v>
      </c>
      <c r="F3174" s="64" t="s">
        <v>11096</v>
      </c>
      <c r="G3174" s="45"/>
      <c r="H3174" s="45"/>
      <c r="I3174" s="45"/>
      <c r="J3174" s="45"/>
    </row>
    <row r="3175" spans="1:10" ht="14.1" customHeight="1" thickBot="1" x14ac:dyDescent="0.25">
      <c r="A3175" s="66" t="s">
        <v>18942</v>
      </c>
      <c r="B3175" s="66" t="s">
        <v>18943</v>
      </c>
      <c r="C3175" s="66" t="s">
        <v>17798</v>
      </c>
      <c r="D3175" s="66" t="s">
        <v>17483</v>
      </c>
      <c r="E3175" s="66" t="s">
        <v>8856</v>
      </c>
      <c r="F3175" s="66" t="s">
        <v>18944</v>
      </c>
      <c r="G3175" s="45"/>
      <c r="H3175" s="45"/>
      <c r="I3175" s="45"/>
      <c r="J3175" s="45"/>
    </row>
    <row r="3176" spans="1:10" ht="14.1" customHeight="1" thickBot="1" x14ac:dyDescent="0.25">
      <c r="A3176" s="95" t="s">
        <v>14828</v>
      </c>
      <c r="B3176" s="67" t="s">
        <v>8530</v>
      </c>
      <c r="C3176" s="76">
        <v>44927</v>
      </c>
      <c r="D3176" s="95" t="s">
        <v>9387</v>
      </c>
      <c r="E3176" s="67" t="s">
        <v>13094</v>
      </c>
      <c r="F3176" s="66" t="s">
        <v>3082</v>
      </c>
      <c r="G3176" s="45"/>
      <c r="H3176" s="45"/>
      <c r="I3176" s="45"/>
      <c r="J3176" s="45"/>
    </row>
    <row r="3177" spans="1:10" ht="14.1" customHeight="1" thickBot="1" x14ac:dyDescent="0.25">
      <c r="A3177" s="96"/>
      <c r="B3177" s="67" t="s">
        <v>1786</v>
      </c>
      <c r="C3177" s="85">
        <f>IF(C3176="","",IF(AND(MONTH(C3176)&gt;=1,MONTH(C3176)&lt;=3),1,IF(AND(MONTH(C3176)&gt;=4,MONTH(C3176)&lt;=6),2,IF(AND(MONTH(C3176)&gt;=7,MONTH(C3176)&lt;=9),3,4))))</f>
        <v>1</v>
      </c>
      <c r="D3177" s="96"/>
      <c r="E3177" s="67" t="s">
        <v>2419</v>
      </c>
      <c r="F3177" s="66" t="s">
        <v>14449</v>
      </c>
      <c r="G3177" s="45"/>
      <c r="H3177" s="45"/>
      <c r="I3177" s="45"/>
      <c r="J3177" s="45"/>
    </row>
    <row r="3178" spans="1:10" ht="14.1" customHeight="1" thickBot="1" x14ac:dyDescent="0.25">
      <c r="A3178" s="96"/>
      <c r="B3178" s="67" t="s">
        <v>12943</v>
      </c>
      <c r="C3178" s="76">
        <v>45016</v>
      </c>
      <c r="D3178" s="96"/>
      <c r="E3178" s="67" t="s">
        <v>3075</v>
      </c>
      <c r="F3178" s="66" t="s">
        <v>6001</v>
      </c>
      <c r="G3178" s="45"/>
      <c r="H3178" s="45"/>
      <c r="I3178" s="45"/>
      <c r="J3178" s="45"/>
    </row>
    <row r="3179" spans="1:10" ht="14.1" customHeight="1" thickBot="1" x14ac:dyDescent="0.25">
      <c r="A3179" s="96"/>
      <c r="B3179" s="67" t="s">
        <v>1786</v>
      </c>
      <c r="C3179" s="85">
        <f>IF(C3178="","",IF(AND(MONTH(C3178)&gt;=1,MONTH(C3178)&lt;=3),1,IF(AND(MONTH(C3178)&gt;=4,MONTH(C3178)&lt;=6),2,IF(AND(MONTH(C3178)&gt;=7,MONTH(C3178)&lt;=9),3,4))))</f>
        <v>1</v>
      </c>
      <c r="D3179" s="96"/>
      <c r="E3179" s="67" t="s">
        <v>13193</v>
      </c>
      <c r="F3179" s="66" t="s">
        <v>6001</v>
      </c>
      <c r="G3179" s="45"/>
      <c r="H3179" s="45"/>
      <c r="I3179" s="45"/>
      <c r="J3179" s="45"/>
    </row>
    <row r="3180" spans="1:10" ht="14.1" customHeight="1" thickBot="1" x14ac:dyDescent="0.25">
      <c r="A3180" s="45"/>
      <c r="B3180" s="45"/>
      <c r="C3180" s="45"/>
      <c r="D3180" s="45"/>
      <c r="E3180" s="45"/>
      <c r="F3180" s="45"/>
      <c r="G3180" s="45"/>
      <c r="H3180" s="45"/>
      <c r="I3180" s="45"/>
      <c r="J3180" s="45"/>
    </row>
    <row r="3181" spans="1:10" ht="14.1" customHeight="1" thickBot="1" x14ac:dyDescent="0.25">
      <c r="A3181" s="72" t="s">
        <v>15735</v>
      </c>
      <c r="B3181" s="72" t="s">
        <v>16146</v>
      </c>
      <c r="C3181" s="72" t="s">
        <v>15641</v>
      </c>
      <c r="D3181" s="72" t="s">
        <v>15251</v>
      </c>
      <c r="E3181" s="72" t="s">
        <v>6934</v>
      </c>
      <c r="F3181" s="72" t="s">
        <v>15280</v>
      </c>
      <c r="G3181" s="45"/>
      <c r="H3181" s="45"/>
      <c r="I3181" s="45"/>
      <c r="J3181" s="45"/>
    </row>
    <row r="3182" spans="1:10" ht="14.1" customHeight="1" x14ac:dyDescent="0.2">
      <c r="A3182" s="78">
        <v>43232304</v>
      </c>
      <c r="B3182" s="69" t="str">
        <f ca="1">IFERROR(INDEX(UNSPSCDes,MATCH(INDIRECT(ADDRESS(ROW(),COLUMN()-1,4)),UNSPSCCode,0)),"")</f>
        <v>Software de sistemas de manejo de base datos</v>
      </c>
      <c r="C3182" s="78" t="s">
        <v>1449</v>
      </c>
      <c r="D3182" s="78">
        <v>3</v>
      </c>
      <c r="E3182" s="71">
        <v>180277.78</v>
      </c>
      <c r="F3182" s="70">
        <f ca="1">INDIRECT(ADDRESS(ROW(),COLUMN()-2,4))*INDIRECT(ADDRESS(ROW(),COLUMN()-1,4))</f>
        <v>540833.34</v>
      </c>
      <c r="G3182" s="45"/>
      <c r="H3182" s="45"/>
      <c r="I3182" s="45"/>
      <c r="J3182" s="45"/>
    </row>
    <row r="3183" spans="1:10" ht="13.5" customHeight="1" x14ac:dyDescent="0.2">
      <c r="A3183" s="78">
        <v>32101601</v>
      </c>
      <c r="B3183" s="69" t="str">
        <f ca="1">IFERROR(INDEX(UNSPSCDes,MATCH(INDIRECT(ADDRESS(ROW(),COLUMN()-1,4)),UNSPSCCode,0)),"")</f>
        <v>Memoria de acceso aleatorio (ram)</v>
      </c>
      <c r="C3183" s="78" t="s">
        <v>1449</v>
      </c>
      <c r="D3183" s="78">
        <v>25</v>
      </c>
      <c r="E3183" s="71">
        <v>4800</v>
      </c>
      <c r="F3183" s="70">
        <f ca="1">INDIRECT(ADDRESS(ROW(),COLUMN()-2,4))*INDIRECT(ADDRESS(ROW(),COLUMN()-1,4))</f>
        <v>120000</v>
      </c>
      <c r="G3183" s="45"/>
      <c r="H3183" s="45"/>
      <c r="I3183" s="45"/>
      <c r="J3183" s="45"/>
    </row>
    <row r="3184" spans="1:10" ht="14.1" customHeight="1" x14ac:dyDescent="0.2">
      <c r="A3184" s="45"/>
      <c r="B3184" s="45"/>
      <c r="C3184" s="45"/>
      <c r="D3184" s="45"/>
      <c r="E3184" s="73" t="s">
        <v>12551</v>
      </c>
      <c r="F3184" s="74">
        <f ca="1">SUM(Table3150[MONTO TOTAL ESTIMADO])</f>
        <v>660833.34</v>
      </c>
      <c r="G3184" s="45"/>
      <c r="H3184" s="45" t="str">
        <f>C3175</f>
        <v>Bienes</v>
      </c>
      <c r="I3184" s="45" t="str">
        <f>E3175</f>
        <v>Sí</v>
      </c>
      <c r="J3184" s="45" t="str">
        <f>D3175</f>
        <v>Compras Menores</v>
      </c>
    </row>
    <row r="3185" spans="1:10" ht="14.1" customHeight="1" thickBot="1" x14ac:dyDescent="0.3"/>
    <row r="3186" spans="1:10" ht="33.75" customHeight="1" thickBot="1" x14ac:dyDescent="0.25">
      <c r="A3186" s="64" t="s">
        <v>16382</v>
      </c>
      <c r="B3186" s="64" t="s">
        <v>161</v>
      </c>
      <c r="C3186" s="64" t="s">
        <v>11725</v>
      </c>
      <c r="D3186" s="64" t="s">
        <v>14378</v>
      </c>
      <c r="E3186" s="64" t="s">
        <v>10963</v>
      </c>
      <c r="F3186" s="64" t="s">
        <v>11096</v>
      </c>
      <c r="G3186" s="45"/>
      <c r="H3186" s="45"/>
      <c r="I3186" s="45"/>
      <c r="J3186" s="45"/>
    </row>
    <row r="3187" spans="1:10" ht="14.1" customHeight="1" thickBot="1" x14ac:dyDescent="0.25">
      <c r="A3187" s="66" t="s">
        <v>18942</v>
      </c>
      <c r="B3187" s="66" t="s">
        <v>18943</v>
      </c>
      <c r="C3187" s="66" t="s">
        <v>17798</v>
      </c>
      <c r="D3187" s="66" t="s">
        <v>17483</v>
      </c>
      <c r="E3187" s="66" t="s">
        <v>8856</v>
      </c>
      <c r="F3187" s="66" t="s">
        <v>18944</v>
      </c>
      <c r="G3187" s="45"/>
      <c r="H3187" s="45"/>
      <c r="I3187" s="45"/>
      <c r="J3187" s="45"/>
    </row>
    <row r="3188" spans="1:10" ht="14.1" customHeight="1" thickBot="1" x14ac:dyDescent="0.25">
      <c r="A3188" s="95" t="s">
        <v>14828</v>
      </c>
      <c r="B3188" s="67" t="s">
        <v>8530</v>
      </c>
      <c r="C3188" s="76">
        <v>45017</v>
      </c>
      <c r="D3188" s="95" t="s">
        <v>9387</v>
      </c>
      <c r="E3188" s="67" t="s">
        <v>13094</v>
      </c>
      <c r="F3188" s="66" t="s">
        <v>3082</v>
      </c>
      <c r="G3188" s="45"/>
      <c r="H3188" s="45"/>
      <c r="I3188" s="45"/>
      <c r="J3188" s="45"/>
    </row>
    <row r="3189" spans="1:10" ht="14.1" customHeight="1" thickBot="1" x14ac:dyDescent="0.25">
      <c r="A3189" s="96"/>
      <c r="B3189" s="67" t="s">
        <v>1786</v>
      </c>
      <c r="C3189" s="85">
        <f>IF(C3188="","",IF(AND(MONTH(C3188)&gt;=1,MONTH(C3188)&lt;=3),1,IF(AND(MONTH(C3188)&gt;=4,MONTH(C3188)&lt;=6),2,IF(AND(MONTH(C3188)&gt;=7,MONTH(C3188)&lt;=9),3,4))))</f>
        <v>2</v>
      </c>
      <c r="D3189" s="96"/>
      <c r="E3189" s="67" t="s">
        <v>2419</v>
      </c>
      <c r="F3189" s="66" t="s">
        <v>14449</v>
      </c>
      <c r="G3189" s="45"/>
      <c r="H3189" s="45"/>
      <c r="I3189" s="45"/>
      <c r="J3189" s="45"/>
    </row>
    <row r="3190" spans="1:10" ht="14.1" customHeight="1" thickBot="1" x14ac:dyDescent="0.25">
      <c r="A3190" s="96"/>
      <c r="B3190" s="67" t="s">
        <v>12943</v>
      </c>
      <c r="C3190" s="76">
        <v>45107</v>
      </c>
      <c r="D3190" s="96"/>
      <c r="E3190" s="67" t="s">
        <v>3075</v>
      </c>
      <c r="F3190" s="66" t="s">
        <v>6001</v>
      </c>
      <c r="G3190" s="45"/>
      <c r="H3190" s="45"/>
      <c r="I3190" s="45"/>
      <c r="J3190" s="45"/>
    </row>
    <row r="3191" spans="1:10" ht="14.1" customHeight="1" thickBot="1" x14ac:dyDescent="0.25">
      <c r="A3191" s="96"/>
      <c r="B3191" s="67" t="s">
        <v>1786</v>
      </c>
      <c r="C3191" s="85">
        <f>IF(C3190="","",IF(AND(MONTH(C3190)&gt;=1,MONTH(C3190)&lt;=3),1,IF(AND(MONTH(C3190)&gt;=4,MONTH(C3190)&lt;=6),2,IF(AND(MONTH(C3190)&gt;=7,MONTH(C3190)&lt;=9),3,4))))</f>
        <v>2</v>
      </c>
      <c r="D3191" s="96"/>
      <c r="E3191" s="67" t="s">
        <v>13193</v>
      </c>
      <c r="F3191" s="66" t="s">
        <v>6001</v>
      </c>
      <c r="G3191" s="45"/>
      <c r="H3191" s="45"/>
      <c r="I3191" s="45"/>
      <c r="J3191" s="45"/>
    </row>
    <row r="3192" spans="1:10" ht="14.1" customHeight="1" thickBot="1" x14ac:dyDescent="0.25">
      <c r="A3192" s="45"/>
      <c r="B3192" s="45"/>
      <c r="C3192" s="45"/>
      <c r="D3192" s="45"/>
      <c r="E3192" s="45"/>
      <c r="F3192" s="45"/>
      <c r="G3192" s="45"/>
      <c r="H3192" s="45"/>
      <c r="I3192" s="45"/>
      <c r="J3192" s="45"/>
    </row>
    <row r="3193" spans="1:10" ht="14.1" customHeight="1" thickBot="1" x14ac:dyDescent="0.25">
      <c r="A3193" s="72" t="s">
        <v>15735</v>
      </c>
      <c r="B3193" s="72" t="s">
        <v>16146</v>
      </c>
      <c r="C3193" s="72" t="s">
        <v>15641</v>
      </c>
      <c r="D3193" s="72" t="s">
        <v>15251</v>
      </c>
      <c r="E3193" s="72" t="s">
        <v>6934</v>
      </c>
      <c r="F3193" s="72" t="s">
        <v>15280</v>
      </c>
      <c r="G3193" s="45"/>
      <c r="H3193" s="45"/>
      <c r="I3193" s="45"/>
      <c r="J3193" s="45"/>
    </row>
    <row r="3194" spans="1:10" ht="14.1" customHeight="1" x14ac:dyDescent="0.2">
      <c r="A3194" s="78">
        <v>43232304</v>
      </c>
      <c r="B3194" s="69" t="str">
        <f ca="1">IFERROR(INDEX(UNSPSCDes,MATCH(INDIRECT(ADDRESS(ROW(),COLUMN()-1,4)),UNSPSCCode,0)),"")</f>
        <v>Software de sistemas de manejo de base datos</v>
      </c>
      <c r="C3194" s="78" t="s">
        <v>1449</v>
      </c>
      <c r="D3194" s="78">
        <v>3</v>
      </c>
      <c r="E3194" s="71">
        <v>180277.78</v>
      </c>
      <c r="F3194" s="70">
        <f ca="1">INDIRECT(ADDRESS(ROW(),COLUMN()-2,4))*INDIRECT(ADDRESS(ROW(),COLUMN()-1,4))</f>
        <v>540833.34</v>
      </c>
      <c r="G3194" s="45"/>
      <c r="H3194" s="45"/>
      <c r="I3194" s="45"/>
      <c r="J3194" s="45"/>
    </row>
    <row r="3195" spans="1:10" ht="13.5" customHeight="1" x14ac:dyDescent="0.2">
      <c r="A3195" s="78">
        <v>32101601</v>
      </c>
      <c r="B3195" s="69" t="str">
        <f ca="1">IFERROR(INDEX(UNSPSCDes,MATCH(INDIRECT(ADDRESS(ROW(),COLUMN()-1,4)),UNSPSCCode,0)),"")</f>
        <v>Memoria de acceso aleatorio (ram)</v>
      </c>
      <c r="C3195" s="78" t="s">
        <v>1449</v>
      </c>
      <c r="D3195" s="78">
        <v>25</v>
      </c>
      <c r="E3195" s="71">
        <v>4800</v>
      </c>
      <c r="F3195" s="70">
        <f ca="1">INDIRECT(ADDRESS(ROW(),COLUMN()-2,4))*INDIRECT(ADDRESS(ROW(),COLUMN()-1,4))</f>
        <v>120000</v>
      </c>
      <c r="G3195" s="45"/>
      <c r="H3195" s="45"/>
      <c r="I3195" s="45"/>
      <c r="J3195" s="45"/>
    </row>
    <row r="3196" spans="1:10" ht="14.1" customHeight="1" x14ac:dyDescent="0.2">
      <c r="A3196" s="45"/>
      <c r="B3196" s="45"/>
      <c r="C3196" s="45"/>
      <c r="D3196" s="45"/>
      <c r="E3196" s="73" t="s">
        <v>12551</v>
      </c>
      <c r="F3196" s="74">
        <f ca="1">SUM(Table3151[MONTO TOTAL ESTIMADO])</f>
        <v>660833.34</v>
      </c>
      <c r="G3196" s="45"/>
      <c r="H3196" s="45" t="str">
        <f>C3187</f>
        <v>Bienes</v>
      </c>
      <c r="I3196" s="45" t="str">
        <f>E3187</f>
        <v>Sí</v>
      </c>
      <c r="J3196" s="45" t="str">
        <f>D3187</f>
        <v>Compras Menores</v>
      </c>
    </row>
    <row r="3197" spans="1:10" ht="14.1" customHeight="1" thickBot="1" x14ac:dyDescent="0.3"/>
    <row r="3198" spans="1:10" ht="33.75" customHeight="1" thickBot="1" x14ac:dyDescent="0.25">
      <c r="A3198" s="64" t="s">
        <v>16382</v>
      </c>
      <c r="B3198" s="64" t="s">
        <v>161</v>
      </c>
      <c r="C3198" s="64" t="s">
        <v>11725</v>
      </c>
      <c r="D3198" s="64" t="s">
        <v>14378</v>
      </c>
      <c r="E3198" s="64" t="s">
        <v>10963</v>
      </c>
      <c r="F3198" s="64" t="s">
        <v>11096</v>
      </c>
      <c r="G3198" s="45"/>
      <c r="H3198" s="45"/>
      <c r="I3198" s="45"/>
      <c r="J3198" s="45"/>
    </row>
    <row r="3199" spans="1:10" ht="14.1" customHeight="1" thickBot="1" x14ac:dyDescent="0.25">
      <c r="A3199" s="66" t="s">
        <v>18942</v>
      </c>
      <c r="B3199" s="66" t="s">
        <v>18943</v>
      </c>
      <c r="C3199" s="66" t="s">
        <v>17798</v>
      </c>
      <c r="D3199" s="66" t="s">
        <v>17483</v>
      </c>
      <c r="E3199" s="66" t="s">
        <v>8856</v>
      </c>
      <c r="F3199" s="66" t="s">
        <v>18944</v>
      </c>
      <c r="G3199" s="45"/>
      <c r="H3199" s="45"/>
      <c r="I3199" s="45"/>
      <c r="J3199" s="45"/>
    </row>
    <row r="3200" spans="1:10" ht="14.1" customHeight="1" thickBot="1" x14ac:dyDescent="0.25">
      <c r="A3200" s="95" t="s">
        <v>14828</v>
      </c>
      <c r="B3200" s="67" t="s">
        <v>8530</v>
      </c>
      <c r="C3200" s="76">
        <v>45108</v>
      </c>
      <c r="D3200" s="95" t="s">
        <v>9387</v>
      </c>
      <c r="E3200" s="67" t="s">
        <v>13094</v>
      </c>
      <c r="F3200" s="66" t="s">
        <v>3082</v>
      </c>
      <c r="G3200" s="45"/>
      <c r="H3200" s="45"/>
      <c r="I3200" s="45"/>
      <c r="J3200" s="45"/>
    </row>
    <row r="3201" spans="1:10" ht="14.1" customHeight="1" thickBot="1" x14ac:dyDescent="0.25">
      <c r="A3201" s="96"/>
      <c r="B3201" s="67" t="s">
        <v>1786</v>
      </c>
      <c r="C3201" s="85">
        <f>IF(C3200="","",IF(AND(MONTH(C3200)&gt;=1,MONTH(C3200)&lt;=3),1,IF(AND(MONTH(C3200)&gt;=4,MONTH(C3200)&lt;=6),2,IF(AND(MONTH(C3200)&gt;=7,MONTH(C3200)&lt;=9),3,4))))</f>
        <v>3</v>
      </c>
      <c r="D3201" s="96"/>
      <c r="E3201" s="67" t="s">
        <v>2419</v>
      </c>
      <c r="F3201" s="66" t="s">
        <v>14449</v>
      </c>
      <c r="G3201" s="45"/>
      <c r="H3201" s="45"/>
      <c r="I3201" s="45"/>
      <c r="J3201" s="45"/>
    </row>
    <row r="3202" spans="1:10" ht="14.1" customHeight="1" thickBot="1" x14ac:dyDescent="0.25">
      <c r="A3202" s="96"/>
      <c r="B3202" s="67" t="s">
        <v>12943</v>
      </c>
      <c r="C3202" s="76">
        <v>45199</v>
      </c>
      <c r="D3202" s="96"/>
      <c r="E3202" s="67" t="s">
        <v>3075</v>
      </c>
      <c r="F3202" s="66" t="s">
        <v>6001</v>
      </c>
      <c r="G3202" s="45"/>
      <c r="H3202" s="45"/>
      <c r="I3202" s="45"/>
      <c r="J3202" s="45"/>
    </row>
    <row r="3203" spans="1:10" ht="14.1" customHeight="1" thickBot="1" x14ac:dyDescent="0.25">
      <c r="A3203" s="96"/>
      <c r="B3203" s="67" t="s">
        <v>1786</v>
      </c>
      <c r="C3203" s="85">
        <f>IF(C3202="","",IF(AND(MONTH(C3202)&gt;=1,MONTH(C3202)&lt;=3),1,IF(AND(MONTH(C3202)&gt;=4,MONTH(C3202)&lt;=6),2,IF(AND(MONTH(C3202)&gt;=7,MONTH(C3202)&lt;=9),3,4))))</f>
        <v>3</v>
      </c>
      <c r="D3203" s="96"/>
      <c r="E3203" s="67" t="s">
        <v>13193</v>
      </c>
      <c r="F3203" s="66" t="s">
        <v>6001</v>
      </c>
      <c r="G3203" s="45"/>
      <c r="H3203" s="45"/>
      <c r="I3203" s="45"/>
      <c r="J3203" s="45"/>
    </row>
    <row r="3204" spans="1:10" ht="14.1" customHeight="1" thickBot="1" x14ac:dyDescent="0.25">
      <c r="A3204" s="45"/>
      <c r="B3204" s="45"/>
      <c r="C3204" s="45"/>
      <c r="D3204" s="45"/>
      <c r="E3204" s="45"/>
      <c r="F3204" s="45"/>
      <c r="G3204" s="45"/>
      <c r="H3204" s="45"/>
      <c r="I3204" s="45"/>
      <c r="J3204" s="45"/>
    </row>
    <row r="3205" spans="1:10" ht="14.1" customHeight="1" thickBot="1" x14ac:dyDescent="0.25">
      <c r="A3205" s="72" t="s">
        <v>15735</v>
      </c>
      <c r="B3205" s="72" t="s">
        <v>16146</v>
      </c>
      <c r="C3205" s="72" t="s">
        <v>15641</v>
      </c>
      <c r="D3205" s="72" t="s">
        <v>15251</v>
      </c>
      <c r="E3205" s="72" t="s">
        <v>6934</v>
      </c>
      <c r="F3205" s="72" t="s">
        <v>15280</v>
      </c>
      <c r="G3205" s="45"/>
      <c r="H3205" s="45"/>
      <c r="I3205" s="45"/>
      <c r="J3205" s="45"/>
    </row>
    <row r="3206" spans="1:10" ht="14.1" customHeight="1" x14ac:dyDescent="0.2">
      <c r="A3206" s="78">
        <v>43232304</v>
      </c>
      <c r="B3206" s="69" t="str">
        <f ca="1">IFERROR(INDEX(UNSPSCDes,MATCH(INDIRECT(ADDRESS(ROW(),COLUMN()-1,4)),UNSPSCCode,0)),"")</f>
        <v>Software de sistemas de manejo de base datos</v>
      </c>
      <c r="C3206" s="78" t="s">
        <v>1449</v>
      </c>
      <c r="D3206" s="78">
        <v>3</v>
      </c>
      <c r="E3206" s="71">
        <v>180277.78</v>
      </c>
      <c r="F3206" s="70">
        <f ca="1">INDIRECT(ADDRESS(ROW(),COLUMN()-2,4))*INDIRECT(ADDRESS(ROW(),COLUMN()-1,4))</f>
        <v>540833.34</v>
      </c>
      <c r="G3206" s="45"/>
      <c r="H3206" s="45"/>
      <c r="I3206" s="45"/>
      <c r="J3206" s="45"/>
    </row>
    <row r="3207" spans="1:10" ht="13.5" customHeight="1" x14ac:dyDescent="0.2">
      <c r="A3207" s="78">
        <v>43231503</v>
      </c>
      <c r="B3207" s="69" t="str">
        <f ca="1">IFERROR(INDEX(UNSPSCDes,MATCH(INDIRECT(ADDRESS(ROW(),COLUMN()-1,4)),UNSPSCCode,0)),"")</f>
        <v>Software de adquisiciones</v>
      </c>
      <c r="C3207" s="78" t="s">
        <v>1449</v>
      </c>
      <c r="D3207" s="78">
        <v>1</v>
      </c>
      <c r="E3207" s="71">
        <v>336666.64</v>
      </c>
      <c r="F3207" s="70">
        <f ca="1">INDIRECT(ADDRESS(ROW(),COLUMN()-2,4))*INDIRECT(ADDRESS(ROW(),COLUMN()-1,4))</f>
        <v>336666.64</v>
      </c>
      <c r="G3207" s="45"/>
      <c r="H3207" s="45"/>
      <c r="I3207" s="45"/>
      <c r="J3207" s="45"/>
    </row>
    <row r="3208" spans="1:10" ht="14.1" customHeight="1" x14ac:dyDescent="0.2">
      <c r="A3208" s="45"/>
      <c r="B3208" s="45"/>
      <c r="C3208" s="45"/>
      <c r="D3208" s="45"/>
      <c r="E3208" s="73" t="s">
        <v>12551</v>
      </c>
      <c r="F3208" s="74">
        <f ca="1">SUM(Table3152[MONTO TOTAL ESTIMADO])</f>
        <v>877499.98</v>
      </c>
      <c r="G3208" s="45"/>
      <c r="H3208" s="45" t="str">
        <f>C3199</f>
        <v>Bienes</v>
      </c>
      <c r="I3208" s="45" t="str">
        <f>E3199</f>
        <v>Sí</v>
      </c>
      <c r="J3208" s="45" t="str">
        <f>D3199</f>
        <v>Compras Menores</v>
      </c>
    </row>
    <row r="3209" spans="1:10" ht="14.1" customHeight="1" thickBot="1" x14ac:dyDescent="0.3"/>
    <row r="3210" spans="1:10" ht="33.75" customHeight="1" thickBot="1" x14ac:dyDescent="0.25">
      <c r="A3210" s="64" t="s">
        <v>16382</v>
      </c>
      <c r="B3210" s="64" t="s">
        <v>161</v>
      </c>
      <c r="C3210" s="64" t="s">
        <v>11725</v>
      </c>
      <c r="D3210" s="64" t="s">
        <v>14378</v>
      </c>
      <c r="E3210" s="64" t="s">
        <v>10963</v>
      </c>
      <c r="F3210" s="64" t="s">
        <v>11096</v>
      </c>
      <c r="G3210" s="45"/>
      <c r="H3210" s="45"/>
      <c r="I3210" s="45"/>
      <c r="J3210" s="45"/>
    </row>
    <row r="3211" spans="1:10" ht="14.1" customHeight="1" thickBot="1" x14ac:dyDescent="0.25">
      <c r="A3211" s="66" t="s">
        <v>18942</v>
      </c>
      <c r="B3211" s="66" t="s">
        <v>18943</v>
      </c>
      <c r="C3211" s="66" t="s">
        <v>17798</v>
      </c>
      <c r="D3211" s="66" t="s">
        <v>17483</v>
      </c>
      <c r="E3211" s="66" t="s">
        <v>8856</v>
      </c>
      <c r="F3211" s="66" t="s">
        <v>18944</v>
      </c>
      <c r="G3211" s="45"/>
      <c r="H3211" s="45"/>
      <c r="I3211" s="45"/>
      <c r="J3211" s="45"/>
    </row>
    <row r="3212" spans="1:10" ht="14.1" customHeight="1" thickBot="1" x14ac:dyDescent="0.25">
      <c r="A3212" s="95" t="s">
        <v>14828</v>
      </c>
      <c r="B3212" s="67" t="s">
        <v>8530</v>
      </c>
      <c r="C3212" s="76">
        <v>45200</v>
      </c>
      <c r="D3212" s="95" t="s">
        <v>9387</v>
      </c>
      <c r="E3212" s="67" t="s">
        <v>13094</v>
      </c>
      <c r="F3212" s="66" t="s">
        <v>3082</v>
      </c>
      <c r="G3212" s="45"/>
      <c r="H3212" s="45"/>
      <c r="I3212" s="45"/>
      <c r="J3212" s="45"/>
    </row>
    <row r="3213" spans="1:10" ht="14.1" customHeight="1" thickBot="1" x14ac:dyDescent="0.25">
      <c r="A3213" s="96"/>
      <c r="B3213" s="67" t="s">
        <v>1786</v>
      </c>
      <c r="C3213" s="85">
        <f>IF(C3212="","",IF(AND(MONTH(C3212)&gt;=1,MONTH(C3212)&lt;=3),1,IF(AND(MONTH(C3212)&gt;=4,MONTH(C3212)&lt;=6),2,IF(AND(MONTH(C3212)&gt;=7,MONTH(C3212)&lt;=9),3,4))))</f>
        <v>4</v>
      </c>
      <c r="D3213" s="96"/>
      <c r="E3213" s="67" t="s">
        <v>2419</v>
      </c>
      <c r="F3213" s="66" t="s">
        <v>14449</v>
      </c>
      <c r="G3213" s="45"/>
      <c r="H3213" s="45"/>
      <c r="I3213" s="45"/>
      <c r="J3213" s="45"/>
    </row>
    <row r="3214" spans="1:10" ht="14.1" customHeight="1" thickBot="1" x14ac:dyDescent="0.25">
      <c r="A3214" s="96"/>
      <c r="B3214" s="67" t="s">
        <v>12943</v>
      </c>
      <c r="C3214" s="76">
        <v>45291</v>
      </c>
      <c r="D3214" s="96"/>
      <c r="E3214" s="67" t="s">
        <v>3075</v>
      </c>
      <c r="F3214" s="66" t="s">
        <v>6001</v>
      </c>
      <c r="G3214" s="45"/>
      <c r="H3214" s="45"/>
      <c r="I3214" s="45"/>
      <c r="J3214" s="45"/>
    </row>
    <row r="3215" spans="1:10" ht="14.1" customHeight="1" thickBot="1" x14ac:dyDescent="0.25">
      <c r="A3215" s="96"/>
      <c r="B3215" s="67" t="s">
        <v>1786</v>
      </c>
      <c r="C3215" s="85">
        <f>IF(C3214="","",IF(AND(MONTH(C3214)&gt;=1,MONTH(C3214)&lt;=3),1,IF(AND(MONTH(C3214)&gt;=4,MONTH(C3214)&lt;=6),2,IF(AND(MONTH(C3214)&gt;=7,MONTH(C3214)&lt;=9),3,4))))</f>
        <v>4</v>
      </c>
      <c r="D3215" s="96"/>
      <c r="E3215" s="67" t="s">
        <v>13193</v>
      </c>
      <c r="F3215" s="66" t="s">
        <v>6001</v>
      </c>
      <c r="G3215" s="45"/>
      <c r="H3215" s="45"/>
      <c r="I3215" s="45"/>
      <c r="J3215" s="45"/>
    </row>
    <row r="3216" spans="1:10" ht="14.1" customHeight="1" thickBot="1" x14ac:dyDescent="0.25">
      <c r="A3216" s="45"/>
      <c r="B3216" s="45"/>
      <c r="C3216" s="45"/>
      <c r="D3216" s="45"/>
      <c r="E3216" s="45"/>
      <c r="F3216" s="45"/>
      <c r="G3216" s="45"/>
      <c r="H3216" s="45"/>
      <c r="I3216" s="45"/>
      <c r="J3216" s="45"/>
    </row>
    <row r="3217" spans="1:10" ht="14.1" customHeight="1" thickBot="1" x14ac:dyDescent="0.25">
      <c r="A3217" s="72" t="s">
        <v>15735</v>
      </c>
      <c r="B3217" s="72" t="s">
        <v>16146</v>
      </c>
      <c r="C3217" s="72" t="s">
        <v>15641</v>
      </c>
      <c r="D3217" s="72" t="s">
        <v>15251</v>
      </c>
      <c r="E3217" s="72" t="s">
        <v>6934</v>
      </c>
      <c r="F3217" s="72" t="s">
        <v>15280</v>
      </c>
      <c r="G3217" s="45"/>
      <c r="H3217" s="45"/>
      <c r="I3217" s="45"/>
      <c r="J3217" s="45"/>
    </row>
    <row r="3218" spans="1:10" ht="14.1" customHeight="1" x14ac:dyDescent="0.2">
      <c r="A3218" s="78">
        <v>43232304</v>
      </c>
      <c r="B3218" s="69" t="str">
        <f ca="1">IFERROR(INDEX(UNSPSCDes,MATCH(INDIRECT(ADDRESS(ROW(),COLUMN()-1,4)),UNSPSCCode,0)),"")</f>
        <v>Software de sistemas de manejo de base datos</v>
      </c>
      <c r="C3218" s="78" t="s">
        <v>1449</v>
      </c>
      <c r="D3218" s="78">
        <v>3</v>
      </c>
      <c r="E3218" s="71">
        <v>180277.78</v>
      </c>
      <c r="F3218" s="70">
        <f ca="1">INDIRECT(ADDRESS(ROW(),COLUMN()-2,4))*INDIRECT(ADDRESS(ROW(),COLUMN()-1,4))</f>
        <v>540833.34</v>
      </c>
      <c r="G3218" s="45"/>
      <c r="H3218" s="45"/>
      <c r="I3218" s="45"/>
      <c r="J3218" s="45"/>
    </row>
    <row r="3219" spans="1:10" ht="13.5" customHeight="1" x14ac:dyDescent="0.2">
      <c r="A3219" s="78">
        <v>32101601</v>
      </c>
      <c r="B3219" s="69" t="str">
        <f ca="1">IFERROR(INDEX(UNSPSCDes,MATCH(INDIRECT(ADDRESS(ROW(),COLUMN()-1,4)),UNSPSCCode,0)),"")</f>
        <v>Memoria de acceso aleatorio (ram)</v>
      </c>
      <c r="C3219" s="78" t="s">
        <v>1449</v>
      </c>
      <c r="D3219" s="78">
        <v>25</v>
      </c>
      <c r="E3219" s="71">
        <v>4800</v>
      </c>
      <c r="F3219" s="70">
        <f ca="1">INDIRECT(ADDRESS(ROW(),COLUMN()-2,4))*INDIRECT(ADDRESS(ROW(),COLUMN()-1,4))</f>
        <v>120000</v>
      </c>
      <c r="G3219" s="45"/>
      <c r="H3219" s="45"/>
      <c r="I3219" s="45"/>
      <c r="J3219" s="45"/>
    </row>
    <row r="3220" spans="1:10" ht="14.1" customHeight="1" x14ac:dyDescent="0.2">
      <c r="A3220" s="45"/>
      <c r="B3220" s="45"/>
      <c r="C3220" s="45"/>
      <c r="D3220" s="45"/>
      <c r="E3220" s="73" t="s">
        <v>12551</v>
      </c>
      <c r="F3220" s="74">
        <f ca="1">SUM(Table3153[MONTO TOTAL ESTIMADO])</f>
        <v>660833.34</v>
      </c>
      <c r="G3220" s="45"/>
      <c r="H3220" s="45" t="str">
        <f>C3211</f>
        <v>Bienes</v>
      </c>
      <c r="I3220" s="45" t="str">
        <f>E3211</f>
        <v>Sí</v>
      </c>
      <c r="J3220" s="45" t="str">
        <f>D3211</f>
        <v>Compras Menores</v>
      </c>
    </row>
    <row r="3221" spans="1:10" ht="14.1" customHeight="1" thickBot="1" x14ac:dyDescent="0.3"/>
    <row r="3222" spans="1:10" ht="33.75" customHeight="1" thickBot="1" x14ac:dyDescent="0.25">
      <c r="A3222" s="64" t="s">
        <v>16382</v>
      </c>
      <c r="B3222" s="64" t="s">
        <v>161</v>
      </c>
      <c r="C3222" s="64" t="s">
        <v>11725</v>
      </c>
      <c r="D3222" s="64" t="s">
        <v>14378</v>
      </c>
      <c r="E3222" s="64" t="s">
        <v>10963</v>
      </c>
      <c r="F3222" s="64" t="s">
        <v>11096</v>
      </c>
      <c r="G3222" s="45"/>
      <c r="H3222" s="45"/>
      <c r="I3222" s="45"/>
      <c r="J3222" s="45"/>
    </row>
    <row r="3223" spans="1:10" ht="13.5" customHeight="1" thickBot="1" x14ac:dyDescent="0.25">
      <c r="A3223" s="88" t="s">
        <v>18949</v>
      </c>
      <c r="B3223" s="88" t="s">
        <v>18950</v>
      </c>
      <c r="C3223" s="66" t="s">
        <v>6800</v>
      </c>
      <c r="D3223" s="66" t="s">
        <v>17483</v>
      </c>
      <c r="E3223" s="66" t="s">
        <v>8856</v>
      </c>
      <c r="F3223" s="66" t="s">
        <v>18838</v>
      </c>
      <c r="G3223" s="45"/>
      <c r="H3223" s="45"/>
      <c r="I3223" s="45"/>
      <c r="J3223" s="45"/>
    </row>
    <row r="3224" spans="1:10" ht="14.1" customHeight="1" thickBot="1" x14ac:dyDescent="0.25">
      <c r="A3224" s="95" t="s">
        <v>14828</v>
      </c>
      <c r="B3224" s="67" t="s">
        <v>8530</v>
      </c>
      <c r="C3224" s="76">
        <v>44927</v>
      </c>
      <c r="D3224" s="95" t="s">
        <v>9387</v>
      </c>
      <c r="E3224" s="67" t="s">
        <v>13094</v>
      </c>
      <c r="F3224" s="66" t="s">
        <v>3082</v>
      </c>
      <c r="G3224" s="45"/>
      <c r="H3224" s="45"/>
      <c r="I3224" s="45"/>
      <c r="J3224" s="45"/>
    </row>
    <row r="3225" spans="1:10" ht="14.1" customHeight="1" thickBot="1" x14ac:dyDescent="0.25">
      <c r="A3225" s="96"/>
      <c r="B3225" s="67" t="s">
        <v>1786</v>
      </c>
      <c r="C3225" s="87">
        <f>IF(C3224="","",IF(AND(MONTH(C3224)&gt;=1,MONTH(C3224)&lt;=3),1,IF(AND(MONTH(C3224)&gt;=4,MONTH(C3224)&lt;=6),2,IF(AND(MONTH(C3224)&gt;=7,MONTH(C3224)&lt;=9),3,4))))</f>
        <v>1</v>
      </c>
      <c r="D3225" s="96"/>
      <c r="E3225" s="67" t="s">
        <v>2419</v>
      </c>
      <c r="F3225" s="66" t="s">
        <v>14449</v>
      </c>
      <c r="G3225" s="45"/>
      <c r="H3225" s="45"/>
      <c r="I3225" s="45"/>
      <c r="J3225" s="45"/>
    </row>
    <row r="3226" spans="1:10" ht="14.1" customHeight="1" thickBot="1" x14ac:dyDescent="0.25">
      <c r="A3226" s="96"/>
      <c r="B3226" s="67" t="s">
        <v>12943</v>
      </c>
      <c r="C3226" s="76">
        <v>45016</v>
      </c>
      <c r="D3226" s="96"/>
      <c r="E3226" s="67" t="s">
        <v>3075</v>
      </c>
      <c r="F3226" s="66" t="s">
        <v>6001</v>
      </c>
      <c r="G3226" s="45"/>
      <c r="H3226" s="45"/>
      <c r="I3226" s="45"/>
      <c r="J3226" s="45"/>
    </row>
    <row r="3227" spans="1:10" ht="14.1" customHeight="1" thickBot="1" x14ac:dyDescent="0.25">
      <c r="A3227" s="96"/>
      <c r="B3227" s="67" t="s">
        <v>1786</v>
      </c>
      <c r="C3227" s="87">
        <f>IF(C3226="","",IF(AND(MONTH(C3226)&gt;=1,MONTH(C3226)&lt;=3),1,IF(AND(MONTH(C3226)&gt;=4,MONTH(C3226)&lt;=6),2,IF(AND(MONTH(C3226)&gt;=7,MONTH(C3226)&lt;=9),3,4))))</f>
        <v>1</v>
      </c>
      <c r="D3227" s="96"/>
      <c r="E3227" s="67" t="s">
        <v>13193</v>
      </c>
      <c r="F3227" s="66" t="s">
        <v>6001</v>
      </c>
      <c r="G3227" s="45"/>
      <c r="H3227" s="45"/>
      <c r="I3227" s="45"/>
      <c r="J3227" s="45"/>
    </row>
    <row r="3228" spans="1:10" ht="14.1" customHeight="1" thickBot="1" x14ac:dyDescent="0.25">
      <c r="A3228" s="45"/>
      <c r="B3228" s="45"/>
      <c r="C3228" s="45"/>
      <c r="D3228" s="45"/>
      <c r="E3228" s="45"/>
      <c r="F3228" s="45"/>
      <c r="G3228" s="45"/>
      <c r="H3228" s="45"/>
      <c r="I3228" s="45"/>
      <c r="J3228" s="45"/>
    </row>
    <row r="3229" spans="1:10" ht="14.1" customHeight="1" thickBot="1" x14ac:dyDescent="0.25">
      <c r="A3229" s="72" t="s">
        <v>15735</v>
      </c>
      <c r="B3229" s="72" t="s">
        <v>16146</v>
      </c>
      <c r="C3229" s="72" t="s">
        <v>15641</v>
      </c>
      <c r="D3229" s="72" t="s">
        <v>15251</v>
      </c>
      <c r="E3229" s="72" t="s">
        <v>6934</v>
      </c>
      <c r="F3229" s="72" t="s">
        <v>15280</v>
      </c>
      <c r="G3229" s="45"/>
      <c r="H3229" s="45"/>
      <c r="I3229" s="45"/>
      <c r="J3229" s="45"/>
    </row>
    <row r="3230" spans="1:10" ht="27" customHeight="1" x14ac:dyDescent="0.2">
      <c r="A3230" s="78">
        <v>70171707</v>
      </c>
      <c r="B3230" s="69" t="str">
        <f ca="1">IFERROR(INDEX(UNSPSCDes,MATCH(INDIRECT(ADDRESS(ROW(),COLUMN()-1,4)),UNSPSCCode,0)),"")</f>
        <v>Servicios de  mantenimiento o administración de pozos de agua</v>
      </c>
      <c r="C3230" s="78" t="s">
        <v>1449</v>
      </c>
      <c r="D3230" s="78">
        <v>2</v>
      </c>
      <c r="E3230" s="71">
        <v>200000</v>
      </c>
      <c r="F3230" s="70">
        <f ca="1">INDIRECT(ADDRESS(ROW(),COLUMN()-2,4))*INDIRECT(ADDRESS(ROW(),COLUMN()-1,4))</f>
        <v>400000</v>
      </c>
      <c r="G3230" s="45"/>
      <c r="H3230" s="45"/>
      <c r="I3230" s="45"/>
      <c r="J3230" s="45"/>
    </row>
    <row r="3231" spans="1:10" ht="14.1" customHeight="1" x14ac:dyDescent="0.2">
      <c r="A3231" s="45"/>
      <c r="B3231" s="45"/>
      <c r="C3231" s="45"/>
      <c r="D3231" s="45"/>
      <c r="E3231" s="73" t="s">
        <v>12551</v>
      </c>
      <c r="F3231" s="74">
        <f ca="1">SUM(Table389[MONTO TOTAL ESTIMADO])</f>
        <v>400000</v>
      </c>
      <c r="G3231" s="45"/>
      <c r="H3231" s="45" t="str">
        <f>C3223</f>
        <v>Servicios</v>
      </c>
      <c r="I3231" s="45" t="str">
        <f>E3223</f>
        <v>Sí</v>
      </c>
      <c r="J3231" s="45" t="str">
        <f>D3223</f>
        <v>Compras Menores</v>
      </c>
    </row>
    <row r="3232" spans="1:10" ht="14.1" customHeight="1" thickBot="1" x14ac:dyDescent="0.3"/>
    <row r="3233" spans="1:10" ht="33.75" customHeight="1" thickBot="1" x14ac:dyDescent="0.25">
      <c r="A3233" s="64" t="s">
        <v>16382</v>
      </c>
      <c r="B3233" s="64" t="s">
        <v>161</v>
      </c>
      <c r="C3233" s="64" t="s">
        <v>11725</v>
      </c>
      <c r="D3233" s="64" t="s">
        <v>14378</v>
      </c>
      <c r="E3233" s="64" t="s">
        <v>10963</v>
      </c>
      <c r="F3233" s="64" t="s">
        <v>11096</v>
      </c>
      <c r="G3233" s="45"/>
      <c r="H3233" s="45"/>
      <c r="I3233" s="45"/>
      <c r="J3233" s="45"/>
    </row>
    <row r="3234" spans="1:10" ht="14.1" customHeight="1" thickBot="1" x14ac:dyDescent="0.25">
      <c r="A3234" s="88" t="s">
        <v>18949</v>
      </c>
      <c r="B3234" s="88" t="s">
        <v>18950</v>
      </c>
      <c r="C3234" s="66" t="s">
        <v>6800</v>
      </c>
      <c r="D3234" s="66" t="s">
        <v>17483</v>
      </c>
      <c r="E3234" s="66" t="s">
        <v>8856</v>
      </c>
      <c r="F3234" s="66" t="s">
        <v>18838</v>
      </c>
      <c r="G3234" s="45"/>
      <c r="H3234" s="45"/>
      <c r="I3234" s="45"/>
      <c r="J3234" s="45"/>
    </row>
    <row r="3235" spans="1:10" ht="14.1" customHeight="1" thickBot="1" x14ac:dyDescent="0.25">
      <c r="A3235" s="95" t="s">
        <v>14828</v>
      </c>
      <c r="B3235" s="67" t="s">
        <v>8530</v>
      </c>
      <c r="C3235" s="76">
        <v>45017</v>
      </c>
      <c r="D3235" s="95" t="s">
        <v>9387</v>
      </c>
      <c r="E3235" s="67" t="s">
        <v>13094</v>
      </c>
      <c r="F3235" s="66" t="s">
        <v>3082</v>
      </c>
      <c r="G3235" s="45"/>
      <c r="H3235" s="45"/>
      <c r="I3235" s="45"/>
      <c r="J3235" s="45"/>
    </row>
    <row r="3236" spans="1:10" ht="14.1" customHeight="1" thickBot="1" x14ac:dyDescent="0.25">
      <c r="A3236" s="96"/>
      <c r="B3236" s="67" t="s">
        <v>1786</v>
      </c>
      <c r="C3236" s="87">
        <f>IF(C3235="","",IF(AND(MONTH(C3235)&gt;=1,MONTH(C3235)&lt;=3),1,IF(AND(MONTH(C3235)&gt;=4,MONTH(C3235)&lt;=6),2,IF(AND(MONTH(C3235)&gt;=7,MONTH(C3235)&lt;=9),3,4))))</f>
        <v>2</v>
      </c>
      <c r="D3236" s="96"/>
      <c r="E3236" s="67" t="s">
        <v>2419</v>
      </c>
      <c r="F3236" s="66" t="s">
        <v>14449</v>
      </c>
      <c r="G3236" s="45"/>
      <c r="H3236" s="45"/>
      <c r="I3236" s="45"/>
      <c r="J3236" s="45"/>
    </row>
    <row r="3237" spans="1:10" ht="14.1" customHeight="1" thickBot="1" x14ac:dyDescent="0.25">
      <c r="A3237" s="96"/>
      <c r="B3237" s="67" t="s">
        <v>12943</v>
      </c>
      <c r="C3237" s="76">
        <v>45107</v>
      </c>
      <c r="D3237" s="96"/>
      <c r="E3237" s="67" t="s">
        <v>3075</v>
      </c>
      <c r="F3237" s="66" t="s">
        <v>6001</v>
      </c>
      <c r="G3237" s="45"/>
      <c r="H3237" s="45"/>
      <c r="I3237" s="45"/>
      <c r="J3237" s="45"/>
    </row>
    <row r="3238" spans="1:10" ht="14.1" customHeight="1" thickBot="1" x14ac:dyDescent="0.25">
      <c r="A3238" s="96"/>
      <c r="B3238" s="67" t="s">
        <v>1786</v>
      </c>
      <c r="C3238" s="87">
        <f>IF(C3237="","",IF(AND(MONTH(C3237)&gt;=1,MONTH(C3237)&lt;=3),1,IF(AND(MONTH(C3237)&gt;=4,MONTH(C3237)&lt;=6),2,IF(AND(MONTH(C3237)&gt;=7,MONTH(C3237)&lt;=9),3,4))))</f>
        <v>2</v>
      </c>
      <c r="D3238" s="96"/>
      <c r="E3238" s="67" t="s">
        <v>13193</v>
      </c>
      <c r="F3238" s="66" t="s">
        <v>6001</v>
      </c>
      <c r="G3238" s="45"/>
      <c r="H3238" s="45"/>
      <c r="I3238" s="45"/>
      <c r="J3238" s="45"/>
    </row>
    <row r="3239" spans="1:10" ht="14.1" customHeight="1" thickBot="1" x14ac:dyDescent="0.25">
      <c r="A3239" s="45"/>
      <c r="B3239" s="45"/>
      <c r="C3239" s="45"/>
      <c r="D3239" s="45"/>
      <c r="E3239" s="45"/>
      <c r="F3239" s="45"/>
      <c r="G3239" s="45"/>
      <c r="H3239" s="45"/>
      <c r="I3239" s="45"/>
      <c r="J3239" s="45"/>
    </row>
    <row r="3240" spans="1:10" ht="14.1" customHeight="1" thickBot="1" x14ac:dyDescent="0.25">
      <c r="A3240" s="72" t="s">
        <v>15735</v>
      </c>
      <c r="B3240" s="72" t="s">
        <v>16146</v>
      </c>
      <c r="C3240" s="72" t="s">
        <v>15641</v>
      </c>
      <c r="D3240" s="72" t="s">
        <v>15251</v>
      </c>
      <c r="E3240" s="72" t="s">
        <v>6934</v>
      </c>
      <c r="F3240" s="72" t="s">
        <v>15280</v>
      </c>
      <c r="G3240" s="45"/>
      <c r="H3240" s="45"/>
      <c r="I3240" s="45"/>
      <c r="J3240" s="45"/>
    </row>
    <row r="3241" spans="1:10" ht="27" customHeight="1" x14ac:dyDescent="0.2">
      <c r="A3241" s="78">
        <v>70171707</v>
      </c>
      <c r="B3241" s="69" t="str">
        <f ca="1">IFERROR(INDEX(UNSPSCDes,MATCH(INDIRECT(ADDRESS(ROW(),COLUMN()-1,4)),UNSPSCCode,0)),"")</f>
        <v>Servicios de  mantenimiento o administración de pozos de agua</v>
      </c>
      <c r="C3241" s="78" t="s">
        <v>1449</v>
      </c>
      <c r="D3241" s="78">
        <v>3</v>
      </c>
      <c r="E3241" s="71">
        <v>200000</v>
      </c>
      <c r="F3241" s="70">
        <f ca="1">INDIRECT(ADDRESS(ROW(),COLUMN()-2,4))*INDIRECT(ADDRESS(ROW(),COLUMN()-1,4))</f>
        <v>600000</v>
      </c>
      <c r="G3241" s="45"/>
      <c r="H3241" s="45"/>
      <c r="I3241" s="45"/>
      <c r="J3241" s="45"/>
    </row>
    <row r="3242" spans="1:10" ht="14.1" customHeight="1" x14ac:dyDescent="0.2">
      <c r="A3242" s="45"/>
      <c r="B3242" s="45"/>
      <c r="C3242" s="45"/>
      <c r="D3242" s="45"/>
      <c r="E3242" s="73" t="s">
        <v>12551</v>
      </c>
      <c r="F3242" s="74">
        <f ca="1">SUM(Table390[MONTO TOTAL ESTIMADO])</f>
        <v>600000</v>
      </c>
      <c r="G3242" s="45"/>
      <c r="H3242" s="45" t="str">
        <f>C3234</f>
        <v>Servicios</v>
      </c>
      <c r="I3242" s="45" t="str">
        <f>E3234</f>
        <v>Sí</v>
      </c>
      <c r="J3242" s="45" t="str">
        <f>D3234</f>
        <v>Compras Menores</v>
      </c>
    </row>
    <row r="3243" spans="1:10" ht="14.1" customHeight="1" thickBot="1" x14ac:dyDescent="0.3"/>
    <row r="3244" spans="1:10" ht="33.75" customHeight="1" thickBot="1" x14ac:dyDescent="0.25">
      <c r="A3244" s="64" t="s">
        <v>16382</v>
      </c>
      <c r="B3244" s="64" t="s">
        <v>161</v>
      </c>
      <c r="C3244" s="64" t="s">
        <v>11725</v>
      </c>
      <c r="D3244" s="64" t="s">
        <v>14378</v>
      </c>
      <c r="E3244" s="64" t="s">
        <v>10963</v>
      </c>
      <c r="F3244" s="64" t="s">
        <v>11096</v>
      </c>
      <c r="G3244" s="45"/>
      <c r="H3244" s="45"/>
      <c r="I3244" s="45"/>
      <c r="J3244" s="45"/>
    </row>
    <row r="3245" spans="1:10" ht="14.1" customHeight="1" thickBot="1" x14ac:dyDescent="0.25">
      <c r="A3245" s="88" t="s">
        <v>18949</v>
      </c>
      <c r="B3245" s="88" t="s">
        <v>18950</v>
      </c>
      <c r="C3245" s="66" t="s">
        <v>6800</v>
      </c>
      <c r="D3245" s="66" t="s">
        <v>17483</v>
      </c>
      <c r="E3245" s="66" t="s">
        <v>8856</v>
      </c>
      <c r="F3245" s="66" t="s">
        <v>18838</v>
      </c>
      <c r="G3245" s="45"/>
      <c r="H3245" s="45"/>
      <c r="I3245" s="45"/>
      <c r="J3245" s="45"/>
    </row>
    <row r="3246" spans="1:10" ht="14.1" customHeight="1" thickBot="1" x14ac:dyDescent="0.25">
      <c r="A3246" s="95" t="s">
        <v>14828</v>
      </c>
      <c r="B3246" s="67" t="s">
        <v>8530</v>
      </c>
      <c r="C3246" s="76">
        <v>45108</v>
      </c>
      <c r="D3246" s="95" t="s">
        <v>9387</v>
      </c>
      <c r="E3246" s="67" t="s">
        <v>13094</v>
      </c>
      <c r="F3246" s="66" t="s">
        <v>3082</v>
      </c>
      <c r="G3246" s="45"/>
      <c r="H3246" s="45"/>
      <c r="I3246" s="45"/>
      <c r="J3246" s="45"/>
    </row>
    <row r="3247" spans="1:10" ht="14.1" customHeight="1" thickBot="1" x14ac:dyDescent="0.25">
      <c r="A3247" s="96"/>
      <c r="B3247" s="67" t="s">
        <v>1786</v>
      </c>
      <c r="C3247" s="87">
        <f>IF(C3246="","",IF(AND(MONTH(C3246)&gt;=1,MONTH(C3246)&lt;=3),1,IF(AND(MONTH(C3246)&gt;=4,MONTH(C3246)&lt;=6),2,IF(AND(MONTH(C3246)&gt;=7,MONTH(C3246)&lt;=9),3,4))))</f>
        <v>3</v>
      </c>
      <c r="D3247" s="96"/>
      <c r="E3247" s="67" t="s">
        <v>2419</v>
      </c>
      <c r="F3247" s="66" t="s">
        <v>14449</v>
      </c>
      <c r="G3247" s="45"/>
      <c r="H3247" s="45"/>
      <c r="I3247" s="45"/>
      <c r="J3247" s="45"/>
    </row>
    <row r="3248" spans="1:10" ht="14.1" customHeight="1" thickBot="1" x14ac:dyDescent="0.25">
      <c r="A3248" s="96"/>
      <c r="B3248" s="67" t="s">
        <v>12943</v>
      </c>
      <c r="C3248" s="76">
        <v>45199</v>
      </c>
      <c r="D3248" s="96"/>
      <c r="E3248" s="67" t="s">
        <v>3075</v>
      </c>
      <c r="F3248" s="66" t="s">
        <v>6001</v>
      </c>
      <c r="G3248" s="45"/>
      <c r="H3248" s="45"/>
      <c r="I3248" s="45"/>
      <c r="J3248" s="45"/>
    </row>
    <row r="3249" spans="1:10" ht="14.1" customHeight="1" thickBot="1" x14ac:dyDescent="0.25">
      <c r="A3249" s="96"/>
      <c r="B3249" s="67" t="s">
        <v>1786</v>
      </c>
      <c r="C3249" s="87">
        <f>IF(C3248="","",IF(AND(MONTH(C3248)&gt;=1,MONTH(C3248)&lt;=3),1,IF(AND(MONTH(C3248)&gt;=4,MONTH(C3248)&lt;=6),2,IF(AND(MONTH(C3248)&gt;=7,MONTH(C3248)&lt;=9),3,4))))</f>
        <v>3</v>
      </c>
      <c r="D3249" s="96"/>
      <c r="E3249" s="67" t="s">
        <v>13193</v>
      </c>
      <c r="F3249" s="66" t="s">
        <v>6001</v>
      </c>
      <c r="G3249" s="45"/>
      <c r="H3249" s="45"/>
      <c r="I3249" s="45"/>
      <c r="J3249" s="45"/>
    </row>
    <row r="3250" spans="1:10" ht="14.1" customHeight="1" thickBot="1" x14ac:dyDescent="0.25">
      <c r="A3250" s="45"/>
      <c r="B3250" s="45"/>
      <c r="C3250" s="45"/>
      <c r="D3250" s="45"/>
      <c r="E3250" s="45"/>
      <c r="F3250" s="45"/>
      <c r="G3250" s="45"/>
      <c r="H3250" s="45"/>
      <c r="I3250" s="45"/>
      <c r="J3250" s="45"/>
    </row>
    <row r="3251" spans="1:10" ht="14.1" customHeight="1" thickBot="1" x14ac:dyDescent="0.25">
      <c r="A3251" s="72" t="s">
        <v>15735</v>
      </c>
      <c r="B3251" s="72" t="s">
        <v>16146</v>
      </c>
      <c r="C3251" s="72" t="s">
        <v>15641</v>
      </c>
      <c r="D3251" s="72" t="s">
        <v>15251</v>
      </c>
      <c r="E3251" s="72" t="s">
        <v>6934</v>
      </c>
      <c r="F3251" s="72" t="s">
        <v>15280</v>
      </c>
      <c r="G3251" s="45"/>
      <c r="H3251" s="45"/>
      <c r="I3251" s="45"/>
      <c r="J3251" s="45"/>
    </row>
    <row r="3252" spans="1:10" ht="27" customHeight="1" x14ac:dyDescent="0.2">
      <c r="A3252" s="78">
        <v>70171707</v>
      </c>
      <c r="B3252" s="69" t="str">
        <f ca="1">IFERROR(INDEX(UNSPSCDes,MATCH(INDIRECT(ADDRESS(ROW(),COLUMN()-1,4)),UNSPSCCode,0)),"")</f>
        <v>Servicios de  mantenimiento o administración de pozos de agua</v>
      </c>
      <c r="C3252" s="78" t="s">
        <v>1449</v>
      </c>
      <c r="D3252" s="78">
        <v>2</v>
      </c>
      <c r="E3252" s="71">
        <v>200000</v>
      </c>
      <c r="F3252" s="70">
        <f ca="1">INDIRECT(ADDRESS(ROW(),COLUMN()-2,4))*INDIRECT(ADDRESS(ROW(),COLUMN()-1,4))</f>
        <v>400000</v>
      </c>
      <c r="G3252" s="45"/>
      <c r="H3252" s="45"/>
      <c r="I3252" s="45"/>
      <c r="J3252" s="45"/>
    </row>
    <row r="3253" spans="1:10" ht="14.1" customHeight="1" x14ac:dyDescent="0.2">
      <c r="A3253" s="45"/>
      <c r="B3253" s="45"/>
      <c r="C3253" s="45"/>
      <c r="D3253" s="45"/>
      <c r="E3253" s="73" t="s">
        <v>12551</v>
      </c>
      <c r="F3253" s="74">
        <f ca="1">SUM(Table391[MONTO TOTAL ESTIMADO])</f>
        <v>400000</v>
      </c>
      <c r="G3253" s="45"/>
      <c r="H3253" s="45" t="str">
        <f>C3245</f>
        <v>Servicios</v>
      </c>
      <c r="I3253" s="45" t="str">
        <f>E3245</f>
        <v>Sí</v>
      </c>
      <c r="J3253" s="45" t="str">
        <f>D3245</f>
        <v>Compras Menores</v>
      </c>
    </row>
    <row r="3254" spans="1:10" ht="14.1" customHeight="1" thickBot="1" x14ac:dyDescent="0.3"/>
    <row r="3255" spans="1:10" ht="33.75" customHeight="1" thickBot="1" x14ac:dyDescent="0.25">
      <c r="A3255" s="64" t="s">
        <v>16382</v>
      </c>
      <c r="B3255" s="64" t="s">
        <v>161</v>
      </c>
      <c r="C3255" s="64" t="s">
        <v>11725</v>
      </c>
      <c r="D3255" s="64" t="s">
        <v>14378</v>
      </c>
      <c r="E3255" s="64" t="s">
        <v>10963</v>
      </c>
      <c r="F3255" s="64" t="s">
        <v>11096</v>
      </c>
      <c r="G3255" s="45"/>
      <c r="H3255" s="45"/>
      <c r="I3255" s="45"/>
      <c r="J3255" s="45"/>
    </row>
    <row r="3256" spans="1:10" ht="14.1" customHeight="1" thickBot="1" x14ac:dyDescent="0.25">
      <c r="A3256" s="88" t="s">
        <v>18949</v>
      </c>
      <c r="B3256" s="88" t="s">
        <v>18950</v>
      </c>
      <c r="C3256" s="66" t="s">
        <v>6800</v>
      </c>
      <c r="D3256" s="66" t="s">
        <v>17483</v>
      </c>
      <c r="E3256" s="66" t="s">
        <v>8856</v>
      </c>
      <c r="F3256" s="66" t="s">
        <v>18838</v>
      </c>
      <c r="G3256" s="45"/>
      <c r="H3256" s="45"/>
      <c r="I3256" s="45"/>
      <c r="J3256" s="45"/>
    </row>
    <row r="3257" spans="1:10" ht="14.1" customHeight="1" thickBot="1" x14ac:dyDescent="0.25">
      <c r="A3257" s="95" t="s">
        <v>14828</v>
      </c>
      <c r="B3257" s="67" t="s">
        <v>8530</v>
      </c>
      <c r="C3257" s="76">
        <v>45200</v>
      </c>
      <c r="D3257" s="95" t="s">
        <v>9387</v>
      </c>
      <c r="E3257" s="67" t="s">
        <v>13094</v>
      </c>
      <c r="F3257" s="66" t="s">
        <v>3082</v>
      </c>
      <c r="G3257" s="45"/>
      <c r="H3257" s="45"/>
      <c r="I3257" s="45"/>
      <c r="J3257" s="45"/>
    </row>
    <row r="3258" spans="1:10" ht="14.1" customHeight="1" thickBot="1" x14ac:dyDescent="0.25">
      <c r="A3258" s="96"/>
      <c r="B3258" s="67" t="s">
        <v>1786</v>
      </c>
      <c r="C3258" s="87">
        <f>IF(C3257="","",IF(AND(MONTH(C3257)&gt;=1,MONTH(C3257)&lt;=3),1,IF(AND(MONTH(C3257)&gt;=4,MONTH(C3257)&lt;=6),2,IF(AND(MONTH(C3257)&gt;=7,MONTH(C3257)&lt;=9),3,4))))</f>
        <v>4</v>
      </c>
      <c r="D3258" s="96"/>
      <c r="E3258" s="67" t="s">
        <v>2419</v>
      </c>
      <c r="F3258" s="66" t="s">
        <v>14449</v>
      </c>
      <c r="G3258" s="45"/>
      <c r="H3258" s="45"/>
      <c r="I3258" s="45"/>
      <c r="J3258" s="45"/>
    </row>
    <row r="3259" spans="1:10" ht="14.1" customHeight="1" thickBot="1" x14ac:dyDescent="0.25">
      <c r="A3259" s="96"/>
      <c r="B3259" s="67" t="s">
        <v>12943</v>
      </c>
      <c r="C3259" s="76">
        <v>45291</v>
      </c>
      <c r="D3259" s="96"/>
      <c r="E3259" s="67" t="s">
        <v>3075</v>
      </c>
      <c r="F3259" s="66" t="s">
        <v>6001</v>
      </c>
      <c r="G3259" s="45"/>
      <c r="H3259" s="45"/>
      <c r="I3259" s="45"/>
      <c r="J3259" s="45"/>
    </row>
    <row r="3260" spans="1:10" ht="14.1" customHeight="1" thickBot="1" x14ac:dyDescent="0.25">
      <c r="A3260" s="96"/>
      <c r="B3260" s="67" t="s">
        <v>1786</v>
      </c>
      <c r="C3260" s="87">
        <f>IF(C3259="","",IF(AND(MONTH(C3259)&gt;=1,MONTH(C3259)&lt;=3),1,IF(AND(MONTH(C3259)&gt;=4,MONTH(C3259)&lt;=6),2,IF(AND(MONTH(C3259)&gt;=7,MONTH(C3259)&lt;=9),3,4))))</f>
        <v>4</v>
      </c>
      <c r="D3260" s="96"/>
      <c r="E3260" s="67" t="s">
        <v>13193</v>
      </c>
      <c r="F3260" s="66" t="s">
        <v>6001</v>
      </c>
      <c r="G3260" s="45"/>
      <c r="H3260" s="45"/>
      <c r="I3260" s="45"/>
      <c r="J3260" s="45"/>
    </row>
    <row r="3261" spans="1:10" ht="14.1" customHeight="1" thickBot="1" x14ac:dyDescent="0.25">
      <c r="A3261" s="45"/>
      <c r="B3261" s="45"/>
      <c r="C3261" s="45"/>
      <c r="D3261" s="45"/>
      <c r="E3261" s="45"/>
      <c r="F3261" s="45"/>
      <c r="G3261" s="45"/>
      <c r="H3261" s="45"/>
      <c r="I3261" s="45"/>
      <c r="J3261" s="45"/>
    </row>
    <row r="3262" spans="1:10" ht="14.1" customHeight="1" thickBot="1" x14ac:dyDescent="0.25">
      <c r="A3262" s="72" t="s">
        <v>15735</v>
      </c>
      <c r="B3262" s="72" t="s">
        <v>16146</v>
      </c>
      <c r="C3262" s="72" t="s">
        <v>15641</v>
      </c>
      <c r="D3262" s="72" t="s">
        <v>15251</v>
      </c>
      <c r="E3262" s="72" t="s">
        <v>6934</v>
      </c>
      <c r="F3262" s="72" t="s">
        <v>15280</v>
      </c>
      <c r="G3262" s="45"/>
      <c r="H3262" s="45"/>
      <c r="I3262" s="45"/>
      <c r="J3262" s="45"/>
    </row>
    <row r="3263" spans="1:10" ht="27" customHeight="1" x14ac:dyDescent="0.2">
      <c r="A3263" s="78">
        <v>70171707</v>
      </c>
      <c r="B3263" s="69" t="str">
        <f ca="1">IFERROR(INDEX(UNSPSCDes,MATCH(INDIRECT(ADDRESS(ROW(),COLUMN()-1,4)),UNSPSCCode,0)),"")</f>
        <v>Servicios de  mantenimiento o administración de pozos de agua</v>
      </c>
      <c r="C3263" s="78" t="s">
        <v>1449</v>
      </c>
      <c r="D3263" s="78">
        <v>2</v>
      </c>
      <c r="E3263" s="71">
        <v>200000</v>
      </c>
      <c r="F3263" s="70">
        <f ca="1">INDIRECT(ADDRESS(ROW(),COLUMN()-2,4))*INDIRECT(ADDRESS(ROW(),COLUMN()-1,4))</f>
        <v>400000</v>
      </c>
      <c r="G3263" s="45"/>
      <c r="H3263" s="45"/>
      <c r="I3263" s="45"/>
      <c r="J3263" s="45"/>
    </row>
    <row r="3264" spans="1:10" ht="14.1" customHeight="1" x14ac:dyDescent="0.2">
      <c r="A3264" s="45"/>
      <c r="B3264" s="45"/>
      <c r="C3264" s="45"/>
      <c r="D3264" s="45"/>
      <c r="E3264" s="73" t="s">
        <v>12551</v>
      </c>
      <c r="F3264" s="74">
        <f ca="1">SUM(Table392[MONTO TOTAL ESTIMADO])</f>
        <v>400000</v>
      </c>
      <c r="G3264" s="45"/>
      <c r="H3264" s="45" t="str">
        <f>C3256</f>
        <v>Servicios</v>
      </c>
      <c r="I3264" s="45" t="str">
        <f>E3256</f>
        <v>Sí</v>
      </c>
      <c r="J3264" s="45" t="str">
        <f>D3256</f>
        <v>Compras Menores</v>
      </c>
    </row>
    <row r="3265" spans="1:10" ht="14.1" customHeight="1" thickBot="1" x14ac:dyDescent="0.3"/>
    <row r="3266" spans="1:10" ht="33.75" customHeight="1" thickBot="1" x14ac:dyDescent="0.25">
      <c r="A3266" s="64" t="s">
        <v>16382</v>
      </c>
      <c r="B3266" s="64" t="s">
        <v>161</v>
      </c>
      <c r="C3266" s="64" t="s">
        <v>11725</v>
      </c>
      <c r="D3266" s="64" t="s">
        <v>14378</v>
      </c>
      <c r="E3266" s="64" t="s">
        <v>10963</v>
      </c>
      <c r="F3266" s="64" t="s">
        <v>11096</v>
      </c>
      <c r="G3266" s="45"/>
      <c r="H3266" s="45"/>
      <c r="I3266" s="45"/>
      <c r="J3266" s="45"/>
    </row>
    <row r="3267" spans="1:10" ht="13.5" customHeight="1" thickBot="1" x14ac:dyDescent="0.25">
      <c r="A3267" s="66" t="s">
        <v>18958</v>
      </c>
      <c r="B3267" s="66" t="s">
        <v>18960</v>
      </c>
      <c r="C3267" s="66" t="s">
        <v>17798</v>
      </c>
      <c r="D3267" s="66" t="s">
        <v>17483</v>
      </c>
      <c r="E3267" s="66" t="s">
        <v>8856</v>
      </c>
      <c r="F3267" s="66" t="s">
        <v>18957</v>
      </c>
      <c r="G3267" s="45"/>
      <c r="H3267" s="45"/>
      <c r="I3267" s="45"/>
      <c r="J3267" s="45"/>
    </row>
    <row r="3268" spans="1:10" ht="14.1" customHeight="1" thickBot="1" x14ac:dyDescent="0.25">
      <c r="A3268" s="95" t="s">
        <v>14828</v>
      </c>
      <c r="B3268" s="67" t="s">
        <v>8530</v>
      </c>
      <c r="C3268" s="76">
        <v>44927</v>
      </c>
      <c r="D3268" s="95" t="s">
        <v>9387</v>
      </c>
      <c r="E3268" s="67" t="s">
        <v>13094</v>
      </c>
      <c r="F3268" s="66" t="s">
        <v>3082</v>
      </c>
      <c r="G3268" s="45"/>
      <c r="H3268" s="45"/>
      <c r="I3268" s="45"/>
      <c r="J3268" s="45"/>
    </row>
    <row r="3269" spans="1:10" ht="14.1" customHeight="1" thickBot="1" x14ac:dyDescent="0.25">
      <c r="A3269" s="96"/>
      <c r="B3269" s="67" t="s">
        <v>1786</v>
      </c>
      <c r="C3269" s="91">
        <f>IF(C3268="","",IF(AND(MONTH(C3268)&gt;=1,MONTH(C3268)&lt;=3),1,IF(AND(MONTH(C3268)&gt;=4,MONTH(C3268)&lt;=6),2,IF(AND(MONTH(C3268)&gt;=7,MONTH(C3268)&lt;=9),3,4))))</f>
        <v>1</v>
      </c>
      <c r="D3269" s="96"/>
      <c r="E3269" s="67" t="s">
        <v>2419</v>
      </c>
      <c r="F3269" s="66" t="s">
        <v>14449</v>
      </c>
      <c r="G3269" s="45"/>
      <c r="H3269" s="45"/>
      <c r="I3269" s="45"/>
      <c r="J3269" s="45"/>
    </row>
    <row r="3270" spans="1:10" ht="14.1" customHeight="1" thickBot="1" x14ac:dyDescent="0.25">
      <c r="A3270" s="96"/>
      <c r="B3270" s="67" t="s">
        <v>12943</v>
      </c>
      <c r="C3270" s="76">
        <v>45016</v>
      </c>
      <c r="D3270" s="96"/>
      <c r="E3270" s="67" t="s">
        <v>3075</v>
      </c>
      <c r="F3270" s="66" t="s">
        <v>6001</v>
      </c>
      <c r="G3270" s="45"/>
      <c r="H3270" s="45"/>
      <c r="I3270" s="45"/>
      <c r="J3270" s="45"/>
    </row>
    <row r="3271" spans="1:10" ht="14.1" customHeight="1" thickBot="1" x14ac:dyDescent="0.25">
      <c r="A3271" s="96"/>
      <c r="B3271" s="67" t="s">
        <v>1786</v>
      </c>
      <c r="C3271" s="91">
        <f>IF(C3270="","",IF(AND(MONTH(C3270)&gt;=1,MONTH(C3270)&lt;=3),1,IF(AND(MONTH(C3270)&gt;=4,MONTH(C3270)&lt;=6),2,IF(AND(MONTH(C3270)&gt;=7,MONTH(C3270)&lt;=9),3,4))))</f>
        <v>1</v>
      </c>
      <c r="D3271" s="96"/>
      <c r="E3271" s="67" t="s">
        <v>13193</v>
      </c>
      <c r="F3271" s="66" t="s">
        <v>6001</v>
      </c>
      <c r="G3271" s="45"/>
      <c r="H3271" s="45"/>
      <c r="I3271" s="45"/>
      <c r="J3271" s="45"/>
    </row>
    <row r="3272" spans="1:10" ht="14.1" customHeight="1" thickBot="1" x14ac:dyDescent="0.25">
      <c r="A3272" s="45"/>
      <c r="B3272" s="45"/>
      <c r="C3272" s="45"/>
      <c r="D3272" s="45"/>
      <c r="E3272" s="45"/>
      <c r="F3272" s="45"/>
      <c r="G3272" s="45"/>
      <c r="H3272" s="45"/>
      <c r="I3272" s="45"/>
      <c r="J3272" s="45"/>
    </row>
    <row r="3273" spans="1:10" ht="14.1" customHeight="1" thickBot="1" x14ac:dyDescent="0.25">
      <c r="A3273" s="72" t="s">
        <v>15735</v>
      </c>
      <c r="B3273" s="72" t="s">
        <v>16146</v>
      </c>
      <c r="C3273" s="72" t="s">
        <v>15641</v>
      </c>
      <c r="D3273" s="72" t="s">
        <v>15251</v>
      </c>
      <c r="E3273" s="72" t="s">
        <v>6934</v>
      </c>
      <c r="F3273" s="72" t="s">
        <v>15280</v>
      </c>
      <c r="G3273" s="45"/>
      <c r="H3273" s="45"/>
      <c r="I3273" s="45"/>
      <c r="J3273" s="45"/>
    </row>
    <row r="3274" spans="1:10" ht="13.5" customHeight="1" x14ac:dyDescent="0.2">
      <c r="A3274" s="78">
        <v>14111507</v>
      </c>
      <c r="B3274" s="69" t="str">
        <f ca="1">IFERROR(INDEX(UNSPSCDes,MATCH(INDIRECT(ADDRESS(ROW(),COLUMN()-1,4)),UNSPSCCode,0)),"")</f>
        <v>Papel para impresora o fotocopiadora</v>
      </c>
      <c r="C3274" s="78" t="s">
        <v>8727</v>
      </c>
      <c r="D3274" s="78">
        <v>3549</v>
      </c>
      <c r="E3274" s="71">
        <v>450</v>
      </c>
      <c r="F3274" s="70">
        <f ca="1">INDIRECT(ADDRESS(ROW(),COLUMN()-2,4))*INDIRECT(ADDRESS(ROW(),COLUMN()-1,4))</f>
        <v>1597050</v>
      </c>
      <c r="G3274" s="45"/>
      <c r="H3274" s="45"/>
      <c r="I3274" s="45"/>
      <c r="J3274" s="45"/>
    </row>
    <row r="3275" spans="1:10" ht="14.1" customHeight="1" x14ac:dyDescent="0.2">
      <c r="A3275" s="45"/>
      <c r="B3275" s="45"/>
      <c r="C3275" s="45"/>
      <c r="D3275" s="45"/>
      <c r="E3275" s="73" t="s">
        <v>12551</v>
      </c>
      <c r="F3275" s="74">
        <f ca="1">SUM(Table35[MONTO TOTAL ESTIMADO])</f>
        <v>1597050</v>
      </c>
      <c r="G3275" s="45"/>
      <c r="H3275" s="45" t="str">
        <f>C3267</f>
        <v>Bienes</v>
      </c>
      <c r="I3275" s="45" t="str">
        <f>E3267</f>
        <v>Sí</v>
      </c>
      <c r="J3275" s="45" t="str">
        <f>D3267</f>
        <v>Compras Menores</v>
      </c>
    </row>
    <row r="3276" spans="1:10" ht="14.1" customHeight="1" thickBot="1" x14ac:dyDescent="0.3"/>
    <row r="3277" spans="1:10" ht="33.75" customHeight="1" thickBot="1" x14ac:dyDescent="0.25">
      <c r="A3277" s="64" t="s">
        <v>16382</v>
      </c>
      <c r="B3277" s="64" t="s">
        <v>161</v>
      </c>
      <c r="C3277" s="64" t="s">
        <v>11725</v>
      </c>
      <c r="D3277" s="64" t="s">
        <v>14378</v>
      </c>
      <c r="E3277" s="64" t="s">
        <v>10963</v>
      </c>
      <c r="F3277" s="64" t="s">
        <v>11096</v>
      </c>
      <c r="G3277" s="45"/>
      <c r="H3277" s="45"/>
      <c r="I3277" s="45"/>
      <c r="J3277" s="45"/>
    </row>
    <row r="3278" spans="1:10" ht="13.5" customHeight="1" thickBot="1" x14ac:dyDescent="0.25">
      <c r="A3278" s="66" t="s">
        <v>18958</v>
      </c>
      <c r="B3278" s="66" t="s">
        <v>18960</v>
      </c>
      <c r="C3278" s="66" t="s">
        <v>17798</v>
      </c>
      <c r="D3278" s="66" t="s">
        <v>17483</v>
      </c>
      <c r="E3278" s="66" t="s">
        <v>8856</v>
      </c>
      <c r="F3278" s="66" t="s">
        <v>18957</v>
      </c>
      <c r="G3278" s="45"/>
      <c r="H3278" s="45"/>
      <c r="I3278" s="45"/>
      <c r="J3278" s="45"/>
    </row>
    <row r="3279" spans="1:10" ht="14.1" customHeight="1" thickBot="1" x14ac:dyDescent="0.25">
      <c r="A3279" s="95" t="s">
        <v>14828</v>
      </c>
      <c r="B3279" s="67" t="s">
        <v>8530</v>
      </c>
      <c r="C3279" s="76">
        <v>45017</v>
      </c>
      <c r="D3279" s="95" t="s">
        <v>9387</v>
      </c>
      <c r="E3279" s="67" t="s">
        <v>13094</v>
      </c>
      <c r="F3279" s="66" t="s">
        <v>3082</v>
      </c>
      <c r="G3279" s="45"/>
      <c r="H3279" s="45"/>
      <c r="I3279" s="45"/>
      <c r="J3279" s="45"/>
    </row>
    <row r="3280" spans="1:10" ht="14.1" customHeight="1" thickBot="1" x14ac:dyDescent="0.25">
      <c r="A3280" s="96"/>
      <c r="B3280" s="67" t="s">
        <v>1786</v>
      </c>
      <c r="C3280" s="91">
        <f>IF(C3279="","",IF(AND(MONTH(C3279)&gt;=1,MONTH(C3279)&lt;=3),1,IF(AND(MONTH(C3279)&gt;=4,MONTH(C3279)&lt;=6),2,IF(AND(MONTH(C3279)&gt;=7,MONTH(C3279)&lt;=9),3,4))))</f>
        <v>2</v>
      </c>
      <c r="D3280" s="96"/>
      <c r="E3280" s="67" t="s">
        <v>2419</v>
      </c>
      <c r="F3280" s="66" t="s">
        <v>14449</v>
      </c>
      <c r="G3280" s="45"/>
      <c r="H3280" s="45"/>
      <c r="I3280" s="45"/>
      <c r="J3280" s="45"/>
    </row>
    <row r="3281" spans="1:10" ht="14.1" customHeight="1" thickBot="1" x14ac:dyDescent="0.25">
      <c r="A3281" s="96"/>
      <c r="B3281" s="67" t="s">
        <v>12943</v>
      </c>
      <c r="C3281" s="76">
        <v>45107</v>
      </c>
      <c r="D3281" s="96"/>
      <c r="E3281" s="67" t="s">
        <v>3075</v>
      </c>
      <c r="F3281" s="66" t="s">
        <v>6001</v>
      </c>
      <c r="G3281" s="45"/>
      <c r="H3281" s="45"/>
      <c r="I3281" s="45"/>
      <c r="J3281" s="45"/>
    </row>
    <row r="3282" spans="1:10" ht="14.1" customHeight="1" thickBot="1" x14ac:dyDescent="0.25">
      <c r="A3282" s="96"/>
      <c r="B3282" s="67" t="s">
        <v>1786</v>
      </c>
      <c r="C3282" s="91">
        <f>IF(C3281="","",IF(AND(MONTH(C3281)&gt;=1,MONTH(C3281)&lt;=3),1,IF(AND(MONTH(C3281)&gt;=4,MONTH(C3281)&lt;=6),2,IF(AND(MONTH(C3281)&gt;=7,MONTH(C3281)&lt;=9),3,4))))</f>
        <v>2</v>
      </c>
      <c r="D3282" s="96"/>
      <c r="E3282" s="67" t="s">
        <v>13193</v>
      </c>
      <c r="F3282" s="66" t="s">
        <v>6001</v>
      </c>
      <c r="G3282" s="45"/>
      <c r="H3282" s="45"/>
      <c r="I3282" s="45"/>
      <c r="J3282" s="45"/>
    </row>
    <row r="3283" spans="1:10" ht="14.1" customHeight="1" thickBot="1" x14ac:dyDescent="0.25">
      <c r="A3283" s="45"/>
      <c r="B3283" s="45"/>
      <c r="C3283" s="45"/>
      <c r="D3283" s="45"/>
      <c r="E3283" s="45"/>
      <c r="F3283" s="45"/>
      <c r="G3283" s="45"/>
      <c r="H3283" s="45"/>
      <c r="I3283" s="45"/>
      <c r="J3283" s="45"/>
    </row>
    <row r="3284" spans="1:10" ht="14.1" customHeight="1" thickBot="1" x14ac:dyDescent="0.25">
      <c r="A3284" s="72" t="s">
        <v>15735</v>
      </c>
      <c r="B3284" s="72" t="s">
        <v>16146</v>
      </c>
      <c r="C3284" s="72" t="s">
        <v>15641</v>
      </c>
      <c r="D3284" s="72" t="s">
        <v>15251</v>
      </c>
      <c r="E3284" s="72" t="s">
        <v>6934</v>
      </c>
      <c r="F3284" s="72" t="s">
        <v>15280</v>
      </c>
      <c r="G3284" s="45"/>
      <c r="H3284" s="45"/>
      <c r="I3284" s="45"/>
      <c r="J3284" s="45"/>
    </row>
    <row r="3285" spans="1:10" ht="13.5" customHeight="1" x14ac:dyDescent="0.2">
      <c r="A3285" s="78">
        <v>14111507</v>
      </c>
      <c r="B3285" s="69" t="str">
        <f ca="1">IFERROR(INDEX(UNSPSCDes,MATCH(INDIRECT(ADDRESS(ROW(),COLUMN()-1,4)),UNSPSCCode,0)),"")</f>
        <v>Papel para impresora o fotocopiadora</v>
      </c>
      <c r="C3285" s="78" t="s">
        <v>8727</v>
      </c>
      <c r="D3285" s="78">
        <v>3549</v>
      </c>
      <c r="E3285" s="71">
        <v>450</v>
      </c>
      <c r="F3285" s="70">
        <f ca="1">INDIRECT(ADDRESS(ROW(),COLUMN()-2,4))*INDIRECT(ADDRESS(ROW(),COLUMN()-1,4))</f>
        <v>1597050</v>
      </c>
      <c r="G3285" s="45"/>
      <c r="H3285" s="45"/>
      <c r="I3285" s="45"/>
      <c r="J3285" s="45"/>
    </row>
    <row r="3286" spans="1:10" ht="14.1" customHeight="1" x14ac:dyDescent="0.2">
      <c r="A3286" s="45"/>
      <c r="B3286" s="45"/>
      <c r="C3286" s="45"/>
      <c r="D3286" s="45"/>
      <c r="E3286" s="73" t="s">
        <v>12551</v>
      </c>
      <c r="F3286" s="74">
        <f ca="1">SUM(Table353[MONTO TOTAL ESTIMADO])</f>
        <v>1597050</v>
      </c>
      <c r="G3286" s="45"/>
      <c r="H3286" s="45" t="str">
        <f>C3278</f>
        <v>Bienes</v>
      </c>
      <c r="I3286" s="45" t="str">
        <f>E3278</f>
        <v>Sí</v>
      </c>
      <c r="J3286" s="45" t="str">
        <f>D3278</f>
        <v>Compras Menores</v>
      </c>
    </row>
    <row r="3287" spans="1:10" ht="14.1" customHeight="1" thickBot="1" x14ac:dyDescent="0.3"/>
    <row r="3288" spans="1:10" ht="33.75" customHeight="1" thickBot="1" x14ac:dyDescent="0.25">
      <c r="A3288" s="64" t="s">
        <v>16382</v>
      </c>
      <c r="B3288" s="64" t="s">
        <v>161</v>
      </c>
      <c r="C3288" s="64" t="s">
        <v>11725</v>
      </c>
      <c r="D3288" s="64" t="s">
        <v>14378</v>
      </c>
      <c r="E3288" s="64" t="s">
        <v>10963</v>
      </c>
      <c r="F3288" s="64" t="s">
        <v>11096</v>
      </c>
      <c r="G3288" s="45"/>
      <c r="H3288" s="45"/>
      <c r="I3288" s="45"/>
      <c r="J3288" s="45"/>
    </row>
    <row r="3289" spans="1:10" ht="13.5" customHeight="1" thickBot="1" x14ac:dyDescent="0.25">
      <c r="A3289" s="66" t="s">
        <v>18959</v>
      </c>
      <c r="B3289" s="66" t="s">
        <v>18960</v>
      </c>
      <c r="C3289" s="66" t="s">
        <v>17798</v>
      </c>
      <c r="D3289" s="66" t="s">
        <v>17483</v>
      </c>
      <c r="E3289" s="66" t="s">
        <v>8856</v>
      </c>
      <c r="F3289" s="66" t="s">
        <v>18957</v>
      </c>
      <c r="G3289" s="45"/>
      <c r="H3289" s="45"/>
      <c r="I3289" s="45"/>
      <c r="J3289" s="45"/>
    </row>
    <row r="3290" spans="1:10" ht="14.1" customHeight="1" thickBot="1" x14ac:dyDescent="0.25">
      <c r="A3290" s="95" t="s">
        <v>14828</v>
      </c>
      <c r="B3290" s="67" t="s">
        <v>8530</v>
      </c>
      <c r="C3290" s="76">
        <v>45108</v>
      </c>
      <c r="D3290" s="95" t="s">
        <v>9387</v>
      </c>
      <c r="E3290" s="67" t="s">
        <v>13094</v>
      </c>
      <c r="F3290" s="66" t="s">
        <v>3082</v>
      </c>
      <c r="G3290" s="45"/>
      <c r="H3290" s="45"/>
      <c r="I3290" s="45"/>
      <c r="J3290" s="45"/>
    </row>
    <row r="3291" spans="1:10" ht="14.1" customHeight="1" thickBot="1" x14ac:dyDescent="0.25">
      <c r="A3291" s="96"/>
      <c r="B3291" s="67" t="s">
        <v>1786</v>
      </c>
      <c r="C3291" s="91">
        <f>IF(C3290="","",IF(AND(MONTH(C3290)&gt;=1,MONTH(C3290)&lt;=3),1,IF(AND(MONTH(C3290)&gt;=4,MONTH(C3290)&lt;=6),2,IF(AND(MONTH(C3290)&gt;=7,MONTH(C3290)&lt;=9),3,4))))</f>
        <v>3</v>
      </c>
      <c r="D3291" s="96"/>
      <c r="E3291" s="67" t="s">
        <v>2419</v>
      </c>
      <c r="F3291" s="66" t="s">
        <v>14449</v>
      </c>
      <c r="G3291" s="45"/>
      <c r="H3291" s="45"/>
      <c r="I3291" s="45"/>
      <c r="J3291" s="45"/>
    </row>
    <row r="3292" spans="1:10" ht="14.1" customHeight="1" thickBot="1" x14ac:dyDescent="0.25">
      <c r="A3292" s="96"/>
      <c r="B3292" s="67" t="s">
        <v>12943</v>
      </c>
      <c r="C3292" s="76">
        <v>45199</v>
      </c>
      <c r="D3292" s="96"/>
      <c r="E3292" s="67" t="s">
        <v>3075</v>
      </c>
      <c r="F3292" s="66" t="s">
        <v>6001</v>
      </c>
      <c r="G3292" s="45"/>
      <c r="H3292" s="45"/>
      <c r="I3292" s="45"/>
      <c r="J3292" s="45"/>
    </row>
    <row r="3293" spans="1:10" ht="14.1" customHeight="1" thickBot="1" x14ac:dyDescent="0.25">
      <c r="A3293" s="96"/>
      <c r="B3293" s="67" t="s">
        <v>1786</v>
      </c>
      <c r="C3293" s="91">
        <f>IF(C3292="","",IF(AND(MONTH(C3292)&gt;=1,MONTH(C3292)&lt;=3),1,IF(AND(MONTH(C3292)&gt;=4,MONTH(C3292)&lt;=6),2,IF(AND(MONTH(C3292)&gt;=7,MONTH(C3292)&lt;=9),3,4))))</f>
        <v>3</v>
      </c>
      <c r="D3293" s="96"/>
      <c r="E3293" s="67" t="s">
        <v>13193</v>
      </c>
      <c r="F3293" s="66" t="s">
        <v>6001</v>
      </c>
      <c r="G3293" s="45"/>
      <c r="H3293" s="45"/>
      <c r="I3293" s="45"/>
      <c r="J3293" s="45"/>
    </row>
    <row r="3294" spans="1:10" ht="14.1" customHeight="1" thickBot="1" x14ac:dyDescent="0.25">
      <c r="A3294" s="45"/>
      <c r="B3294" s="45"/>
      <c r="C3294" s="45"/>
      <c r="D3294" s="45"/>
      <c r="E3294" s="45"/>
      <c r="F3294" s="45"/>
      <c r="G3294" s="45"/>
      <c r="H3294" s="45"/>
      <c r="I3294" s="45"/>
      <c r="J3294" s="45"/>
    </row>
    <row r="3295" spans="1:10" ht="14.1" customHeight="1" thickBot="1" x14ac:dyDescent="0.25">
      <c r="A3295" s="72" t="s">
        <v>15735</v>
      </c>
      <c r="B3295" s="72" t="s">
        <v>16146</v>
      </c>
      <c r="C3295" s="72" t="s">
        <v>15641</v>
      </c>
      <c r="D3295" s="72" t="s">
        <v>15251</v>
      </c>
      <c r="E3295" s="72" t="s">
        <v>6934</v>
      </c>
      <c r="F3295" s="72" t="s">
        <v>15280</v>
      </c>
      <c r="G3295" s="45"/>
      <c r="H3295" s="45"/>
      <c r="I3295" s="45"/>
      <c r="J3295" s="45"/>
    </row>
    <row r="3296" spans="1:10" ht="13.5" customHeight="1" x14ac:dyDescent="0.2">
      <c r="A3296" s="78">
        <v>14111507</v>
      </c>
      <c r="B3296" s="69" t="str">
        <f ca="1">IFERROR(INDEX(UNSPSCDes,MATCH(INDIRECT(ADDRESS(ROW(),COLUMN()-1,4)),UNSPSCCode,0)),"")</f>
        <v>Papel para impresora o fotocopiadora</v>
      </c>
      <c r="C3296" s="78" t="s">
        <v>8727</v>
      </c>
      <c r="D3296" s="78">
        <v>3550</v>
      </c>
      <c r="E3296" s="71">
        <v>450</v>
      </c>
      <c r="F3296" s="70">
        <f ca="1">INDIRECT(ADDRESS(ROW(),COLUMN()-2,4))*INDIRECT(ADDRESS(ROW(),COLUMN()-1,4))</f>
        <v>1597500</v>
      </c>
      <c r="G3296" s="45"/>
      <c r="H3296" s="45"/>
      <c r="I3296" s="45"/>
      <c r="J3296" s="45"/>
    </row>
    <row r="3297" spans="1:10" ht="14.1" customHeight="1" x14ac:dyDescent="0.2">
      <c r="A3297" s="45"/>
      <c r="B3297" s="45"/>
      <c r="C3297" s="45"/>
      <c r="D3297" s="45"/>
      <c r="E3297" s="73" t="s">
        <v>12551</v>
      </c>
      <c r="F3297" s="74">
        <f ca="1">SUM(Table357[MONTO TOTAL ESTIMADO])</f>
        <v>1597500</v>
      </c>
      <c r="G3297" s="45"/>
      <c r="H3297" s="45" t="str">
        <f>C3289</f>
        <v>Bienes</v>
      </c>
      <c r="I3297" s="45" t="str">
        <f>E3289</f>
        <v>Sí</v>
      </c>
      <c r="J3297" s="45" t="str">
        <f>D3289</f>
        <v>Compras Menores</v>
      </c>
    </row>
    <row r="3298" spans="1:10" ht="14.1" customHeight="1" thickBot="1" x14ac:dyDescent="0.3"/>
    <row r="3299" spans="1:10" ht="33.75" customHeight="1" thickBot="1" x14ac:dyDescent="0.25">
      <c r="A3299" s="64" t="s">
        <v>16382</v>
      </c>
      <c r="B3299" s="64" t="s">
        <v>161</v>
      </c>
      <c r="C3299" s="64" t="s">
        <v>11725</v>
      </c>
      <c r="D3299" s="64" t="s">
        <v>14378</v>
      </c>
      <c r="E3299" s="64" t="s">
        <v>10963</v>
      </c>
      <c r="F3299" s="64" t="s">
        <v>11096</v>
      </c>
      <c r="G3299" s="45"/>
      <c r="H3299" s="45"/>
      <c r="I3299" s="45"/>
      <c r="J3299" s="45"/>
    </row>
    <row r="3300" spans="1:10" ht="13.5" customHeight="1" thickBot="1" x14ac:dyDescent="0.25">
      <c r="A3300" s="66" t="s">
        <v>18959</v>
      </c>
      <c r="B3300" s="66" t="s">
        <v>18960</v>
      </c>
      <c r="C3300" s="66" t="s">
        <v>17798</v>
      </c>
      <c r="D3300" s="66" t="s">
        <v>17483</v>
      </c>
      <c r="E3300" s="66" t="s">
        <v>8856</v>
      </c>
      <c r="F3300" s="66" t="s">
        <v>18957</v>
      </c>
      <c r="G3300" s="45"/>
      <c r="H3300" s="45"/>
      <c r="I3300" s="45"/>
      <c r="J3300" s="45"/>
    </row>
    <row r="3301" spans="1:10" ht="14.1" customHeight="1" thickBot="1" x14ac:dyDescent="0.25">
      <c r="A3301" s="95" t="s">
        <v>14828</v>
      </c>
      <c r="B3301" s="67" t="s">
        <v>8530</v>
      </c>
      <c r="C3301" s="76">
        <v>45200</v>
      </c>
      <c r="D3301" s="95" t="s">
        <v>9387</v>
      </c>
      <c r="E3301" s="67" t="s">
        <v>13094</v>
      </c>
      <c r="F3301" s="66" t="s">
        <v>3082</v>
      </c>
      <c r="G3301" s="45"/>
      <c r="H3301" s="45"/>
      <c r="I3301" s="45"/>
      <c r="J3301" s="45"/>
    </row>
    <row r="3302" spans="1:10" ht="14.1" customHeight="1" thickBot="1" x14ac:dyDescent="0.25">
      <c r="A3302" s="96"/>
      <c r="B3302" s="67" t="s">
        <v>1786</v>
      </c>
      <c r="C3302" s="91">
        <f>IF(C3301="","",IF(AND(MONTH(C3301)&gt;=1,MONTH(C3301)&lt;=3),1,IF(AND(MONTH(C3301)&gt;=4,MONTH(C3301)&lt;=6),2,IF(AND(MONTH(C3301)&gt;=7,MONTH(C3301)&lt;=9),3,4))))</f>
        <v>4</v>
      </c>
      <c r="D3302" s="96"/>
      <c r="E3302" s="67" t="s">
        <v>2419</v>
      </c>
      <c r="F3302" s="66" t="s">
        <v>14449</v>
      </c>
      <c r="G3302" s="45"/>
      <c r="H3302" s="45"/>
      <c r="I3302" s="45"/>
      <c r="J3302" s="45"/>
    </row>
    <row r="3303" spans="1:10" ht="14.1" customHeight="1" thickBot="1" x14ac:dyDescent="0.25">
      <c r="A3303" s="96"/>
      <c r="B3303" s="67" t="s">
        <v>12943</v>
      </c>
      <c r="C3303" s="76">
        <v>45291</v>
      </c>
      <c r="D3303" s="96"/>
      <c r="E3303" s="67" t="s">
        <v>3075</v>
      </c>
      <c r="F3303" s="66" t="s">
        <v>6001</v>
      </c>
      <c r="G3303" s="45"/>
      <c r="H3303" s="45"/>
      <c r="I3303" s="45"/>
      <c r="J3303" s="45"/>
    </row>
    <row r="3304" spans="1:10" ht="14.1" customHeight="1" thickBot="1" x14ac:dyDescent="0.25">
      <c r="A3304" s="96"/>
      <c r="B3304" s="67" t="s">
        <v>1786</v>
      </c>
      <c r="C3304" s="91">
        <f>IF(C3303="","",IF(AND(MONTH(C3303)&gt;=1,MONTH(C3303)&lt;=3),1,IF(AND(MONTH(C3303)&gt;=4,MONTH(C3303)&lt;=6),2,IF(AND(MONTH(C3303)&gt;=7,MONTH(C3303)&lt;=9),3,4))))</f>
        <v>4</v>
      </c>
      <c r="D3304" s="96"/>
      <c r="E3304" s="67" t="s">
        <v>13193</v>
      </c>
      <c r="F3304" s="66" t="s">
        <v>6001</v>
      </c>
      <c r="G3304" s="45"/>
      <c r="H3304" s="45"/>
      <c r="I3304" s="45"/>
      <c r="J3304" s="45"/>
    </row>
    <row r="3305" spans="1:10" ht="14.1" customHeight="1" thickBot="1" x14ac:dyDescent="0.25">
      <c r="A3305" s="45"/>
      <c r="B3305" s="45"/>
      <c r="C3305" s="45"/>
      <c r="D3305" s="45"/>
      <c r="E3305" s="45"/>
      <c r="F3305" s="45"/>
      <c r="G3305" s="45"/>
      <c r="H3305" s="45"/>
      <c r="I3305" s="45"/>
      <c r="J3305" s="45"/>
    </row>
    <row r="3306" spans="1:10" ht="14.1" customHeight="1" thickBot="1" x14ac:dyDescent="0.25">
      <c r="A3306" s="72" t="s">
        <v>15735</v>
      </c>
      <c r="B3306" s="72" t="s">
        <v>16146</v>
      </c>
      <c r="C3306" s="72" t="s">
        <v>15641</v>
      </c>
      <c r="D3306" s="72" t="s">
        <v>15251</v>
      </c>
      <c r="E3306" s="72" t="s">
        <v>6934</v>
      </c>
      <c r="F3306" s="72" t="s">
        <v>15280</v>
      </c>
      <c r="G3306" s="45"/>
      <c r="H3306" s="45"/>
      <c r="I3306" s="45"/>
      <c r="J3306" s="45"/>
    </row>
    <row r="3307" spans="1:10" ht="13.5" customHeight="1" x14ac:dyDescent="0.2">
      <c r="A3307" s="78">
        <v>14111507</v>
      </c>
      <c r="B3307" s="69" t="str">
        <f ca="1">IFERROR(INDEX(UNSPSCDes,MATCH(INDIRECT(ADDRESS(ROW(),COLUMN()-1,4)),UNSPSCCode,0)),"")</f>
        <v>Papel para impresora o fotocopiadora</v>
      </c>
      <c r="C3307" s="78" t="s">
        <v>8727</v>
      </c>
      <c r="D3307" s="78">
        <v>3549</v>
      </c>
      <c r="E3307" s="71">
        <v>450</v>
      </c>
      <c r="F3307" s="70">
        <f ca="1">INDIRECT(ADDRESS(ROW(),COLUMN()-2,4))*INDIRECT(ADDRESS(ROW(),COLUMN()-1,4))</f>
        <v>1597050</v>
      </c>
      <c r="G3307" s="45"/>
      <c r="H3307" s="45"/>
      <c r="I3307" s="45"/>
      <c r="J3307" s="45"/>
    </row>
    <row r="3308" spans="1:10" ht="14.1" customHeight="1" x14ac:dyDescent="0.2">
      <c r="A3308" s="45"/>
      <c r="B3308" s="45"/>
      <c r="C3308" s="45"/>
      <c r="D3308" s="45"/>
      <c r="E3308" s="73" t="s">
        <v>12551</v>
      </c>
      <c r="F3308" s="74">
        <f ca="1">SUM(Table373[MONTO TOTAL ESTIMADO])</f>
        <v>1597050</v>
      </c>
      <c r="G3308" s="45"/>
      <c r="H3308" s="45" t="str">
        <f>C3300</f>
        <v>Bienes</v>
      </c>
      <c r="I3308" s="45" t="str">
        <f>E3300</f>
        <v>Sí</v>
      </c>
      <c r="J3308" s="45" t="str">
        <f>D3300</f>
        <v>Compras Menores</v>
      </c>
    </row>
    <row r="3309" spans="1:10" ht="14.1" customHeight="1" thickBot="1" x14ac:dyDescent="0.3"/>
    <row r="3310" spans="1:10" ht="33.75" customHeight="1" thickBot="1" x14ac:dyDescent="0.25">
      <c r="A3310" s="64" t="s">
        <v>16382</v>
      </c>
      <c r="B3310" s="64" t="s">
        <v>161</v>
      </c>
      <c r="C3310" s="64" t="s">
        <v>11725</v>
      </c>
      <c r="D3310" s="64" t="s">
        <v>14378</v>
      </c>
      <c r="E3310" s="64" t="s">
        <v>10963</v>
      </c>
      <c r="F3310" s="64" t="s">
        <v>11096</v>
      </c>
      <c r="G3310" s="45"/>
      <c r="H3310" s="45"/>
      <c r="I3310" s="45"/>
      <c r="J3310" s="45"/>
    </row>
    <row r="3311" spans="1:10" ht="13.5" customHeight="1" thickBot="1" x14ac:dyDescent="0.25">
      <c r="A3311" s="66" t="s">
        <v>18962</v>
      </c>
      <c r="B3311" s="66" t="s">
        <v>18961</v>
      </c>
      <c r="C3311" s="66" t="s">
        <v>6800</v>
      </c>
      <c r="D3311" s="66" t="s">
        <v>17483</v>
      </c>
      <c r="E3311" s="66" t="s">
        <v>17854</v>
      </c>
      <c r="F3311" s="66" t="s">
        <v>18963</v>
      </c>
      <c r="G3311" s="45"/>
      <c r="H3311" s="45"/>
      <c r="I3311" s="45"/>
      <c r="J3311" s="45"/>
    </row>
    <row r="3312" spans="1:10" ht="14.1" customHeight="1" thickBot="1" x14ac:dyDescent="0.25">
      <c r="A3312" s="95" t="s">
        <v>14828</v>
      </c>
      <c r="B3312" s="67" t="s">
        <v>8530</v>
      </c>
      <c r="C3312" s="76">
        <v>44927</v>
      </c>
      <c r="D3312" s="95" t="s">
        <v>9387</v>
      </c>
      <c r="E3312" s="67" t="s">
        <v>13094</v>
      </c>
      <c r="F3312" s="66" t="s">
        <v>3082</v>
      </c>
      <c r="G3312" s="45"/>
      <c r="H3312" s="45"/>
      <c r="I3312" s="45"/>
      <c r="J3312" s="45"/>
    </row>
    <row r="3313" spans="1:10" ht="14.1" customHeight="1" thickBot="1" x14ac:dyDescent="0.25">
      <c r="A3313" s="96"/>
      <c r="B3313" s="67" t="s">
        <v>1786</v>
      </c>
      <c r="C3313" s="92">
        <f>IF(C3312="","",IF(AND(MONTH(C3312)&gt;=1,MONTH(C3312)&lt;=3),1,IF(AND(MONTH(C3312)&gt;=4,MONTH(C3312)&lt;=6),2,IF(AND(MONTH(C3312)&gt;=7,MONTH(C3312)&lt;=9),3,4))))</f>
        <v>1</v>
      </c>
      <c r="D3313" s="96"/>
      <c r="E3313" s="67" t="s">
        <v>2419</v>
      </c>
      <c r="F3313" s="66" t="s">
        <v>14449</v>
      </c>
      <c r="G3313" s="45"/>
      <c r="H3313" s="45"/>
      <c r="I3313" s="45"/>
      <c r="J3313" s="45"/>
    </row>
    <row r="3314" spans="1:10" ht="14.1" customHeight="1" thickBot="1" x14ac:dyDescent="0.25">
      <c r="A3314" s="96"/>
      <c r="B3314" s="67" t="s">
        <v>12943</v>
      </c>
      <c r="C3314" s="76">
        <v>45016</v>
      </c>
      <c r="D3314" s="96"/>
      <c r="E3314" s="67" t="s">
        <v>3075</v>
      </c>
      <c r="F3314" s="66" t="s">
        <v>6001</v>
      </c>
      <c r="G3314" s="45"/>
      <c r="H3314" s="45"/>
      <c r="I3314" s="45"/>
      <c r="J3314" s="45"/>
    </row>
    <row r="3315" spans="1:10" ht="14.1" customHeight="1" thickBot="1" x14ac:dyDescent="0.25">
      <c r="A3315" s="96"/>
      <c r="B3315" s="67" t="s">
        <v>1786</v>
      </c>
      <c r="C3315" s="92">
        <f>IF(C3314="","",IF(AND(MONTH(C3314)&gt;=1,MONTH(C3314)&lt;=3),1,IF(AND(MONTH(C3314)&gt;=4,MONTH(C3314)&lt;=6),2,IF(AND(MONTH(C3314)&gt;=7,MONTH(C3314)&lt;=9),3,4))))</f>
        <v>1</v>
      </c>
      <c r="D3315" s="96"/>
      <c r="E3315" s="67" t="s">
        <v>13193</v>
      </c>
      <c r="F3315" s="66" t="s">
        <v>6001</v>
      </c>
      <c r="G3315" s="45"/>
      <c r="H3315" s="45"/>
      <c r="I3315" s="45"/>
      <c r="J3315" s="45"/>
    </row>
    <row r="3316" spans="1:10" ht="14.1" customHeight="1" thickBot="1" x14ac:dyDescent="0.25">
      <c r="A3316" s="45"/>
      <c r="B3316" s="45"/>
      <c r="C3316" s="45"/>
      <c r="D3316" s="45"/>
      <c r="E3316" s="45"/>
      <c r="F3316" s="45"/>
      <c r="G3316" s="45"/>
      <c r="H3316" s="45"/>
      <c r="I3316" s="45"/>
      <c r="J3316" s="45"/>
    </row>
    <row r="3317" spans="1:10" ht="14.1" customHeight="1" thickBot="1" x14ac:dyDescent="0.25">
      <c r="A3317" s="72" t="s">
        <v>15735</v>
      </c>
      <c r="B3317" s="72" t="s">
        <v>16146</v>
      </c>
      <c r="C3317" s="72" t="s">
        <v>15641</v>
      </c>
      <c r="D3317" s="72" t="s">
        <v>15251</v>
      </c>
      <c r="E3317" s="72" t="s">
        <v>6934</v>
      </c>
      <c r="F3317" s="72" t="s">
        <v>15280</v>
      </c>
      <c r="G3317" s="45"/>
      <c r="H3317" s="45"/>
      <c r="I3317" s="45"/>
      <c r="J3317" s="45"/>
    </row>
    <row r="3318" spans="1:10" ht="13.5" customHeight="1" x14ac:dyDescent="0.2">
      <c r="A3318" s="78">
        <v>80141902</v>
      </c>
      <c r="B3318" s="69" t="str">
        <f ca="1">IFERROR(INDEX(UNSPSCDes,MATCH(INDIRECT(ADDRESS(ROW(),COLUMN()-1,4)),UNSPSCCode,0)),"")</f>
        <v>Reuniones y eventos</v>
      </c>
      <c r="C3318" s="78" t="s">
        <v>1449</v>
      </c>
      <c r="D3318" s="78">
        <v>1</v>
      </c>
      <c r="E3318" s="71">
        <v>2500000</v>
      </c>
      <c r="F3318" s="70">
        <f ca="1">INDIRECT(ADDRESS(ROW(),COLUMN()-2,4))*INDIRECT(ADDRESS(ROW(),COLUMN()-1,4))</f>
        <v>2500000</v>
      </c>
      <c r="G3318" s="45"/>
      <c r="H3318" s="45"/>
      <c r="I3318" s="45"/>
      <c r="J3318" s="45"/>
    </row>
    <row r="3319" spans="1:10" ht="14.1" customHeight="1" x14ac:dyDescent="0.2">
      <c r="A3319" s="45"/>
      <c r="B3319" s="45"/>
      <c r="C3319" s="45"/>
      <c r="D3319" s="45"/>
      <c r="E3319" s="73" t="s">
        <v>12551</v>
      </c>
      <c r="F3319" s="74">
        <f ca="1">SUM(Table349[MONTO TOTAL ESTIMADO])</f>
        <v>2500000</v>
      </c>
      <c r="G3319" s="45"/>
      <c r="H3319" s="45" t="str">
        <f>C3311</f>
        <v>Servicios</v>
      </c>
      <c r="I3319" s="45" t="str">
        <f>E3311</f>
        <v>No</v>
      </c>
      <c r="J3319" s="45" t="str">
        <f>D3311</f>
        <v>Compras Menores</v>
      </c>
    </row>
    <row r="3320" spans="1:10" ht="14.1" customHeight="1" thickBot="1" x14ac:dyDescent="0.3"/>
    <row r="3321" spans="1:10" ht="33.75" customHeight="1" thickBot="1" x14ac:dyDescent="0.25">
      <c r="A3321" s="64" t="s">
        <v>16382</v>
      </c>
      <c r="B3321" s="64" t="s">
        <v>161</v>
      </c>
      <c r="C3321" s="64" t="s">
        <v>11725</v>
      </c>
      <c r="D3321" s="64" t="s">
        <v>14378</v>
      </c>
      <c r="E3321" s="64" t="s">
        <v>10963</v>
      </c>
      <c r="F3321" s="64" t="s">
        <v>11096</v>
      </c>
      <c r="G3321" s="45"/>
      <c r="H3321" s="45"/>
      <c r="I3321" s="45"/>
      <c r="J3321" s="45"/>
    </row>
    <row r="3322" spans="1:10" ht="14.1" customHeight="1" thickBot="1" x14ac:dyDescent="0.25">
      <c r="A3322" s="66" t="s">
        <v>18962</v>
      </c>
      <c r="B3322" s="66" t="s">
        <v>18961</v>
      </c>
      <c r="C3322" s="66" t="s">
        <v>6800</v>
      </c>
      <c r="D3322" s="66" t="s">
        <v>10172</v>
      </c>
      <c r="E3322" s="66" t="s">
        <v>8856</v>
      </c>
      <c r="F3322" s="66" t="s">
        <v>18963</v>
      </c>
      <c r="G3322" s="45"/>
      <c r="H3322" s="45"/>
      <c r="I3322" s="45"/>
      <c r="J3322" s="45"/>
    </row>
    <row r="3323" spans="1:10" ht="14.1" customHeight="1" thickBot="1" x14ac:dyDescent="0.25">
      <c r="A3323" s="95" t="s">
        <v>14828</v>
      </c>
      <c r="B3323" s="67" t="s">
        <v>8530</v>
      </c>
      <c r="C3323" s="76">
        <v>45017</v>
      </c>
      <c r="D3323" s="95" t="s">
        <v>9387</v>
      </c>
      <c r="E3323" s="67" t="s">
        <v>13094</v>
      </c>
      <c r="F3323" s="66" t="s">
        <v>3082</v>
      </c>
      <c r="G3323" s="45"/>
      <c r="H3323" s="45"/>
      <c r="I3323" s="45"/>
      <c r="J3323" s="45"/>
    </row>
    <row r="3324" spans="1:10" ht="14.1" customHeight="1" thickBot="1" x14ac:dyDescent="0.25">
      <c r="A3324" s="96"/>
      <c r="B3324" s="67" t="s">
        <v>1786</v>
      </c>
      <c r="C3324" s="92">
        <f>IF(C3323="","",IF(AND(MONTH(C3323)&gt;=1,MONTH(C3323)&lt;=3),1,IF(AND(MONTH(C3323)&gt;=4,MONTH(C3323)&lt;=6),2,IF(AND(MONTH(C3323)&gt;=7,MONTH(C3323)&lt;=9),3,4))))</f>
        <v>2</v>
      </c>
      <c r="D3324" s="96"/>
      <c r="E3324" s="67" t="s">
        <v>2419</v>
      </c>
      <c r="F3324" s="66" t="s">
        <v>14449</v>
      </c>
      <c r="G3324" s="45"/>
      <c r="H3324" s="45"/>
      <c r="I3324" s="45"/>
      <c r="J3324" s="45"/>
    </row>
    <row r="3325" spans="1:10" ht="14.1" customHeight="1" thickBot="1" x14ac:dyDescent="0.25">
      <c r="A3325" s="96"/>
      <c r="B3325" s="67" t="s">
        <v>12943</v>
      </c>
      <c r="C3325" s="76">
        <v>45107</v>
      </c>
      <c r="D3325" s="96"/>
      <c r="E3325" s="67" t="s">
        <v>3075</v>
      </c>
      <c r="F3325" s="66" t="s">
        <v>6001</v>
      </c>
      <c r="G3325" s="45"/>
      <c r="H3325" s="45"/>
      <c r="I3325" s="45"/>
      <c r="J3325" s="45"/>
    </row>
    <row r="3326" spans="1:10" ht="14.1" customHeight="1" thickBot="1" x14ac:dyDescent="0.25">
      <c r="A3326" s="96"/>
      <c r="B3326" s="67" t="s">
        <v>1786</v>
      </c>
      <c r="C3326" s="92">
        <f>IF(C3325="","",IF(AND(MONTH(C3325)&gt;=1,MONTH(C3325)&lt;=3),1,IF(AND(MONTH(C3325)&gt;=4,MONTH(C3325)&lt;=6),2,IF(AND(MONTH(C3325)&gt;=7,MONTH(C3325)&lt;=9),3,4))))</f>
        <v>2</v>
      </c>
      <c r="D3326" s="96"/>
      <c r="E3326" s="67" t="s">
        <v>13193</v>
      </c>
      <c r="F3326" s="66" t="s">
        <v>6001</v>
      </c>
      <c r="G3326" s="45"/>
      <c r="H3326" s="45"/>
      <c r="I3326" s="45"/>
      <c r="J3326" s="45"/>
    </row>
    <row r="3327" spans="1:10" ht="14.1" customHeight="1" thickBot="1" x14ac:dyDescent="0.25">
      <c r="A3327" s="45"/>
      <c r="B3327" s="45"/>
      <c r="C3327" s="45"/>
      <c r="D3327" s="45"/>
      <c r="E3327" s="45"/>
      <c r="F3327" s="45"/>
      <c r="G3327" s="45"/>
      <c r="H3327" s="45"/>
      <c r="I3327" s="45"/>
      <c r="J3327" s="45"/>
    </row>
    <row r="3328" spans="1:10" ht="14.1" customHeight="1" thickBot="1" x14ac:dyDescent="0.25">
      <c r="A3328" s="72" t="s">
        <v>15735</v>
      </c>
      <c r="B3328" s="72" t="s">
        <v>16146</v>
      </c>
      <c r="C3328" s="72" t="s">
        <v>15641</v>
      </c>
      <c r="D3328" s="72" t="s">
        <v>15251</v>
      </c>
      <c r="E3328" s="72" t="s">
        <v>6934</v>
      </c>
      <c r="F3328" s="72" t="s">
        <v>15280</v>
      </c>
      <c r="G3328" s="45"/>
      <c r="H3328" s="45"/>
      <c r="I3328" s="45"/>
      <c r="J3328" s="45"/>
    </row>
    <row r="3329" spans="1:10" ht="13.5" customHeight="1" x14ac:dyDescent="0.2">
      <c r="A3329" s="78">
        <v>80141902</v>
      </c>
      <c r="B3329" s="69" t="str">
        <f ca="1">IFERROR(INDEX(UNSPSCDes,MATCH(INDIRECT(ADDRESS(ROW(),COLUMN()-1,4)),UNSPSCCode,0)),"")</f>
        <v>Reuniones y eventos</v>
      </c>
      <c r="C3329" s="78" t="s">
        <v>1449</v>
      </c>
      <c r="D3329" s="78">
        <v>1</v>
      </c>
      <c r="E3329" s="71">
        <v>100000</v>
      </c>
      <c r="F3329" s="70">
        <f ca="1">INDIRECT(ADDRESS(ROW(),COLUMN()-2,4))*INDIRECT(ADDRESS(ROW(),COLUMN()-1,4))</f>
        <v>100000</v>
      </c>
      <c r="G3329" s="45"/>
      <c r="H3329" s="45"/>
      <c r="I3329" s="45"/>
      <c r="J3329" s="45"/>
    </row>
    <row r="3330" spans="1:10" ht="14.1" customHeight="1" x14ac:dyDescent="0.2">
      <c r="A3330" s="45"/>
      <c r="B3330" s="45"/>
      <c r="C3330" s="45"/>
      <c r="D3330" s="45"/>
      <c r="E3330" s="73" t="s">
        <v>12551</v>
      </c>
      <c r="F3330" s="74">
        <f ca="1">SUM(Table352[MONTO TOTAL ESTIMADO])</f>
        <v>100000</v>
      </c>
      <c r="G3330" s="45"/>
      <c r="H3330" s="45" t="str">
        <f>C3322</f>
        <v>Servicios</v>
      </c>
      <c r="I3330" s="45" t="str">
        <f>E3322</f>
        <v>Sí</v>
      </c>
      <c r="J3330" s="45" t="str">
        <f>D3322</f>
        <v>Compras por debajo del Umbral</v>
      </c>
    </row>
    <row r="3331" spans="1:10" ht="14.1" customHeight="1" thickBot="1" x14ac:dyDescent="0.3"/>
    <row r="3332" spans="1:10" ht="33.75" customHeight="1" thickBot="1" x14ac:dyDescent="0.25">
      <c r="A3332" s="64" t="s">
        <v>16382</v>
      </c>
      <c r="B3332" s="64" t="s">
        <v>161</v>
      </c>
      <c r="C3332" s="64" t="s">
        <v>11725</v>
      </c>
      <c r="D3332" s="64" t="s">
        <v>14378</v>
      </c>
      <c r="E3332" s="64" t="s">
        <v>10963</v>
      </c>
      <c r="F3332" s="64" t="s">
        <v>11096</v>
      </c>
      <c r="G3332" s="45"/>
      <c r="H3332" s="45"/>
      <c r="I3332" s="45"/>
      <c r="J3332" s="45"/>
    </row>
    <row r="3333" spans="1:10" ht="14.1" customHeight="1" thickBot="1" x14ac:dyDescent="0.25">
      <c r="A3333" s="66" t="s">
        <v>18962</v>
      </c>
      <c r="B3333" s="66" t="s">
        <v>18961</v>
      </c>
      <c r="C3333" s="66" t="s">
        <v>6800</v>
      </c>
      <c r="D3333" s="66" t="s">
        <v>10172</v>
      </c>
      <c r="E3333" s="66" t="s">
        <v>8856</v>
      </c>
      <c r="F3333" s="66" t="s">
        <v>18963</v>
      </c>
      <c r="G3333" s="45"/>
      <c r="H3333" s="45"/>
      <c r="I3333" s="45"/>
      <c r="J3333" s="45"/>
    </row>
    <row r="3334" spans="1:10" ht="14.1" customHeight="1" thickBot="1" x14ac:dyDescent="0.25">
      <c r="A3334" s="95" t="s">
        <v>14828</v>
      </c>
      <c r="B3334" s="67" t="s">
        <v>8530</v>
      </c>
      <c r="C3334" s="76">
        <v>45108</v>
      </c>
      <c r="D3334" s="95" t="s">
        <v>9387</v>
      </c>
      <c r="E3334" s="67" t="s">
        <v>13094</v>
      </c>
      <c r="F3334" s="66" t="s">
        <v>3082</v>
      </c>
      <c r="G3334" s="45"/>
      <c r="H3334" s="45"/>
      <c r="I3334" s="45"/>
      <c r="J3334" s="45"/>
    </row>
    <row r="3335" spans="1:10" ht="14.1" customHeight="1" thickBot="1" x14ac:dyDescent="0.25">
      <c r="A3335" s="96"/>
      <c r="B3335" s="67" t="s">
        <v>1786</v>
      </c>
      <c r="C3335" s="92">
        <f>IF(C3334="","",IF(AND(MONTH(C3334)&gt;=1,MONTH(C3334)&lt;=3),1,IF(AND(MONTH(C3334)&gt;=4,MONTH(C3334)&lt;=6),2,IF(AND(MONTH(C3334)&gt;=7,MONTH(C3334)&lt;=9),3,4))))</f>
        <v>3</v>
      </c>
      <c r="D3335" s="96"/>
      <c r="E3335" s="67" t="s">
        <v>2419</v>
      </c>
      <c r="F3335" s="66" t="s">
        <v>14449</v>
      </c>
      <c r="G3335" s="45"/>
      <c r="H3335" s="45"/>
      <c r="I3335" s="45"/>
      <c r="J3335" s="45"/>
    </row>
    <row r="3336" spans="1:10" ht="14.1" customHeight="1" thickBot="1" x14ac:dyDescent="0.25">
      <c r="A3336" s="96"/>
      <c r="B3336" s="67" t="s">
        <v>12943</v>
      </c>
      <c r="C3336" s="76">
        <v>45199</v>
      </c>
      <c r="D3336" s="96"/>
      <c r="E3336" s="67" t="s">
        <v>3075</v>
      </c>
      <c r="F3336" s="66" t="s">
        <v>6001</v>
      </c>
      <c r="G3336" s="45"/>
      <c r="H3336" s="45"/>
      <c r="I3336" s="45"/>
      <c r="J3336" s="45"/>
    </row>
    <row r="3337" spans="1:10" ht="14.1" customHeight="1" thickBot="1" x14ac:dyDescent="0.25">
      <c r="A3337" s="96"/>
      <c r="B3337" s="67" t="s">
        <v>1786</v>
      </c>
      <c r="C3337" s="92">
        <f>IF(C3336="","",IF(AND(MONTH(C3336)&gt;=1,MONTH(C3336)&lt;=3),1,IF(AND(MONTH(C3336)&gt;=4,MONTH(C3336)&lt;=6),2,IF(AND(MONTH(C3336)&gt;=7,MONTH(C3336)&lt;=9),3,4))))</f>
        <v>3</v>
      </c>
      <c r="D3337" s="96"/>
      <c r="E3337" s="67" t="s">
        <v>13193</v>
      </c>
      <c r="F3337" s="66" t="s">
        <v>6001</v>
      </c>
      <c r="G3337" s="45"/>
      <c r="H3337" s="45"/>
      <c r="I3337" s="45"/>
      <c r="J3337" s="45"/>
    </row>
    <row r="3338" spans="1:10" ht="14.1" customHeight="1" thickBot="1" x14ac:dyDescent="0.25">
      <c r="A3338" s="45"/>
      <c r="B3338" s="45"/>
      <c r="C3338" s="45"/>
      <c r="D3338" s="45"/>
      <c r="E3338" s="45"/>
      <c r="F3338" s="45"/>
      <c r="G3338" s="45"/>
      <c r="H3338" s="45"/>
      <c r="I3338" s="45"/>
      <c r="J3338" s="45"/>
    </row>
    <row r="3339" spans="1:10" ht="14.1" customHeight="1" thickBot="1" x14ac:dyDescent="0.25">
      <c r="A3339" s="72" t="s">
        <v>15735</v>
      </c>
      <c r="B3339" s="72" t="s">
        <v>16146</v>
      </c>
      <c r="C3339" s="72" t="s">
        <v>15641</v>
      </c>
      <c r="D3339" s="72" t="s">
        <v>15251</v>
      </c>
      <c r="E3339" s="72" t="s">
        <v>6934</v>
      </c>
      <c r="F3339" s="72" t="s">
        <v>15280</v>
      </c>
      <c r="G3339" s="45"/>
      <c r="H3339" s="45"/>
      <c r="I3339" s="45"/>
      <c r="J3339" s="45"/>
    </row>
    <row r="3340" spans="1:10" ht="13.5" customHeight="1" x14ac:dyDescent="0.2">
      <c r="A3340" s="78">
        <v>80141902</v>
      </c>
      <c r="B3340" s="69" t="str">
        <f ca="1">IFERROR(INDEX(UNSPSCDes,MATCH(INDIRECT(ADDRESS(ROW(),COLUMN()-1,4)),UNSPSCCode,0)),"")</f>
        <v>Reuniones y eventos</v>
      </c>
      <c r="C3340" s="78" t="s">
        <v>1449</v>
      </c>
      <c r="D3340" s="78">
        <v>1</v>
      </c>
      <c r="E3340" s="71">
        <v>100000</v>
      </c>
      <c r="F3340" s="70">
        <f ca="1">INDIRECT(ADDRESS(ROW(),COLUMN()-2,4))*INDIRECT(ADDRESS(ROW(),COLUMN()-1,4))</f>
        <v>100000</v>
      </c>
      <c r="G3340" s="45"/>
      <c r="H3340" s="45"/>
      <c r="I3340" s="45"/>
      <c r="J3340" s="45"/>
    </row>
    <row r="3341" spans="1:10" ht="14.1" customHeight="1" x14ac:dyDescent="0.2">
      <c r="A3341" s="45"/>
      <c r="B3341" s="45"/>
      <c r="C3341" s="45"/>
      <c r="D3341" s="45"/>
      <c r="E3341" s="73" t="s">
        <v>12551</v>
      </c>
      <c r="F3341" s="74">
        <f ca="1">SUM(Table374[MONTO TOTAL ESTIMADO])</f>
        <v>100000</v>
      </c>
      <c r="G3341" s="45"/>
      <c r="H3341" s="45" t="str">
        <f>C3333</f>
        <v>Servicios</v>
      </c>
      <c r="I3341" s="45" t="str">
        <f>E3333</f>
        <v>Sí</v>
      </c>
      <c r="J3341" s="45" t="str">
        <f>D3333</f>
        <v>Compras por debajo del Umbral</v>
      </c>
    </row>
    <row r="3342" spans="1:10" ht="14.1" customHeight="1" thickBot="1" x14ac:dyDescent="0.3"/>
    <row r="3343" spans="1:10" ht="33.75" customHeight="1" thickBot="1" x14ac:dyDescent="0.25">
      <c r="A3343" s="64" t="s">
        <v>16382</v>
      </c>
      <c r="B3343" s="64" t="s">
        <v>161</v>
      </c>
      <c r="C3343" s="64" t="s">
        <v>11725</v>
      </c>
      <c r="D3343" s="64" t="s">
        <v>14378</v>
      </c>
      <c r="E3343" s="64" t="s">
        <v>10963</v>
      </c>
      <c r="F3343" s="64" t="s">
        <v>11096</v>
      </c>
      <c r="G3343" s="45"/>
      <c r="H3343" s="45"/>
      <c r="I3343" s="45"/>
      <c r="J3343" s="45"/>
    </row>
    <row r="3344" spans="1:10" ht="14.1" customHeight="1" thickBot="1" x14ac:dyDescent="0.25">
      <c r="A3344" s="66" t="s">
        <v>18962</v>
      </c>
      <c r="B3344" s="66" t="s">
        <v>18961</v>
      </c>
      <c r="C3344" s="66" t="s">
        <v>6800</v>
      </c>
      <c r="D3344" s="66" t="s">
        <v>17483</v>
      </c>
      <c r="E3344" s="66" t="s">
        <v>17854</v>
      </c>
      <c r="F3344" s="66" t="s">
        <v>18963</v>
      </c>
      <c r="G3344" s="45"/>
      <c r="H3344" s="45"/>
      <c r="I3344" s="45"/>
      <c r="J3344" s="45"/>
    </row>
    <row r="3345" spans="1:10" ht="14.1" customHeight="1" thickBot="1" x14ac:dyDescent="0.25">
      <c r="A3345" s="95" t="s">
        <v>14828</v>
      </c>
      <c r="B3345" s="67" t="s">
        <v>8530</v>
      </c>
      <c r="C3345" s="76">
        <v>45200</v>
      </c>
      <c r="D3345" s="95" t="s">
        <v>9387</v>
      </c>
      <c r="E3345" s="67" t="s">
        <v>13094</v>
      </c>
      <c r="F3345" s="66" t="s">
        <v>3082</v>
      </c>
      <c r="G3345" s="45"/>
      <c r="H3345" s="45"/>
      <c r="I3345" s="45"/>
      <c r="J3345" s="45"/>
    </row>
    <row r="3346" spans="1:10" ht="14.1" customHeight="1" thickBot="1" x14ac:dyDescent="0.25">
      <c r="A3346" s="96"/>
      <c r="B3346" s="67" t="s">
        <v>1786</v>
      </c>
      <c r="C3346" s="92">
        <f>IF(C3345="","",IF(AND(MONTH(C3345)&gt;=1,MONTH(C3345)&lt;=3),1,IF(AND(MONTH(C3345)&gt;=4,MONTH(C3345)&lt;=6),2,IF(AND(MONTH(C3345)&gt;=7,MONTH(C3345)&lt;=9),3,4))))</f>
        <v>4</v>
      </c>
      <c r="D3346" s="96"/>
      <c r="E3346" s="67" t="s">
        <v>2419</v>
      </c>
      <c r="F3346" s="66" t="s">
        <v>14449</v>
      </c>
      <c r="G3346" s="45"/>
      <c r="H3346" s="45"/>
      <c r="I3346" s="45"/>
      <c r="J3346" s="45"/>
    </row>
    <row r="3347" spans="1:10" ht="14.1" customHeight="1" thickBot="1" x14ac:dyDescent="0.25">
      <c r="A3347" s="96"/>
      <c r="B3347" s="67" t="s">
        <v>12943</v>
      </c>
      <c r="C3347" s="76">
        <v>45291</v>
      </c>
      <c r="D3347" s="96"/>
      <c r="E3347" s="67" t="s">
        <v>3075</v>
      </c>
      <c r="F3347" s="66" t="s">
        <v>6001</v>
      </c>
      <c r="G3347" s="45"/>
      <c r="H3347" s="45"/>
      <c r="I3347" s="45"/>
      <c r="J3347" s="45"/>
    </row>
    <row r="3348" spans="1:10" ht="14.1" customHeight="1" thickBot="1" x14ac:dyDescent="0.25">
      <c r="A3348" s="96"/>
      <c r="B3348" s="67" t="s">
        <v>1786</v>
      </c>
      <c r="C3348" s="92">
        <f>IF(C3347="","",IF(AND(MONTH(C3347)&gt;=1,MONTH(C3347)&lt;=3),1,IF(AND(MONTH(C3347)&gt;=4,MONTH(C3347)&lt;=6),2,IF(AND(MONTH(C3347)&gt;=7,MONTH(C3347)&lt;=9),3,4))))</f>
        <v>4</v>
      </c>
      <c r="D3348" s="96"/>
      <c r="E3348" s="67" t="s">
        <v>13193</v>
      </c>
      <c r="F3348" s="66" t="s">
        <v>6001</v>
      </c>
      <c r="G3348" s="45"/>
      <c r="H3348" s="45"/>
      <c r="I3348" s="45"/>
      <c r="J3348" s="45"/>
    </row>
    <row r="3349" spans="1:10" ht="14.1" customHeight="1" thickBot="1" x14ac:dyDescent="0.25">
      <c r="A3349" s="45"/>
      <c r="B3349" s="45"/>
      <c r="C3349" s="45"/>
      <c r="D3349" s="45"/>
      <c r="E3349" s="45"/>
      <c r="F3349" s="45"/>
      <c r="G3349" s="45"/>
      <c r="H3349" s="45"/>
      <c r="I3349" s="45"/>
      <c r="J3349" s="45"/>
    </row>
    <row r="3350" spans="1:10" ht="14.1" customHeight="1" thickBot="1" x14ac:dyDescent="0.25">
      <c r="A3350" s="72" t="s">
        <v>15735</v>
      </c>
      <c r="B3350" s="72" t="s">
        <v>16146</v>
      </c>
      <c r="C3350" s="72" t="s">
        <v>15641</v>
      </c>
      <c r="D3350" s="72" t="s">
        <v>15251</v>
      </c>
      <c r="E3350" s="72" t="s">
        <v>6934</v>
      </c>
      <c r="F3350" s="72" t="s">
        <v>15280</v>
      </c>
      <c r="G3350" s="45"/>
      <c r="H3350" s="45"/>
      <c r="I3350" s="45"/>
      <c r="J3350" s="45"/>
    </row>
    <row r="3351" spans="1:10" ht="13.5" customHeight="1" x14ac:dyDescent="0.2">
      <c r="A3351" s="78">
        <v>80141902</v>
      </c>
      <c r="B3351" s="69" t="str">
        <f ca="1">IFERROR(INDEX(UNSPSCDes,MATCH(INDIRECT(ADDRESS(ROW(),COLUMN()-1,4)),UNSPSCCode,0)),"")</f>
        <v>Reuniones y eventos</v>
      </c>
      <c r="C3351" s="78" t="s">
        <v>1449</v>
      </c>
      <c r="D3351" s="78">
        <v>1</v>
      </c>
      <c r="E3351" s="71">
        <v>1300000</v>
      </c>
      <c r="F3351" s="70">
        <f ca="1">INDIRECT(ADDRESS(ROW(),COLUMN()-2,4))*INDIRECT(ADDRESS(ROW(),COLUMN()-1,4))</f>
        <v>1300000</v>
      </c>
      <c r="G3351" s="45"/>
      <c r="H3351" s="45"/>
      <c r="I3351" s="45"/>
      <c r="J3351" s="45"/>
    </row>
    <row r="3352" spans="1:10" ht="14.1" customHeight="1" x14ac:dyDescent="0.2">
      <c r="A3352" s="45"/>
      <c r="B3352" s="45"/>
      <c r="C3352" s="45"/>
      <c r="D3352" s="45"/>
      <c r="E3352" s="73" t="s">
        <v>12551</v>
      </c>
      <c r="F3352" s="74">
        <f ca="1">SUM(Table375[MONTO TOTAL ESTIMADO])</f>
        <v>1300000</v>
      </c>
      <c r="G3352" s="45"/>
      <c r="H3352" s="45" t="str">
        <f>C3344</f>
        <v>Servicios</v>
      </c>
      <c r="I3352" s="45" t="str">
        <f>E3344</f>
        <v>No</v>
      </c>
      <c r="J3352" s="45" t="str">
        <f>D3344</f>
        <v>Compras Menores</v>
      </c>
    </row>
    <row r="3353" spans="1:10" ht="14.1" customHeight="1" thickBot="1" x14ac:dyDescent="0.3"/>
    <row r="3354" spans="1:10" ht="33.75" customHeight="1" thickBot="1" x14ac:dyDescent="0.25">
      <c r="A3354" s="64" t="s">
        <v>16382</v>
      </c>
      <c r="B3354" s="64" t="s">
        <v>161</v>
      </c>
      <c r="C3354" s="64" t="s">
        <v>11725</v>
      </c>
      <c r="D3354" s="64" t="s">
        <v>14378</v>
      </c>
      <c r="E3354" s="64" t="s">
        <v>10963</v>
      </c>
      <c r="F3354" s="64" t="s">
        <v>11096</v>
      </c>
      <c r="G3354" s="45"/>
      <c r="H3354" s="45"/>
      <c r="I3354" s="45"/>
      <c r="J3354" s="45"/>
    </row>
    <row r="3355" spans="1:10" ht="14.1" customHeight="1" thickBot="1" x14ac:dyDescent="0.25">
      <c r="A3355" s="66" t="s">
        <v>18964</v>
      </c>
      <c r="B3355" s="66" t="s">
        <v>18965</v>
      </c>
      <c r="C3355" s="66" t="s">
        <v>6800</v>
      </c>
      <c r="D3355" s="66" t="s">
        <v>17483</v>
      </c>
      <c r="E3355" s="66" t="s">
        <v>17854</v>
      </c>
      <c r="F3355" s="66" t="s">
        <v>18966</v>
      </c>
      <c r="G3355" s="45"/>
      <c r="H3355" s="45"/>
      <c r="I3355" s="45"/>
      <c r="J3355" s="45"/>
    </row>
    <row r="3356" spans="1:10" ht="14.1" customHeight="1" thickBot="1" x14ac:dyDescent="0.25">
      <c r="A3356" s="95" t="s">
        <v>14828</v>
      </c>
      <c r="B3356" s="67" t="s">
        <v>8530</v>
      </c>
      <c r="C3356" s="76">
        <v>45017</v>
      </c>
      <c r="D3356" s="95" t="s">
        <v>9387</v>
      </c>
      <c r="E3356" s="67" t="s">
        <v>13094</v>
      </c>
      <c r="F3356" s="66" t="s">
        <v>3082</v>
      </c>
      <c r="G3356" s="45"/>
      <c r="H3356" s="45"/>
      <c r="I3356" s="45"/>
      <c r="J3356" s="45"/>
    </row>
    <row r="3357" spans="1:10" ht="14.1" customHeight="1" thickBot="1" x14ac:dyDescent="0.25">
      <c r="A3357" s="96"/>
      <c r="B3357" s="67" t="s">
        <v>1786</v>
      </c>
      <c r="C3357" s="92">
        <f>IF(C3356="","",IF(AND(MONTH(C3356)&gt;=1,MONTH(C3356)&lt;=3),1,IF(AND(MONTH(C3356)&gt;=4,MONTH(C3356)&lt;=6),2,IF(AND(MONTH(C3356)&gt;=7,MONTH(C3356)&lt;=9),3,4))))</f>
        <v>2</v>
      </c>
      <c r="D3357" s="96"/>
      <c r="E3357" s="67" t="s">
        <v>2419</v>
      </c>
      <c r="F3357" s="66" t="s">
        <v>14449</v>
      </c>
      <c r="G3357" s="45"/>
      <c r="H3357" s="45"/>
      <c r="I3357" s="45"/>
      <c r="J3357" s="45"/>
    </row>
    <row r="3358" spans="1:10" ht="14.1" customHeight="1" thickBot="1" x14ac:dyDescent="0.25">
      <c r="A3358" s="96"/>
      <c r="B3358" s="67" t="s">
        <v>12943</v>
      </c>
      <c r="C3358" s="76">
        <v>45107</v>
      </c>
      <c r="D3358" s="96"/>
      <c r="E3358" s="67" t="s">
        <v>3075</v>
      </c>
      <c r="F3358" s="66" t="s">
        <v>6001</v>
      </c>
      <c r="G3358" s="45"/>
      <c r="H3358" s="45"/>
      <c r="I3358" s="45"/>
      <c r="J3358" s="45"/>
    </row>
    <row r="3359" spans="1:10" ht="14.1" customHeight="1" thickBot="1" x14ac:dyDescent="0.25">
      <c r="A3359" s="96"/>
      <c r="B3359" s="67" t="s">
        <v>1786</v>
      </c>
      <c r="C3359" s="92">
        <f>IF(C3358="","",IF(AND(MONTH(C3358)&gt;=1,MONTH(C3358)&lt;=3),1,IF(AND(MONTH(C3358)&gt;=4,MONTH(C3358)&lt;=6),2,IF(AND(MONTH(C3358)&gt;=7,MONTH(C3358)&lt;=9),3,4))))</f>
        <v>2</v>
      </c>
      <c r="D3359" s="96"/>
      <c r="E3359" s="67" t="s">
        <v>13193</v>
      </c>
      <c r="F3359" s="66" t="s">
        <v>6001</v>
      </c>
      <c r="G3359" s="45"/>
      <c r="H3359" s="45"/>
      <c r="I3359" s="45"/>
      <c r="J3359" s="45"/>
    </row>
    <row r="3360" spans="1:10" ht="14.1" customHeight="1" thickBot="1" x14ac:dyDescent="0.25">
      <c r="A3360" s="45"/>
      <c r="B3360" s="45"/>
      <c r="C3360" s="45"/>
      <c r="D3360" s="45"/>
      <c r="E3360" s="45"/>
      <c r="F3360" s="45"/>
      <c r="G3360" s="45"/>
      <c r="H3360" s="45"/>
      <c r="I3360" s="45"/>
      <c r="J3360" s="45"/>
    </row>
    <row r="3361" spans="1:10" ht="14.1" customHeight="1" thickBot="1" x14ac:dyDescent="0.25">
      <c r="A3361" s="72" t="s">
        <v>15735</v>
      </c>
      <c r="B3361" s="72" t="s">
        <v>16146</v>
      </c>
      <c r="C3361" s="72" t="s">
        <v>15641</v>
      </c>
      <c r="D3361" s="72" t="s">
        <v>15251</v>
      </c>
      <c r="E3361" s="72" t="s">
        <v>6934</v>
      </c>
      <c r="F3361" s="72" t="s">
        <v>15280</v>
      </c>
      <c r="G3361" s="45"/>
      <c r="H3361" s="45"/>
      <c r="I3361" s="45"/>
      <c r="J3361" s="45"/>
    </row>
    <row r="3362" spans="1:10" ht="13.5" customHeight="1" x14ac:dyDescent="0.2">
      <c r="A3362" s="78">
        <v>76121901</v>
      </c>
      <c r="B3362" s="69" t="str">
        <f ca="1">IFERROR(INDEX(UNSPSCDes,MATCH(INDIRECT(ADDRESS(ROW(),COLUMN()-1,4)),UNSPSCCode,0)),"")</f>
        <v>Eliminación de residuos médicos</v>
      </c>
      <c r="C3362" s="78" t="s">
        <v>1449</v>
      </c>
      <c r="D3362" s="78">
        <v>3</v>
      </c>
      <c r="E3362" s="71">
        <v>85000</v>
      </c>
      <c r="F3362" s="70">
        <f ca="1">INDIRECT(ADDRESS(ROW(),COLUMN()-2,4))*INDIRECT(ADDRESS(ROW(),COLUMN()-1,4))</f>
        <v>255000</v>
      </c>
      <c r="G3362" s="45"/>
      <c r="H3362" s="45"/>
      <c r="I3362" s="45"/>
      <c r="J3362" s="45"/>
    </row>
    <row r="3363" spans="1:10" ht="27" customHeight="1" x14ac:dyDescent="0.2">
      <c r="A3363" s="78">
        <v>76121501</v>
      </c>
      <c r="B3363" s="69" t="str">
        <f ca="1">IFERROR(INDEX(UNSPSCDes,MATCH(INDIRECT(ADDRESS(ROW(),COLUMN()-1,4)),UNSPSCCode,0)),"")</f>
        <v>Recolección o destrucción o transformación o eliminación de basuras</v>
      </c>
      <c r="C3363" s="78" t="s">
        <v>1449</v>
      </c>
      <c r="D3363" s="78">
        <v>3</v>
      </c>
      <c r="E3363" s="71">
        <v>25000</v>
      </c>
      <c r="F3363" s="70">
        <f ca="1">INDIRECT(ADDRESS(ROW(),COLUMN()-2,4))*INDIRECT(ADDRESS(ROW(),COLUMN()-1,4))</f>
        <v>75000</v>
      </c>
      <c r="G3363" s="45"/>
      <c r="H3363" s="45"/>
      <c r="I3363" s="45"/>
      <c r="J3363" s="45"/>
    </row>
    <row r="3364" spans="1:10" ht="14.1" customHeight="1" x14ac:dyDescent="0.2">
      <c r="A3364" s="45"/>
      <c r="B3364" s="45"/>
      <c r="C3364" s="45"/>
      <c r="D3364" s="45"/>
      <c r="E3364" s="73" t="s">
        <v>12551</v>
      </c>
      <c r="F3364" s="74">
        <f ca="1">SUM(Table393[MONTO TOTAL ESTIMADO])</f>
        <v>330000</v>
      </c>
      <c r="G3364" s="45"/>
      <c r="H3364" s="45" t="str">
        <f>C3355</f>
        <v>Servicios</v>
      </c>
      <c r="I3364" s="45" t="str">
        <f>E3355</f>
        <v>No</v>
      </c>
      <c r="J3364" s="45" t="str">
        <f>D3355</f>
        <v>Compras Menores</v>
      </c>
    </row>
    <row r="3365" spans="1:10" ht="14.1" customHeight="1" thickBot="1" x14ac:dyDescent="0.3"/>
    <row r="3366" spans="1:10" ht="33.75" customHeight="1" thickBot="1" x14ac:dyDescent="0.25">
      <c r="A3366" s="64" t="s">
        <v>16382</v>
      </c>
      <c r="B3366" s="64" t="s">
        <v>161</v>
      </c>
      <c r="C3366" s="64" t="s">
        <v>11725</v>
      </c>
      <c r="D3366" s="64" t="s">
        <v>14378</v>
      </c>
      <c r="E3366" s="64" t="s">
        <v>10963</v>
      </c>
      <c r="F3366" s="64" t="s">
        <v>11096</v>
      </c>
      <c r="G3366" s="45"/>
      <c r="H3366" s="45"/>
      <c r="I3366" s="45"/>
      <c r="J3366" s="45"/>
    </row>
    <row r="3367" spans="1:10" ht="14.1" customHeight="1" thickBot="1" x14ac:dyDescent="0.25">
      <c r="A3367" s="66" t="s">
        <v>18964</v>
      </c>
      <c r="B3367" s="66" t="s">
        <v>18965</v>
      </c>
      <c r="C3367" s="66" t="s">
        <v>6800</v>
      </c>
      <c r="D3367" s="66" t="s">
        <v>17483</v>
      </c>
      <c r="E3367" s="66" t="s">
        <v>17854</v>
      </c>
      <c r="F3367" s="66" t="s">
        <v>18966</v>
      </c>
      <c r="G3367" s="45"/>
      <c r="H3367" s="45"/>
      <c r="I3367" s="45"/>
      <c r="J3367" s="45"/>
    </row>
    <row r="3368" spans="1:10" ht="14.1" customHeight="1" thickBot="1" x14ac:dyDescent="0.25">
      <c r="A3368" s="95" t="s">
        <v>14828</v>
      </c>
      <c r="B3368" s="67" t="s">
        <v>8530</v>
      </c>
      <c r="C3368" s="76">
        <v>45108</v>
      </c>
      <c r="D3368" s="95" t="s">
        <v>9387</v>
      </c>
      <c r="E3368" s="67" t="s">
        <v>13094</v>
      </c>
      <c r="F3368" s="66" t="s">
        <v>3082</v>
      </c>
      <c r="G3368" s="45"/>
      <c r="H3368" s="45"/>
      <c r="I3368" s="45"/>
      <c r="J3368" s="45"/>
    </row>
    <row r="3369" spans="1:10" ht="14.1" customHeight="1" thickBot="1" x14ac:dyDescent="0.25">
      <c r="A3369" s="96"/>
      <c r="B3369" s="67" t="s">
        <v>1786</v>
      </c>
      <c r="C3369" s="92">
        <f>IF(C3368="","",IF(AND(MONTH(C3368)&gt;=1,MONTH(C3368)&lt;=3),1,IF(AND(MONTH(C3368)&gt;=4,MONTH(C3368)&lt;=6),2,IF(AND(MONTH(C3368)&gt;=7,MONTH(C3368)&lt;=9),3,4))))</f>
        <v>3</v>
      </c>
      <c r="D3369" s="96"/>
      <c r="E3369" s="67" t="s">
        <v>2419</v>
      </c>
      <c r="F3369" s="66" t="s">
        <v>14449</v>
      </c>
      <c r="G3369" s="45"/>
      <c r="H3369" s="45"/>
      <c r="I3369" s="45"/>
      <c r="J3369" s="45"/>
    </row>
    <row r="3370" spans="1:10" ht="14.1" customHeight="1" thickBot="1" x14ac:dyDescent="0.25">
      <c r="A3370" s="96"/>
      <c r="B3370" s="67" t="s">
        <v>12943</v>
      </c>
      <c r="C3370" s="76">
        <v>45199</v>
      </c>
      <c r="D3370" s="96"/>
      <c r="E3370" s="67" t="s">
        <v>3075</v>
      </c>
      <c r="F3370" s="66" t="s">
        <v>6001</v>
      </c>
      <c r="G3370" s="45"/>
      <c r="H3370" s="45"/>
      <c r="I3370" s="45"/>
      <c r="J3370" s="45"/>
    </row>
    <row r="3371" spans="1:10" ht="14.1" customHeight="1" thickBot="1" x14ac:dyDescent="0.25">
      <c r="A3371" s="96"/>
      <c r="B3371" s="67" t="s">
        <v>1786</v>
      </c>
      <c r="C3371" s="92">
        <f>IF(C3370="","",IF(AND(MONTH(C3370)&gt;=1,MONTH(C3370)&lt;=3),1,IF(AND(MONTH(C3370)&gt;=4,MONTH(C3370)&lt;=6),2,IF(AND(MONTH(C3370)&gt;=7,MONTH(C3370)&lt;=9),3,4))))</f>
        <v>3</v>
      </c>
      <c r="D3371" s="96"/>
      <c r="E3371" s="67" t="s">
        <v>13193</v>
      </c>
      <c r="F3371" s="66" t="s">
        <v>6001</v>
      </c>
      <c r="G3371" s="45"/>
      <c r="H3371" s="45"/>
      <c r="I3371" s="45"/>
      <c r="J3371" s="45"/>
    </row>
    <row r="3372" spans="1:10" ht="14.1" customHeight="1" thickBot="1" x14ac:dyDescent="0.25">
      <c r="A3372" s="45"/>
      <c r="B3372" s="45"/>
      <c r="C3372" s="45"/>
      <c r="D3372" s="45"/>
      <c r="E3372" s="45"/>
      <c r="F3372" s="45"/>
      <c r="G3372" s="45"/>
      <c r="H3372" s="45"/>
      <c r="I3372" s="45"/>
      <c r="J3372" s="45"/>
    </row>
    <row r="3373" spans="1:10" ht="14.1" customHeight="1" thickBot="1" x14ac:dyDescent="0.25">
      <c r="A3373" s="72" t="s">
        <v>15735</v>
      </c>
      <c r="B3373" s="72" t="s">
        <v>16146</v>
      </c>
      <c r="C3373" s="72" t="s">
        <v>15641</v>
      </c>
      <c r="D3373" s="72" t="s">
        <v>15251</v>
      </c>
      <c r="E3373" s="72" t="s">
        <v>6934</v>
      </c>
      <c r="F3373" s="72" t="s">
        <v>15280</v>
      </c>
      <c r="G3373" s="45"/>
      <c r="H3373" s="45"/>
      <c r="I3373" s="45"/>
      <c r="J3373" s="45"/>
    </row>
    <row r="3374" spans="1:10" ht="13.5" customHeight="1" x14ac:dyDescent="0.2">
      <c r="A3374" s="78">
        <v>76121901</v>
      </c>
      <c r="B3374" s="69" t="str">
        <f ca="1">IFERROR(INDEX(UNSPSCDes,MATCH(INDIRECT(ADDRESS(ROW(),COLUMN()-1,4)),UNSPSCCode,0)),"")</f>
        <v>Eliminación de residuos médicos</v>
      </c>
      <c r="C3374" s="78" t="s">
        <v>1449</v>
      </c>
      <c r="D3374" s="78">
        <v>3</v>
      </c>
      <c r="E3374" s="71">
        <v>85000</v>
      </c>
      <c r="F3374" s="70">
        <f ca="1">INDIRECT(ADDRESS(ROW(),COLUMN()-2,4))*INDIRECT(ADDRESS(ROW(),COLUMN()-1,4))</f>
        <v>255000</v>
      </c>
      <c r="G3374" s="45"/>
      <c r="H3374" s="45"/>
      <c r="I3374" s="45"/>
      <c r="J3374" s="45"/>
    </row>
    <row r="3375" spans="1:10" ht="27" customHeight="1" x14ac:dyDescent="0.2">
      <c r="A3375" s="78">
        <v>76121501</v>
      </c>
      <c r="B3375" s="69" t="str">
        <f ca="1">IFERROR(INDEX(UNSPSCDes,MATCH(INDIRECT(ADDRESS(ROW(),COLUMN()-1,4)),UNSPSCCode,0)),"")</f>
        <v>Recolección o destrucción o transformación o eliminación de basuras</v>
      </c>
      <c r="C3375" s="78" t="s">
        <v>1449</v>
      </c>
      <c r="D3375" s="78">
        <v>3</v>
      </c>
      <c r="E3375" s="71">
        <v>25000</v>
      </c>
      <c r="F3375" s="70">
        <f ca="1">INDIRECT(ADDRESS(ROW(),COLUMN()-2,4))*INDIRECT(ADDRESS(ROW(),COLUMN()-1,4))</f>
        <v>75000</v>
      </c>
      <c r="G3375" s="45"/>
      <c r="H3375" s="45"/>
      <c r="I3375" s="45"/>
      <c r="J3375" s="45"/>
    </row>
    <row r="3376" spans="1:10" ht="14.1" customHeight="1" x14ac:dyDescent="0.2">
      <c r="A3376" s="45"/>
      <c r="B3376" s="45"/>
      <c r="C3376" s="45"/>
      <c r="D3376" s="45"/>
      <c r="E3376" s="73" t="s">
        <v>12551</v>
      </c>
      <c r="F3376" s="74">
        <f ca="1">SUM(Table3118[MONTO TOTAL ESTIMADO])</f>
        <v>330000</v>
      </c>
      <c r="G3376" s="45"/>
      <c r="H3376" s="45" t="str">
        <f>C3367</f>
        <v>Servicios</v>
      </c>
      <c r="I3376" s="45" t="str">
        <f>E3367</f>
        <v>No</v>
      </c>
      <c r="J3376" s="45" t="str">
        <f>D3367</f>
        <v>Compras Menores</v>
      </c>
    </row>
    <row r="3377" spans="1:10" ht="14.1" customHeight="1" thickBot="1" x14ac:dyDescent="0.3"/>
    <row r="3378" spans="1:10" ht="33.75" customHeight="1" thickBot="1" x14ac:dyDescent="0.25">
      <c r="A3378" s="64" t="s">
        <v>16382</v>
      </c>
      <c r="B3378" s="64" t="s">
        <v>161</v>
      </c>
      <c r="C3378" s="64" t="s">
        <v>11725</v>
      </c>
      <c r="D3378" s="64" t="s">
        <v>14378</v>
      </c>
      <c r="E3378" s="64" t="s">
        <v>10963</v>
      </c>
      <c r="F3378" s="64" t="s">
        <v>11096</v>
      </c>
      <c r="G3378" s="45"/>
      <c r="H3378" s="45"/>
      <c r="I3378" s="45"/>
      <c r="J3378" s="45"/>
    </row>
    <row r="3379" spans="1:10" ht="14.1" customHeight="1" thickBot="1" x14ac:dyDescent="0.25">
      <c r="A3379" s="66" t="s">
        <v>18964</v>
      </c>
      <c r="B3379" s="66" t="s">
        <v>18965</v>
      </c>
      <c r="C3379" s="66" t="s">
        <v>6800</v>
      </c>
      <c r="D3379" s="66" t="s">
        <v>17483</v>
      </c>
      <c r="E3379" s="66" t="s">
        <v>17854</v>
      </c>
      <c r="F3379" s="66" t="s">
        <v>18966</v>
      </c>
      <c r="G3379" s="45"/>
      <c r="H3379" s="45"/>
      <c r="I3379" s="45"/>
      <c r="J3379" s="45"/>
    </row>
    <row r="3380" spans="1:10" ht="14.1" customHeight="1" thickBot="1" x14ac:dyDescent="0.25">
      <c r="A3380" s="95" t="s">
        <v>14828</v>
      </c>
      <c r="B3380" s="67" t="s">
        <v>8530</v>
      </c>
      <c r="C3380" s="76">
        <v>45200</v>
      </c>
      <c r="D3380" s="95" t="s">
        <v>9387</v>
      </c>
      <c r="E3380" s="67" t="s">
        <v>13094</v>
      </c>
      <c r="F3380" s="66" t="s">
        <v>3082</v>
      </c>
      <c r="G3380" s="45"/>
      <c r="H3380" s="45"/>
      <c r="I3380" s="45"/>
      <c r="J3380" s="45"/>
    </row>
    <row r="3381" spans="1:10" ht="14.1" customHeight="1" thickBot="1" x14ac:dyDescent="0.25">
      <c r="A3381" s="96"/>
      <c r="B3381" s="67" t="s">
        <v>1786</v>
      </c>
      <c r="C3381" s="92">
        <f>IF(C3380="","",IF(AND(MONTH(C3380)&gt;=1,MONTH(C3380)&lt;=3),1,IF(AND(MONTH(C3380)&gt;=4,MONTH(C3380)&lt;=6),2,IF(AND(MONTH(C3380)&gt;=7,MONTH(C3380)&lt;=9),3,4))))</f>
        <v>4</v>
      </c>
      <c r="D3381" s="96"/>
      <c r="E3381" s="67" t="s">
        <v>2419</v>
      </c>
      <c r="F3381" s="66" t="s">
        <v>14449</v>
      </c>
      <c r="G3381" s="45"/>
      <c r="H3381" s="45"/>
      <c r="I3381" s="45"/>
      <c r="J3381" s="45"/>
    </row>
    <row r="3382" spans="1:10" ht="14.1" customHeight="1" thickBot="1" x14ac:dyDescent="0.25">
      <c r="A3382" s="96"/>
      <c r="B3382" s="67" t="s">
        <v>12943</v>
      </c>
      <c r="C3382" s="76">
        <v>45291</v>
      </c>
      <c r="D3382" s="96"/>
      <c r="E3382" s="67" t="s">
        <v>3075</v>
      </c>
      <c r="F3382" s="66" t="s">
        <v>6001</v>
      </c>
      <c r="G3382" s="45"/>
      <c r="H3382" s="45"/>
      <c r="I3382" s="45"/>
      <c r="J3382" s="45"/>
    </row>
    <row r="3383" spans="1:10" ht="14.1" customHeight="1" thickBot="1" x14ac:dyDescent="0.25">
      <c r="A3383" s="96"/>
      <c r="B3383" s="67" t="s">
        <v>1786</v>
      </c>
      <c r="C3383" s="92">
        <f>IF(C3382="","",IF(AND(MONTH(C3382)&gt;=1,MONTH(C3382)&lt;=3),1,IF(AND(MONTH(C3382)&gt;=4,MONTH(C3382)&lt;=6),2,IF(AND(MONTH(C3382)&gt;=7,MONTH(C3382)&lt;=9),3,4))))</f>
        <v>4</v>
      </c>
      <c r="D3383" s="96"/>
      <c r="E3383" s="67" t="s">
        <v>13193</v>
      </c>
      <c r="F3383" s="66" t="s">
        <v>6001</v>
      </c>
      <c r="G3383" s="45"/>
      <c r="H3383" s="45"/>
      <c r="I3383" s="45"/>
      <c r="J3383" s="45"/>
    </row>
    <row r="3384" spans="1:10" ht="14.1" customHeight="1" thickBot="1" x14ac:dyDescent="0.25">
      <c r="A3384" s="45"/>
      <c r="B3384" s="45"/>
      <c r="C3384" s="45"/>
      <c r="D3384" s="45"/>
      <c r="E3384" s="45"/>
      <c r="F3384" s="45"/>
      <c r="G3384" s="45"/>
      <c r="H3384" s="45"/>
      <c r="I3384" s="45"/>
      <c r="J3384" s="45"/>
    </row>
    <row r="3385" spans="1:10" ht="14.1" customHeight="1" thickBot="1" x14ac:dyDescent="0.25">
      <c r="A3385" s="72" t="s">
        <v>15735</v>
      </c>
      <c r="B3385" s="72" t="s">
        <v>16146</v>
      </c>
      <c r="C3385" s="72" t="s">
        <v>15641</v>
      </c>
      <c r="D3385" s="72" t="s">
        <v>15251</v>
      </c>
      <c r="E3385" s="72" t="s">
        <v>6934</v>
      </c>
      <c r="F3385" s="72" t="s">
        <v>15280</v>
      </c>
      <c r="G3385" s="45"/>
      <c r="H3385" s="45"/>
      <c r="I3385" s="45"/>
      <c r="J3385" s="45"/>
    </row>
    <row r="3386" spans="1:10" ht="13.5" customHeight="1" x14ac:dyDescent="0.2">
      <c r="A3386" s="78">
        <v>76121901</v>
      </c>
      <c r="B3386" s="69" t="str">
        <f ca="1">IFERROR(INDEX(UNSPSCDes,MATCH(INDIRECT(ADDRESS(ROW(),COLUMN()-1,4)),UNSPSCCode,0)),"")</f>
        <v>Eliminación de residuos médicos</v>
      </c>
      <c r="C3386" s="78" t="s">
        <v>1449</v>
      </c>
      <c r="D3386" s="78">
        <v>3</v>
      </c>
      <c r="E3386" s="71">
        <v>85000</v>
      </c>
      <c r="F3386" s="70">
        <f ca="1">INDIRECT(ADDRESS(ROW(),COLUMN()-2,4))*INDIRECT(ADDRESS(ROW(),COLUMN()-1,4))</f>
        <v>255000</v>
      </c>
      <c r="G3386" s="45"/>
      <c r="H3386" s="45"/>
      <c r="I3386" s="45"/>
      <c r="J3386" s="45"/>
    </row>
    <row r="3387" spans="1:10" ht="27" customHeight="1" x14ac:dyDescent="0.2">
      <c r="A3387" s="78">
        <v>76121501</v>
      </c>
      <c r="B3387" s="69" t="str">
        <f ca="1">IFERROR(INDEX(UNSPSCDes,MATCH(INDIRECT(ADDRESS(ROW(),COLUMN()-1,4)),UNSPSCCode,0)),"")</f>
        <v>Recolección o destrucción o transformación o eliminación de basuras</v>
      </c>
      <c r="C3387" s="78" t="s">
        <v>1449</v>
      </c>
      <c r="D3387" s="78">
        <v>2</v>
      </c>
      <c r="E3387" s="71">
        <v>25000</v>
      </c>
      <c r="F3387" s="70">
        <f ca="1">INDIRECT(ADDRESS(ROW(),COLUMN()-2,4))*INDIRECT(ADDRESS(ROW(),COLUMN()-1,4))</f>
        <v>50000</v>
      </c>
      <c r="G3387" s="45"/>
      <c r="H3387" s="45"/>
      <c r="I3387" s="45"/>
      <c r="J3387" s="45"/>
    </row>
    <row r="3388" spans="1:10" ht="14.1" customHeight="1" x14ac:dyDescent="0.2">
      <c r="A3388" s="45"/>
      <c r="B3388" s="45"/>
      <c r="C3388" s="45"/>
      <c r="D3388" s="45"/>
      <c r="E3388" s="73" t="s">
        <v>12551</v>
      </c>
      <c r="F3388" s="74">
        <f ca="1">SUM(Table3120[MONTO TOTAL ESTIMADO])</f>
        <v>305000</v>
      </c>
      <c r="G3388" s="45"/>
      <c r="H3388" s="45" t="str">
        <f>C3379</f>
        <v>Servicios</v>
      </c>
      <c r="I3388" s="45" t="str">
        <f>E3379</f>
        <v>No</v>
      </c>
      <c r="J3388" s="45" t="str">
        <f>D3379</f>
        <v>Compras Menores</v>
      </c>
    </row>
    <row r="3389" spans="1:10" ht="14.1" customHeight="1" thickBot="1" x14ac:dyDescent="0.3"/>
    <row r="3390" spans="1:10" ht="33.75" customHeight="1" thickBot="1" x14ac:dyDescent="0.25">
      <c r="A3390" s="64" t="s">
        <v>16382</v>
      </c>
      <c r="B3390" s="64" t="s">
        <v>161</v>
      </c>
      <c r="C3390" s="64" t="s">
        <v>11725</v>
      </c>
      <c r="D3390" s="64" t="s">
        <v>14378</v>
      </c>
      <c r="E3390" s="64" t="s">
        <v>10963</v>
      </c>
      <c r="F3390" s="64" t="s">
        <v>11096</v>
      </c>
      <c r="G3390" s="45"/>
      <c r="H3390" s="45"/>
      <c r="I3390" s="45"/>
      <c r="J3390" s="45"/>
    </row>
    <row r="3391" spans="1:10" ht="14.1" customHeight="1" thickBot="1" x14ac:dyDescent="0.25">
      <c r="A3391" s="66" t="s">
        <v>18964</v>
      </c>
      <c r="B3391" s="66" t="s">
        <v>18965</v>
      </c>
      <c r="C3391" s="66" t="s">
        <v>6800</v>
      </c>
      <c r="D3391" s="66" t="s">
        <v>17483</v>
      </c>
      <c r="E3391" s="66" t="s">
        <v>17854</v>
      </c>
      <c r="F3391" s="66" t="s">
        <v>18966</v>
      </c>
      <c r="G3391" s="45"/>
      <c r="H3391" s="45"/>
      <c r="I3391" s="45"/>
      <c r="J3391" s="45"/>
    </row>
    <row r="3392" spans="1:10" ht="14.1" customHeight="1" thickBot="1" x14ac:dyDescent="0.25">
      <c r="A3392" s="95" t="s">
        <v>14828</v>
      </c>
      <c r="B3392" s="67" t="s">
        <v>8530</v>
      </c>
      <c r="C3392" s="76">
        <v>44927</v>
      </c>
      <c r="D3392" s="95" t="s">
        <v>9387</v>
      </c>
      <c r="E3392" s="67" t="s">
        <v>13094</v>
      </c>
      <c r="F3392" s="66" t="s">
        <v>3082</v>
      </c>
      <c r="G3392" s="45"/>
      <c r="H3392" s="45"/>
      <c r="I3392" s="45"/>
      <c r="J3392" s="45"/>
    </row>
    <row r="3393" spans="1:10" ht="14.1" customHeight="1" thickBot="1" x14ac:dyDescent="0.25">
      <c r="A3393" s="96"/>
      <c r="B3393" s="67" t="s">
        <v>1786</v>
      </c>
      <c r="C3393" s="92">
        <f>IF(C3392="","",IF(AND(MONTH(C3392)&gt;=1,MONTH(C3392)&lt;=3),1,IF(AND(MONTH(C3392)&gt;=4,MONTH(C3392)&lt;=6),2,IF(AND(MONTH(C3392)&gt;=7,MONTH(C3392)&lt;=9),3,4))))</f>
        <v>1</v>
      </c>
      <c r="D3393" s="96"/>
      <c r="E3393" s="67" t="s">
        <v>2419</v>
      </c>
      <c r="F3393" s="66" t="s">
        <v>14449</v>
      </c>
      <c r="G3393" s="45"/>
      <c r="H3393" s="45"/>
      <c r="I3393" s="45"/>
      <c r="J3393" s="45"/>
    </row>
    <row r="3394" spans="1:10" ht="14.1" customHeight="1" thickBot="1" x14ac:dyDescent="0.25">
      <c r="A3394" s="96"/>
      <c r="B3394" s="67" t="s">
        <v>12943</v>
      </c>
      <c r="C3394" s="76">
        <v>45016</v>
      </c>
      <c r="D3394" s="96"/>
      <c r="E3394" s="67" t="s">
        <v>3075</v>
      </c>
      <c r="F3394" s="66" t="s">
        <v>6001</v>
      </c>
      <c r="G3394" s="45"/>
      <c r="H3394" s="45"/>
      <c r="I3394" s="45"/>
      <c r="J3394" s="45"/>
    </row>
    <row r="3395" spans="1:10" ht="14.1" customHeight="1" thickBot="1" x14ac:dyDescent="0.25">
      <c r="A3395" s="96"/>
      <c r="B3395" s="67" t="s">
        <v>1786</v>
      </c>
      <c r="C3395" s="92">
        <f>IF(C3394="","",IF(AND(MONTH(C3394)&gt;=1,MONTH(C3394)&lt;=3),1,IF(AND(MONTH(C3394)&gt;=4,MONTH(C3394)&lt;=6),2,IF(AND(MONTH(C3394)&gt;=7,MONTH(C3394)&lt;=9),3,4))))</f>
        <v>1</v>
      </c>
      <c r="D3395" s="96"/>
      <c r="E3395" s="67" t="s">
        <v>13193</v>
      </c>
      <c r="F3395" s="66" t="s">
        <v>6001</v>
      </c>
      <c r="G3395" s="45"/>
      <c r="H3395" s="45"/>
      <c r="I3395" s="45"/>
      <c r="J3395" s="45"/>
    </row>
    <row r="3396" spans="1:10" ht="14.1" customHeight="1" thickBot="1" x14ac:dyDescent="0.25">
      <c r="A3396" s="45"/>
      <c r="B3396" s="45"/>
      <c r="C3396" s="45"/>
      <c r="D3396" s="45"/>
      <c r="E3396" s="45"/>
      <c r="F3396" s="45"/>
      <c r="G3396" s="45"/>
      <c r="H3396" s="45"/>
      <c r="I3396" s="45"/>
      <c r="J3396" s="45"/>
    </row>
    <row r="3397" spans="1:10" ht="14.1" customHeight="1" thickBot="1" x14ac:dyDescent="0.25">
      <c r="A3397" s="72" t="s">
        <v>15735</v>
      </c>
      <c r="B3397" s="72" t="s">
        <v>16146</v>
      </c>
      <c r="C3397" s="72" t="s">
        <v>15641</v>
      </c>
      <c r="D3397" s="72" t="s">
        <v>15251</v>
      </c>
      <c r="E3397" s="72" t="s">
        <v>6934</v>
      </c>
      <c r="F3397" s="72" t="s">
        <v>15280</v>
      </c>
      <c r="G3397" s="45"/>
      <c r="H3397" s="45"/>
      <c r="I3397" s="45"/>
      <c r="J3397" s="45"/>
    </row>
    <row r="3398" spans="1:10" ht="13.5" customHeight="1" x14ac:dyDescent="0.2">
      <c r="A3398" s="78">
        <v>76121901</v>
      </c>
      <c r="B3398" s="69" t="str">
        <f ca="1">IFERROR(INDEX(UNSPSCDes,MATCH(INDIRECT(ADDRESS(ROW(),COLUMN()-1,4)),UNSPSCCode,0)),"")</f>
        <v>Eliminación de residuos médicos</v>
      </c>
      <c r="C3398" s="78" t="s">
        <v>1449</v>
      </c>
      <c r="D3398" s="78">
        <v>3</v>
      </c>
      <c r="E3398" s="71">
        <v>85000</v>
      </c>
      <c r="F3398" s="70">
        <f ca="1">INDIRECT(ADDRESS(ROW(),COLUMN()-2,4))*INDIRECT(ADDRESS(ROW(),COLUMN()-1,4))</f>
        <v>255000</v>
      </c>
      <c r="G3398" s="45"/>
      <c r="H3398" s="45"/>
      <c r="I3398" s="45"/>
      <c r="J3398" s="45"/>
    </row>
    <row r="3399" spans="1:10" ht="27" customHeight="1" x14ac:dyDescent="0.2">
      <c r="A3399" s="78">
        <v>76121501</v>
      </c>
      <c r="B3399" s="69" t="str">
        <f ca="1">IFERROR(INDEX(UNSPSCDes,MATCH(INDIRECT(ADDRESS(ROW(),COLUMN()-1,4)),UNSPSCCode,0)),"")</f>
        <v>Recolección o destrucción o transformación o eliminación de basuras</v>
      </c>
      <c r="C3399" s="78" t="s">
        <v>1449</v>
      </c>
      <c r="D3399" s="78">
        <v>3</v>
      </c>
      <c r="E3399" s="71">
        <v>25000</v>
      </c>
      <c r="F3399" s="70">
        <f ca="1">INDIRECT(ADDRESS(ROW(),COLUMN()-2,4))*INDIRECT(ADDRESS(ROW(),COLUMN()-1,4))</f>
        <v>75000</v>
      </c>
      <c r="G3399" s="45"/>
      <c r="H3399" s="45"/>
      <c r="I3399" s="45"/>
      <c r="J3399" s="45"/>
    </row>
    <row r="3400" spans="1:10" ht="14.1" customHeight="1" x14ac:dyDescent="0.2">
      <c r="A3400" s="45"/>
      <c r="B3400" s="45"/>
      <c r="C3400" s="45"/>
      <c r="D3400" s="45"/>
      <c r="E3400" s="73" t="s">
        <v>12551</v>
      </c>
      <c r="F3400" s="74">
        <f ca="1">SUM(Table3137[MONTO TOTAL ESTIMADO])</f>
        <v>330000</v>
      </c>
      <c r="G3400" s="45"/>
      <c r="H3400" s="45" t="str">
        <f>C3391</f>
        <v>Servicios</v>
      </c>
      <c r="I3400" s="45" t="str">
        <f>E3391</f>
        <v>No</v>
      </c>
      <c r="J3400" s="45" t="str">
        <f>D3391</f>
        <v>Compras Menores</v>
      </c>
    </row>
  </sheetData>
  <protectedRanges>
    <protectedRange sqref="F5:G5" name="Rango3"/>
    <protectedRange sqref="E11:E12" name="Rango2"/>
  </protectedRanges>
  <mergeCells count="304">
    <mergeCell ref="A3041:A3044"/>
    <mergeCell ref="D3041:D3044"/>
    <mergeCell ref="A2950:A2953"/>
    <mergeCell ref="D2950:D2953"/>
    <mergeCell ref="A2961:A2964"/>
    <mergeCell ref="D2961:D2964"/>
    <mergeCell ref="A2972:A2975"/>
    <mergeCell ref="D2972:D2975"/>
    <mergeCell ref="A2983:A2986"/>
    <mergeCell ref="D2983:D2986"/>
    <mergeCell ref="A2999:A3002"/>
    <mergeCell ref="D2999:D3002"/>
    <mergeCell ref="A2914:A2917"/>
    <mergeCell ref="D2914:D2917"/>
    <mergeCell ref="A2927:A2930"/>
    <mergeCell ref="D2927:D2930"/>
    <mergeCell ref="A2939:A2942"/>
    <mergeCell ref="D2939:D2942"/>
    <mergeCell ref="A3014:A3017"/>
    <mergeCell ref="D3014:D3017"/>
    <mergeCell ref="A3028:A3031"/>
    <mergeCell ref="D3028:D3031"/>
    <mergeCell ref="A2824:A2827"/>
    <mergeCell ref="D2824:D2827"/>
    <mergeCell ref="A2846:A2849"/>
    <mergeCell ref="D2846:D2849"/>
    <mergeCell ref="A2865:A2868"/>
    <mergeCell ref="D2865:D2868"/>
    <mergeCell ref="A2883:A2886"/>
    <mergeCell ref="D2883:D2886"/>
    <mergeCell ref="A2899:A2902"/>
    <mergeCell ref="D2899:D2902"/>
    <mergeCell ref="A2715:A2718"/>
    <mergeCell ref="D2715:D2718"/>
    <mergeCell ref="A2741:A2744"/>
    <mergeCell ref="D2741:D2744"/>
    <mergeCell ref="A2773:A2776"/>
    <mergeCell ref="D2773:D2776"/>
    <mergeCell ref="A2798:A2801"/>
    <mergeCell ref="D2798:D2801"/>
    <mergeCell ref="A2812:A2815"/>
    <mergeCell ref="D2812:D2815"/>
    <mergeCell ref="A1404:A1407"/>
    <mergeCell ref="D1404:D1407"/>
    <mergeCell ref="A1415:A1418"/>
    <mergeCell ref="D1415:D1418"/>
    <mergeCell ref="A1426:A1429"/>
    <mergeCell ref="D1426:D1429"/>
    <mergeCell ref="A1371:A1374"/>
    <mergeCell ref="D1371:D1374"/>
    <mergeCell ref="A1382:A1385"/>
    <mergeCell ref="D1382:D1385"/>
    <mergeCell ref="A1393:A1396"/>
    <mergeCell ref="D1393:D1396"/>
    <mergeCell ref="A1296:A1299"/>
    <mergeCell ref="D1296:D1299"/>
    <mergeCell ref="A1285:A1288"/>
    <mergeCell ref="D1285:D1288"/>
    <mergeCell ref="A1338:A1341"/>
    <mergeCell ref="D1338:D1341"/>
    <mergeCell ref="A1349:A1352"/>
    <mergeCell ref="D1349:D1352"/>
    <mergeCell ref="A1360:A1363"/>
    <mergeCell ref="D1360:D1363"/>
    <mergeCell ref="A1311:A1314"/>
    <mergeCell ref="D1311:D1314"/>
    <mergeCell ref="A1324:A1327"/>
    <mergeCell ref="D1324:D1327"/>
    <mergeCell ref="A1250:A1253"/>
    <mergeCell ref="D1250:D1253"/>
    <mergeCell ref="A1262:A1265"/>
    <mergeCell ref="D1262:D1265"/>
    <mergeCell ref="A1274:A1277"/>
    <mergeCell ref="D1274:D1277"/>
    <mergeCell ref="A1212:A1215"/>
    <mergeCell ref="D1212:D1215"/>
    <mergeCell ref="A1225:A1228"/>
    <mergeCell ref="D1225:D1228"/>
    <mergeCell ref="A1238:A1241"/>
    <mergeCell ref="D1238:D1241"/>
    <mergeCell ref="A793:A796"/>
    <mergeCell ref="D793:D796"/>
    <mergeCell ref="A932:A935"/>
    <mergeCell ref="D932:D935"/>
    <mergeCell ref="A1072:A1075"/>
    <mergeCell ref="D1072:D1075"/>
    <mergeCell ref="A622:A625"/>
    <mergeCell ref="D622:D625"/>
    <mergeCell ref="A638:A641"/>
    <mergeCell ref="D638:D641"/>
    <mergeCell ref="A654:A657"/>
    <mergeCell ref="D654:D657"/>
    <mergeCell ref="A571:A574"/>
    <mergeCell ref="D571:D574"/>
    <mergeCell ref="A590:A593"/>
    <mergeCell ref="D590:D593"/>
    <mergeCell ref="A606:A609"/>
    <mergeCell ref="D606:D609"/>
    <mergeCell ref="A502:A505"/>
    <mergeCell ref="D502:D505"/>
    <mergeCell ref="A525:A528"/>
    <mergeCell ref="D525:D528"/>
    <mergeCell ref="A547:A550"/>
    <mergeCell ref="D547:D550"/>
    <mergeCell ref="A465:A468"/>
    <mergeCell ref="D465:D468"/>
    <mergeCell ref="A478:A481"/>
    <mergeCell ref="D478:D481"/>
    <mergeCell ref="A491:A494"/>
    <mergeCell ref="D491:D494"/>
    <mergeCell ref="A303:A306"/>
    <mergeCell ref="D303:D306"/>
    <mergeCell ref="A358:A361"/>
    <mergeCell ref="D358:D361"/>
    <mergeCell ref="A413:A416"/>
    <mergeCell ref="D413:D416"/>
    <mergeCell ref="A227:A230"/>
    <mergeCell ref="D227:D230"/>
    <mergeCell ref="A238:A241"/>
    <mergeCell ref="D238:D241"/>
    <mergeCell ref="A249:A252"/>
    <mergeCell ref="D249:D252"/>
    <mergeCell ref="A194:A197"/>
    <mergeCell ref="D194:D197"/>
    <mergeCell ref="A205:A208"/>
    <mergeCell ref="D205:D208"/>
    <mergeCell ref="A216:A219"/>
    <mergeCell ref="D216:D219"/>
    <mergeCell ref="A161:A164"/>
    <mergeCell ref="D161:D164"/>
    <mergeCell ref="A172:A175"/>
    <mergeCell ref="D172:D175"/>
    <mergeCell ref="A183:A186"/>
    <mergeCell ref="D183:D186"/>
    <mergeCell ref="A122:A125"/>
    <mergeCell ref="D122:D125"/>
    <mergeCell ref="A135:A138"/>
    <mergeCell ref="D135:D138"/>
    <mergeCell ref="A148:A151"/>
    <mergeCell ref="D148:D151"/>
    <mergeCell ref="A96:A99"/>
    <mergeCell ref="D96:D99"/>
    <mergeCell ref="A107:A110"/>
    <mergeCell ref="D107:D110"/>
    <mergeCell ref="A50:A53"/>
    <mergeCell ref="D50:D53"/>
    <mergeCell ref="A61:A64"/>
    <mergeCell ref="D61:D64"/>
    <mergeCell ref="A73:A76"/>
    <mergeCell ref="D73:D76"/>
    <mergeCell ref="A17:A20"/>
    <mergeCell ref="D17:D20"/>
    <mergeCell ref="A28:A31"/>
    <mergeCell ref="D28:D31"/>
    <mergeCell ref="A39:A42"/>
    <mergeCell ref="D39:D42"/>
    <mergeCell ref="A1:A4"/>
    <mergeCell ref="A84:A87"/>
    <mergeCell ref="D84:D87"/>
    <mergeCell ref="E6:F6"/>
    <mergeCell ref="E7:F7"/>
    <mergeCell ref="B2:E2"/>
    <mergeCell ref="B3:E3"/>
    <mergeCell ref="E9:F9"/>
    <mergeCell ref="E8:F8"/>
    <mergeCell ref="E10:F10"/>
    <mergeCell ref="E11:F11"/>
    <mergeCell ref="E12:F12"/>
    <mergeCell ref="A1437:A1440"/>
    <mergeCell ref="D1437:D1440"/>
    <mergeCell ref="A1448:A1451"/>
    <mergeCell ref="D1448:D1451"/>
    <mergeCell ref="A1459:A1462"/>
    <mergeCell ref="D1459:D1462"/>
    <mergeCell ref="A1470:A1473"/>
    <mergeCell ref="D1470:D1473"/>
    <mergeCell ref="A1481:A1484"/>
    <mergeCell ref="D1481:D1484"/>
    <mergeCell ref="A1514:A1517"/>
    <mergeCell ref="D1514:D1517"/>
    <mergeCell ref="A1526:A1529"/>
    <mergeCell ref="D1526:D1529"/>
    <mergeCell ref="A1538:A1541"/>
    <mergeCell ref="D1538:D1541"/>
    <mergeCell ref="A1550:A1553"/>
    <mergeCell ref="D1550:D1553"/>
    <mergeCell ref="A1492:A1495"/>
    <mergeCell ref="D1492:D1495"/>
    <mergeCell ref="A1503:A1506"/>
    <mergeCell ref="D1503:D1506"/>
    <mergeCell ref="A1562:A1565"/>
    <mergeCell ref="D1562:D1565"/>
    <mergeCell ref="A1579:A1582"/>
    <mergeCell ref="D1579:D1582"/>
    <mergeCell ref="A1596:A1599"/>
    <mergeCell ref="D1596:D1599"/>
    <mergeCell ref="A1613:A1616"/>
    <mergeCell ref="D1613:D1616"/>
    <mergeCell ref="A1629:A1632"/>
    <mergeCell ref="D1629:D1632"/>
    <mergeCell ref="A1640:A1643"/>
    <mergeCell ref="D1640:D1643"/>
    <mergeCell ref="A1651:A1654"/>
    <mergeCell ref="D1651:D1654"/>
    <mergeCell ref="A1662:A1665"/>
    <mergeCell ref="D1662:D1665"/>
    <mergeCell ref="A1678:A1681"/>
    <mergeCell ref="D1678:D1681"/>
    <mergeCell ref="A1694:A1697"/>
    <mergeCell ref="D1694:D1697"/>
    <mergeCell ref="A2634:A2637"/>
    <mergeCell ref="D2634:D2637"/>
    <mergeCell ref="A2647:A2650"/>
    <mergeCell ref="D2647:D2650"/>
    <mergeCell ref="A1710:A1713"/>
    <mergeCell ref="D1710:D1713"/>
    <mergeCell ref="A1726:A1729"/>
    <mergeCell ref="D1726:D1729"/>
    <mergeCell ref="A1785:A1788"/>
    <mergeCell ref="D1785:D1788"/>
    <mergeCell ref="A1843:A1846"/>
    <mergeCell ref="D1843:D1846"/>
    <mergeCell ref="A1901:A1904"/>
    <mergeCell ref="D1901:D1904"/>
    <mergeCell ref="A3096:A3099"/>
    <mergeCell ref="D3096:D3099"/>
    <mergeCell ref="A3112:A3115"/>
    <mergeCell ref="D3112:D3115"/>
    <mergeCell ref="A2678:A2681"/>
    <mergeCell ref="D2678:D2681"/>
    <mergeCell ref="A1959:A1962"/>
    <mergeCell ref="D1959:D1962"/>
    <mergeCell ref="A2026:A2029"/>
    <mergeCell ref="D2026:D2029"/>
    <mergeCell ref="A2082:A2085"/>
    <mergeCell ref="D2082:D2085"/>
    <mergeCell ref="A2142:A2145"/>
    <mergeCell ref="D2142:D2145"/>
    <mergeCell ref="A2196:A2199"/>
    <mergeCell ref="D2196:D2199"/>
    <mergeCell ref="A2300:A2303"/>
    <mergeCell ref="D2300:D2303"/>
    <mergeCell ref="A2405:A2408"/>
    <mergeCell ref="D2405:D2408"/>
    <mergeCell ref="A2510:A2513"/>
    <mergeCell ref="D2510:D2513"/>
    <mergeCell ref="A2614:A2617"/>
    <mergeCell ref="D2614:D2617"/>
    <mergeCell ref="A2665:A2668"/>
    <mergeCell ref="D2665:D2668"/>
    <mergeCell ref="A3127:A3130"/>
    <mergeCell ref="D3127:D3130"/>
    <mergeCell ref="A3268:A3271"/>
    <mergeCell ref="D3268:D3271"/>
    <mergeCell ref="A3279:A3282"/>
    <mergeCell ref="D3279:D3282"/>
    <mergeCell ref="A3290:A3293"/>
    <mergeCell ref="D3290:D3293"/>
    <mergeCell ref="A3224:A3227"/>
    <mergeCell ref="D3224:D3227"/>
    <mergeCell ref="A3235:A3238"/>
    <mergeCell ref="D3235:D3238"/>
    <mergeCell ref="A3246:A3249"/>
    <mergeCell ref="D3246:D3249"/>
    <mergeCell ref="A3257:A3260"/>
    <mergeCell ref="D3257:D3260"/>
    <mergeCell ref="A3052:A3055"/>
    <mergeCell ref="D3052:D3055"/>
    <mergeCell ref="A3068:A3071"/>
    <mergeCell ref="D3068:D3071"/>
    <mergeCell ref="A3081:A3084"/>
    <mergeCell ref="D3081:D3084"/>
    <mergeCell ref="A3301:A3304"/>
    <mergeCell ref="D3301:D3304"/>
    <mergeCell ref="A3138:A3141"/>
    <mergeCell ref="D3138:D3141"/>
    <mergeCell ref="A3200:A3203"/>
    <mergeCell ref="D3200:D3203"/>
    <mergeCell ref="A3212:A3215"/>
    <mergeCell ref="D3212:D3215"/>
    <mergeCell ref="A3149:A3152"/>
    <mergeCell ref="D3149:D3152"/>
    <mergeCell ref="A3160:A3163"/>
    <mergeCell ref="D3160:D3163"/>
    <mergeCell ref="A3176:A3179"/>
    <mergeCell ref="D3176:D3179"/>
    <mergeCell ref="A3188:A3191"/>
    <mergeCell ref="D3188:D3191"/>
    <mergeCell ref="A3356:A3359"/>
    <mergeCell ref="D3356:D3359"/>
    <mergeCell ref="A3368:A3371"/>
    <mergeCell ref="D3368:D3371"/>
    <mergeCell ref="A3380:A3383"/>
    <mergeCell ref="D3380:D3383"/>
    <mergeCell ref="A3392:A3395"/>
    <mergeCell ref="D3392:D3395"/>
    <mergeCell ref="A3312:A3315"/>
    <mergeCell ref="D3312:D3315"/>
    <mergeCell ref="A3323:A3326"/>
    <mergeCell ref="D3323:D3326"/>
    <mergeCell ref="A3334:A3337"/>
    <mergeCell ref="D3334:D3337"/>
    <mergeCell ref="A3345:A3348"/>
    <mergeCell ref="D3345:D3348"/>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0 C61 C73 C84 C96 C107 C122 C135 C148 C161 C172 C183 C194 C205 C216 C227 C238 C249 C303 C358 C413 C465 C478 C491 C502 C525 C547 C571 C590 C606 C622 C638 C654 C793 C932 C1072 C1212 C1225 C1238 C1250 C1262 C1274 C1285 C1296 C1311 C1324 C1338 C1349 C1360 C1371 C1382 C1393 C1404 C1415 C1426 C1437 C1448 C1459 C1470 C1481 C1492 C1503 C1514 C1526 C1538 C1550 C1562 C1579 C1596 C1613 C1629 C1640 C1651 C1662 C1678 C1694 C1710 C1726 C1785 C1843 C1901 C1959 C2026 C2082 C2142 C2196 C2300 C2405 C2510 C2614 C2634 C2647 C2665 C2678 C2715 C2741 C2773 C2798 C2812 C2824 C2846 C2865 C2883 C2899 C2914 C2927 C2939 C2950 C2961 C2972 C2983 C2999 C3014 C3028 C3041 C3052 C3068 C3081 C3096 C3112 C3127 C3138 C3149 C3160 C3176 C3188 C3200 C3212 C3224 C3235 C3246 C3257 C3268 C3279 C3290 C3301 C3312 C3323 C3334 C3345 C3356 C3368 C3380 C3392">
      <formula1>C19</formula1>
    </dataValidation>
    <dataValidation type="date" operator="greaterThanOrEqual" allowBlank="1" showInputMessage="1" showErrorMessage="1" sqref="C19 C30 C41 C52 C63 C75 C86 C98 C109 C124 C137 C150 C163 C174 C185 C196 C207 C218 C229 C240 C251 C305 C360 C415 C467 C480 C493 C504 C527 C549 C573 C592 C608 C624 C640 C656 C795 C934 C1074 C1214 C1227 C1240 C1252 C1264 C1276 C1287 C1298 C1313 C1326 C1340 C1351 C1362 C1373 C1384 C1395 C1406 C1417 C1428 C1439 C1450 C1461 C1472 C1483 C1494 C1505 C1516 C1528 C1540 C1552 C1564 C1581 C1598 C1615 C1631 C1642 C1653 C1664 C1680 C1696 C1712 C1728 C1787 C1845 C1903 C1961 C2028 C2084 C2144 C2198 C2302 C2407 C2512 C2616 C2636 C2649 C2667 C2680 C2717 C2743 C2775 C2800 C2814 C2826 C2848 C2867 C2885 C2901 C2916 C2929 C2941 C2952 C2963 C2974 C2985 C3001 C3016 C3030 C3043 C3054 C3070 C3083 C3098 C3114 C3129 C3140 C3151 C3162 C3178 C3190 C3202 C3214 C3226 C3237 C3248 C3259 C3270 C3281 C3292 C3303 C3314 C3325 C3336 C3347 C3358 C3370 C3382 C3394">
      <formula1>C17</formula1>
    </dataValidation>
    <dataValidation type="list" allowBlank="1" showInputMessage="1" showErrorMessage="1" sqref="F17 F28 F39 F50 F61 F73 F84 F96 F107 F122 F135 F148 F161 F172 F183 F194 F205 F216 F227 F238 F249 F303 F358 F413 F465 F478 F491 F502 F525 F547 F571 F590 F622 F606 F638 F654 F793 F932 F1072 F1212 F1225 F1238 F1250 F1262 F1274 F1285 F1296 F1311 F1324 F1338 F1349 F1360 F1371 F1382 F1393 F1404 F1415 F1426 F1437 F1448 F1459 F1470 F1481 F1492 F1503 F1514 F1526 F1538 F1550 F1562 F1579 F1596 F1613 F1629 F1640 F1651 F1662 F1678 F1694 F1710 F1726 F1785 F1843 F1901 F1959 F2026 F2082 F2142 F2196 F2300 F2405 F2510 F2614 F2634 F2647 F2665 F2678 F2715 F2741 F2773 F2798 F2812 F2824 F2846 F2865 F2883 F2899 F2914 F2927 F2939 F2950 F2961 F2972 F2983 F2999 F3014 F3028 F3041 F3052 F3068 F3081 F3096 F3112 F3127 F3138 F3149 F3160 F3176 F3188 F3200 F3212 F3224 F3235 F3246 F3257 F3268 F3279 F3290 F3301 F3312 F3323 F3334 F3345 F3356 F3368 F3380 F3392">
      <formula1>IF(INDIRECT(ADDRESS(ROW()+1,COLUMN(),4))="",RegionList,INDEX(RegionColumn,MATCH(INDIRECT(ADDRESS(ROW()+1,COLUMN(),4)),ProvinciaList,0)))</formula1>
    </dataValidation>
    <dataValidation type="list" allowBlank="1" showInputMessage="1" showErrorMessage="1" sqref="F18 F29 F40 F51 F62 F74 F85 F97 F108 F123 F136 F149 F162 F173 F184 F195 F206 F217 F228 F239 F250 F304 F359 F414 F466 F479 F492 F503 F526 F548 F572 F591 F623 F607 F639 F655 F794 F933 F1073 F1213 F1226 F1239 F1251 F1263 F1275 F1286 F1297 F1312 F1325 F1339 F1350 F1361 F1372 F1383 F1394 F1405 F1416 F1427 F1438 F1449 F1460 F1471 F1482 F1493 F1504 F1515 F1527 F1539 F1551 F1563 F1580 F1597 F1614 F1630 F1641 F1652 F1663 F1679 F1695 F1711 F1727 F1786 F1844 F1902 F1960 F2027 F2083 F2143 F2197 F2301 F2406 F2511 F2615 F2635 F2648 F2666 F2679 F2716 F2742 F2774 F2799 F2813 F2825 F2847 F2866 F2884 F2900 F2915 F2928 F2940 F2951 F2962 F2973 F2984 F3000 F3015 F3029 F3042 F3053 F3069 F3082 F3097 F3113 F3128 F3139 F3150 F3161 F3177 F3189 F3201 F3213 F3225 F3236 F3247 F3258 F3269 F3280 F3291 F3302 F3313 F3324 F3335 F3346 F3357 F3369 F3381 F339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5 F86 F98 F109 F124 F137 F150 F163 F174 F185 F196 F207 F218 F229 F240 F251 F305 F360 F415 F467 F480 F493 F504 F527 F549 F573 F592 F624 F608 F640 F656 F795 F934 F1074 F1214 F1227 F1240 F1252 F1264 F1276 F1287 F1298 F1313 F1326 F1340 F1351 F1362 F1373 F1384 F1395 F1406 F1417 F1428 F1439 F1450 F1461 F1472 F1483 F1494 F1505 F1516 F1528 F1540 F1552 F1564 F1581 F1598 F1615 F1631 F1642 F1653 F1664 F1680 F1696 F1712 F1728 F1787 F1845 F1903 F1961 F2028 F2084 F2144 F2198 F2302 F2407 F2512 F2616 F2636 F2649 F2667 F2680 F2717 F2743 F2775 F2800 F2814 F2826 F2848 F2867 F2885 F2901 F2916 F2929 F2941 F2952 F2963 F2974 F2985 F3001 F3016 F3030 F3043 F3054 F3070 F3083 F3098 F3114 F3129 F3140 F3151 F3162 F3178 F3190 F3202 F3214 F3226 F3237 F3248 F3259 F3270 F3281 F3292 F3303 F3314 F3325 F3336 F3347 F3358 F3370 F3382 F339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6 F87 F99 F110 F125 F138 F151 F164 F175 F186 F197 F208 F219 F230 F241 F252 F306 F361 F416 F468 F481 F494 F505 F528 F550 F574 F593 F625 F609 F641 F657 F796 F935 F1075 F1215 F1228 F1241 F1253 F1265 F1277 F1288 F1299 F1314 F1327 F1341 F1352 F1363 F1374 F1385 F1396 F1407 F1418 F1429 F1440 F1451 F1462 F1473 F1484 F1495 F1506 F1517 F1529 F1541 F1553 F1565 F1582 F1599 F1616 F1632 F1643 F1654 F1665 F1681 F1697 F1713 F1729 F1788 F1846 F1904 F1962 F2029 F2085 F2145 F2199 F2303 F2408 F2513 F2617 F2637 F2650 F2668 F2681 F2718 F2744 F2776 F2801 F2815 F2827 F2849 F2868 F2886 F2902 F2917 F2930 F2942 F2953 F2964 F2975 F2986 F3002 F3017 F3031 F3044 F3055 F3071 F3084 F3099 F3115 F3130 F3141 F3152 F3163 F3179 F3191 F3203 F3215 F3227 F3238 F3249 F3260 F3271 F3282 F3293 F3304 F3315 F3326 F3337 F3348 F3359 F3371 F3383 F3395">
      <formula1>OFFSET(MunicipioStart,MATCH(INDIRECT(ADDRESS(ROW()-1,COLUMN(),4)),MunicipioColumn,0)-1,1,COUNTIF(MunicipioColumn,INDIRECT(ADDRESS(ROW()-1,COLUMN(),4))),1)</formula1>
    </dataValidation>
    <dataValidation type="whole" operator="greaterThan" allowBlank="1" showInputMessage="1" showErrorMessage="1" sqref="A23 A34 A45 A56 A102 A79 A67:A68 A90:A91 A154:A156 A167 A178 A189 A200 A211 A222 A233 A244 A364:A408 A255:A298 A309:A353 A419:A460 A553:A566 A471:A473 A497 A484:A486 A508:A520 A531:A542 A577:A585 A644:A649 A3263 A938:A1067 A660:A788 A799:A927 A1078:A1207 A1244:A1245 A1231:A1233 A1256:A1257 A1268:A1269 A1280 A1291 A1344 A1355 A1366 A1377 A1388 A1399 A1410 A1421 A1432 A1443 A1454 A1465 A1476 A1487 A1498 A1509 A1544:A1545 A1520:A1521 A1532:A1533 A1556:A1557 A1602:A1608 A1568:A1574 A1585:A1591 A1619:A1624 A1635 A1646 A1657 A1700:A1705 A1684:A1689 A1716:A1721 A1849:A1896 A1732:A1780 A1791:A1838 A1907:A1954 A2088:A2137 A1965:A2021 A2032:A2077 A2148:A2191 A2411:A2505 A2202:A2295 A2306:A2400 A2516:A2609 A2620:A2629 A2671:A2673 A2640:A2642 A2653:A2660 A2779:A2793 A2684:A2710 A2721:A2736 A2747:A2768 A2871:A2878 A2933:A2934 A2945 A2956 A2967 A2978 A3005:A3009 A3034:A3036 A2989:A2994 A3047 A3182:A3183 A1668:A1673 A3118:A3122 A3206:A3207 A3087:A3091 A3144 A3155 A3133 A3102:A3107 A3194:A3195 A3218:A3219 A128:A130 A3230 A3241 A3252 A1218:A1220 A1302:A1306 A1317:A1319 A1330:A1333 A3274 A3285 A3296 A3307 A612:A617 A628:A633 A596:A601 A2830:A2841 A2852:A2860 A2889:A2894 A2920:A2922 A2905:A2909 A3020:A3023 A3058:A3063 A3074:A3076 A3318 A3329 A3340 A3351 A3374:A3375 A3386:A3387 A3362:A3363 A3398:A3399 A2818:A2819 A3166:A3171 A2804:A2807 A141:A143 A113:A117">
      <formula1>0</formula1>
    </dataValidation>
    <dataValidation type="list" allowBlank="1" showInputMessage="1" showErrorMessage="1" sqref="C23 C34 C45 C56 C102 C79 C67:C68 C90:C91 C154:C156 C167 C178 C189 C200 C211 C222 C233 C244 C364:C408 C255:C298 C309:C353 C419:C460 C553:C566 C471:C473 C497 C484:C486 C508:C520 C531:C542 C577:C585 C644:C649 C3263 C938:C1067 C660:C788 C799:C927 C1078:C1207 C1244:C1245 C1231:C1233 C1256:C1257 C1268:C1269 C1280 C1291 C1344 C1355 C1366 C1377 C1388 C1399 C1410 C1421 C1432 C1443 C1454 C1465 C1476 C1487 C1498 C1509 C1544:C1545 C1520:C1521 C1532:C1533 C1556:C1557 C1602:C1608 C1568:C1574 C1585:C1591 C1619:C1624 C1635 C1646 C1657 C1700:C1705 C1684:C1689 C1716:C1721 C1849:C1896 C1732:C1780 C1791:C1838 C1907:C1954 C2088:C2137 C1965:C2021 C2032:C2077 C2148:C2191 C2411:C2505 C2202:C2295 C2306:C2400 C2516:C2609 C2620:C2629 C2671:C2673 C2640:C2642 C2653:C2660 C2779:C2793 C2684:C2710 C2721:C2736 C2747:C2768 C2871:C2878 C2933:C2934 C2945 C2956 C2967 C2978 C3005:C3009 C3034:C3036 C2989:C2994 C3047 C3182:C3183 C1668:C1673 C3118:C3122 C3206:C3207 C3087:C3091 C3144 C3155 C3133 C3102:C3107 C3194:C3195 C3218:C3219 C128:C130 C3230 C3241 C3252 C1218:C1220 C1302:C1306 C1317:C1319 C1330:C1333 C3274 C3285 C3296 C3307 C596:C601 C612:C617 C628:C633 C2830:C2841 C2852:C2860 C2889:C2894 C2920:C2922 C2905:C2909 C3020:C3023 C3058:C3063 C3074:C3076 C3318 C3329 C3340 C3351 C3374:C3375 C3386:C3387 C3362:C3363 C3398:C3399 C2818:C2819 C3166:C3171 C2804:C2807 C141:C143 C113:C117">
      <formula1>UnidadesList</formula1>
    </dataValidation>
    <dataValidation type="decimal" operator="greaterThan" allowBlank="1" showInputMessage="1" showErrorMessage="1" sqref="D23:E23 D34:E34 D45:E45 D56:E56 D102:E102 D79:E79 D67:E68 D90:E91 D154:E156 D167:E167 D178:E178 D189:E189 D200:E200 D211:E211 D222:E222 D233:E233 D244:E244 D364:E408 D255:E298 D309:E353 D419:E460 D553:E566 D471:E473 D497:E497 D484:E486 D508:E520 D531:E542 D577:E585 D644:E649 D3263:E3263 D938:E1067 D660:E788 D799:E927 D1078:E1207 D1244:E1245 D1231:E1233 D1256:E1257 D1268:E1269 D1280:E1280 D1291:E1291 D1344:E1344 D1355:E1355 D1366:E1366 D1377:E1377 D1388:E1388 D1399:E1399 D1410:E1410 D1421:E1421 D1432:E1432 D1443:E1443 D1454:E1454 D1465:E1465 D1476:E1476 D1487:E1487 D1498:E1498 D1509:E1509 D1544:E1545 D1520:E1521 D1532:E1533 D1556:E1557 D1602:E1608 D1568:E1574 D1585:E1591 D1619:E1624 D1635:E1635 D1646:E1646 D1657:E1657 D1700:E1705 D1684:E1689 D1716:E1721 D1849:E1896 D1732:E1780 D1791:E1838 D1907:E1954 D2088:E2137 D1965:E2021 D2032:E2077 D2148:E2191 D2411:E2505 D2202:E2295 D2306:E2400 D2516:E2609 D2620:E2629 D2671:E2673 D2640:E2642 D2653:E2660 D2779:E2793 D2684:E2710 D2721:E2736 D2747:E2768 D2871:E2878 D2933:E2934 D2945:E2945 D2956:E2956 D2967:E2967 D2978:E2978 D3005:E3009 D3034:E3036 D2989:E2994 D3047:E3047 D3182:E3183 D1668:E1673 D3118:E3122 D3206:E3207 D3087:E3091 D3144:E3144 D3155:E3155 D3133:E3133 D3102:E3107 D3194:E3195 D3218:E3219 D128:E130 D3230:E3230 D3241:E3241 D3252:E3252 D1218:E1220 D1302:E1306 D1317:E1319 D1330:E1333 D3274:E3274 D3285:E3285 D3296:E3296 D3307:E3307 D612:E617 D628:E633 D596:E601 D2830:E2841 D2852:E2860 D2889:E2894 D2920:E2922 D2905:E2909 D3020:E3023 D3058:E3063 D3074:E3076 D3318:E3318 D3329:E3329 D3340:E3340 D3351:E3351 D3374:E3375 D3386:E3387 D3362:E3363 D3398:E3399 D2818:E2819 D3166:E3171 D2804:E2807 D141:E143 D113:E117">
      <formula1>0</formula1>
    </dataValidation>
  </dataValidations>
  <pageMargins left="0.25" right="0.25" top="0.75" bottom="0.75" header="0.3" footer="0.3"/>
  <pageSetup paperSize="5" scale="5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3403</xdr:row>
                    <xdr:rowOff>0</xdr:rowOff>
                  </from>
                  <to>
                    <xdr:col>1</xdr:col>
                    <xdr:colOff>457200</xdr:colOff>
                    <xdr:row>3404</xdr:row>
                    <xdr:rowOff>161925</xdr:rowOff>
                  </to>
                </anchor>
              </controlPr>
            </control>
          </mc:Choice>
        </mc:AlternateContent>
        <mc:AlternateContent xmlns:mc="http://schemas.openxmlformats.org/markup-compatibility/2006">
          <mc:Choice Requires="x14">
            <control shapeId="12330" r:id="rId5" name="Button 1066">
              <controlPr locked="0" defaultSize="0" print="0" autoFill="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331" r:id="rId6" name="Button 1067">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32" r:id="rId7" name="Button 1068">
              <controlPr locked="0" defaultSize="0" print="0" autoFill="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351" r:id="rId8" name="Button 1087">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52" r:id="rId9" name="Button 1088">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53" r:id="rId10" name="Button 1089">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72" r:id="rId11" name="Button 1108">
              <controlPr locked="0" defaultSize="0" print="0" autoFill="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73" r:id="rId12" name="Button 1109">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74" r:id="rId13" name="Button 1110">
              <controlPr locked="0" defaultSize="0" print="0" autoFill="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93" r:id="rId14" name="Button 1129">
              <controlPr locked="0" defaultSize="0" print="0" autoFill="0" autoPict="0" macro="[0]!Sheet1.InsertNewTableRow">
                <anchor moveWithCells="1" sizeWithCells="1">
                  <from>
                    <xdr:col>6</xdr:col>
                    <xdr:colOff>0</xdr:colOff>
                    <xdr:row>53</xdr:row>
                    <xdr:rowOff>171450</xdr:rowOff>
                  </from>
                  <to>
                    <xdr:col>7</xdr:col>
                    <xdr:colOff>0</xdr:colOff>
                    <xdr:row>55</xdr:row>
                    <xdr:rowOff>0</xdr:rowOff>
                  </to>
                </anchor>
              </controlPr>
            </control>
          </mc:Choice>
        </mc:AlternateContent>
        <mc:AlternateContent xmlns:mc="http://schemas.openxmlformats.org/markup-compatibility/2006">
          <mc:Choice Requires="x14">
            <control shapeId="12394" r:id="rId15" name="Button 1130">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95" r:id="rId16" name="Button 1131">
              <controlPr locked="0" defaultSize="0" print="0" autoFill="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435" r:id="rId17" name="Button 1171">
              <controlPr locked="0" defaultSize="0" print="0" autoFill="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36" r:id="rId18" name="Button 117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37" r:id="rId19" name="Button 1173">
              <controlPr locked="0" defaultSize="0" print="0" autoFill="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56" r:id="rId20" name="Button 1192">
              <controlPr locked="0" defaultSize="0" print="0" autoFill="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57" r:id="rId21" name="Button 1193">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58" r:id="rId22" name="Button 1194">
              <controlPr locked="0" defaultSize="0" print="0" autoFill="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77" r:id="rId23" name="Button 1213">
              <controlPr locked="0" defaultSize="0" print="0" autoFill="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78" r:id="rId24" name="Button 1214">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79" r:id="rId25" name="Button 1215">
              <controlPr locked="0" defaultSize="0" print="0" autoFill="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98" r:id="rId26" name="Button 1234">
              <controlPr locked="0" defaultSize="0" print="0" autoFill="0" autoPict="0" macro="[0]!Sheet1.InsertNewTabl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99" r:id="rId27" name="Button 1235">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00" r:id="rId28" name="Button 1236">
              <controlPr locked="0" defaultSize="0" print="0" autoFill="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501" r:id="rId29" name="Button 1237">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502" r:id="rId30" name="Button 1238">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521" r:id="rId31" name="Button 1257">
              <controlPr locked="0" defaultSize="0" print="0" autoFill="0" autoPict="0" macro="[0]!Sheet1.InsertNewTabl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23" r:id="rId32" name="Button 1259">
              <controlPr locked="0" defaultSize="0" print="0" autoFill="0" autoPict="0" macro="[0]!Sheet1.deleteProcedure">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524" r:id="rId33" name="Button 1260">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25" r:id="rId34" name="Button 1261">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26" r:id="rId35" name="Button 1262">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27" r:id="rId36" name="Button 1263">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528" r:id="rId37" name="Button 1264">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548" r:id="rId38" name="Button 1284">
              <controlPr locked="0" defaultSize="0" print="0" autoFill="0" autoPict="0" macro="[0]!Sheet1.InsertNewTabl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549" r:id="rId39" name="Button 1285">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550" r:id="rId40" name="Button 1286">
              <controlPr locked="0" defaultSize="0" print="0" autoFill="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551" r:id="rId41" name="Button 1287">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553" r:id="rId42" name="Button 1289">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74" r:id="rId43" name="Button 1310">
              <controlPr locked="0" defaultSize="0" print="0" autoFill="0" autoPict="0" macro="[0]!Sheet1.InsertNewTabl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76" r:id="rId44" name="Button 1312">
              <controlPr locked="0" defaultSize="0" print="0" autoFill="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77" r:id="rId45" name="Button 1313">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78" r:id="rId46" name="Button 1314">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79" r:id="rId47" name="Button 1315">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99" r:id="rId48" name="Button 1335">
              <controlPr locked="0" defaultSize="0" print="0" autoFill="0" autoPict="0" macro="[0]!Sheet1.InsertNewTabl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600" r:id="rId49" name="Button 1336">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601" r:id="rId50" name="Button 1337">
              <controlPr locked="0" defaultSize="0" print="0" autoFill="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602" r:id="rId51" name="Button 1338">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603" r:id="rId52" name="Button 1339">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623" r:id="rId53" name="Button 1359">
              <controlPr locked="0" defaultSize="0" print="0" autoFill="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24" r:id="rId54" name="Button 1360">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25" r:id="rId55" name="Button 1361">
              <controlPr locked="0" defaultSize="0" print="0" autoFill="0" autoPict="0" macro="[0]!Sheet1.deleteProcedure">
                <anchor moveWithCells="1" sizeWithCells="1">
                  <from>
                    <xdr:col>6</xdr:col>
                    <xdr:colOff>0</xdr:colOff>
                    <xdr:row>158</xdr:row>
                    <xdr:rowOff>0</xdr:rowOff>
                  </from>
                  <to>
                    <xdr:col>7</xdr:col>
                    <xdr:colOff>0</xdr:colOff>
                    <xdr:row>158</xdr:row>
                    <xdr:rowOff>428625</xdr:rowOff>
                  </to>
                </anchor>
              </controlPr>
            </control>
          </mc:Choice>
        </mc:AlternateContent>
        <mc:AlternateContent xmlns:mc="http://schemas.openxmlformats.org/markup-compatibility/2006">
          <mc:Choice Requires="x14">
            <control shapeId="12644" r:id="rId56" name="Button 1380">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45" r:id="rId57" name="Button 1381">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46" r:id="rId58" name="Button 1382">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65" r:id="rId59" name="Button 1401">
              <controlPr locked="0" defaultSize="0" print="0" autoFill="0" autoPict="0" macro="[0]!Sheet1.InsertNewTabl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666" r:id="rId60" name="Button 1402">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67" r:id="rId61" name="Button 1403">
              <controlPr locked="0" defaultSize="0" print="0" autoFill="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86" r:id="rId62" name="Button 1422">
              <controlPr locked="0" defaultSize="0" print="0" autoFill="0" autoPict="0" macro="[0]!Sheet1.InsertNewTabl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87" r:id="rId63" name="Button 1423">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88" r:id="rId64" name="Button 1424">
              <controlPr locked="0" defaultSize="0" print="0" autoFill="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730" r:id="rId65" name="Button 1466">
              <controlPr locked="0" defaultSize="0" print="0" autoFill="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731" r:id="rId66" name="Button 1467">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32" r:id="rId67" name="Button 1468">
              <controlPr locked="0" defaultSize="0" print="0" autoFill="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751" r:id="rId68" name="Button 1487">
              <controlPr locked="0" defaultSize="0" print="0" autoFill="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52" r:id="rId69" name="Button 1488">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53" r:id="rId70" name="Button 1489">
              <controlPr locked="0" defaultSize="0" print="0" autoFill="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72" r:id="rId71" name="Button 1508">
              <controlPr locked="0" defaultSize="0" print="0" autoFill="0" autoPict="0" macro="[0]!Sheet1.InsertNewTabl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73" r:id="rId72" name="Button 1509">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74" r:id="rId73" name="Button 1510">
              <controlPr locked="0" defaultSize="0" print="0" autoFill="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93" r:id="rId74" name="Button 1529">
              <controlPr locked="0" defaultSize="0" print="0" autoFill="0" autoPict="0" macro="[0]!Sheet1.InsertNewTabl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94" r:id="rId75" name="Button 1530">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95" r:id="rId76" name="Button 1531">
              <controlPr locked="0" defaultSize="0" print="0" autoFill="0" autoPict="0" macro="[0]!Sheet1.deleteProcedure">
                <anchor moveWithCells="1" sizeWithCells="1">
                  <from>
                    <xdr:col>6</xdr:col>
                    <xdr:colOff>0</xdr:colOff>
                    <xdr:row>235</xdr:row>
                    <xdr:rowOff>0</xdr:rowOff>
                  </from>
                  <to>
                    <xdr:col>7</xdr:col>
                    <xdr:colOff>0</xdr:colOff>
                    <xdr:row>235</xdr:row>
                    <xdr:rowOff>428625</xdr:rowOff>
                  </to>
                </anchor>
              </controlPr>
            </control>
          </mc:Choice>
        </mc:AlternateContent>
        <mc:AlternateContent xmlns:mc="http://schemas.openxmlformats.org/markup-compatibility/2006">
          <mc:Choice Requires="x14">
            <control shapeId="12818" r:id="rId77" name="Button 1554">
              <controlPr locked="0" defaultSize="0" print="0" autoFill="0" autoPict="0" macro="[0]!Sheet1.InsertNewTableRow">
                <anchor moveWithCells="1" sizeWithCells="1">
                  <from>
                    <xdr:col>6</xdr:col>
                    <xdr:colOff>0</xdr:colOff>
                    <xdr:row>253</xdr:row>
                    <xdr:rowOff>0</xdr:rowOff>
                  </from>
                  <to>
                    <xdr:col>7</xdr:col>
                    <xdr:colOff>0</xdr:colOff>
                    <xdr:row>253</xdr:row>
                    <xdr:rowOff>171450</xdr:rowOff>
                  </to>
                </anchor>
              </controlPr>
            </control>
          </mc:Choice>
        </mc:AlternateContent>
        <mc:AlternateContent xmlns:mc="http://schemas.openxmlformats.org/markup-compatibility/2006">
          <mc:Choice Requires="x14">
            <control shapeId="12819" r:id="rId78" name="Button 1555">
              <controlPr locked="0" defaultSize="0" print="0" autoFill="0" autoPict="0" macro="[0]!Sheet1.deleteRow">
                <anchor moveWithCells="1" sizeWithCells="1">
                  <from>
                    <xdr:col>6</xdr:col>
                    <xdr:colOff>0</xdr:colOff>
                    <xdr:row>253</xdr:row>
                    <xdr:rowOff>171450</xdr:rowOff>
                  </from>
                  <to>
                    <xdr:col>7</xdr:col>
                    <xdr:colOff>0</xdr:colOff>
                    <xdr:row>255</xdr:row>
                    <xdr:rowOff>0</xdr:rowOff>
                  </to>
                </anchor>
              </controlPr>
            </control>
          </mc:Choice>
        </mc:AlternateContent>
        <mc:AlternateContent xmlns:mc="http://schemas.openxmlformats.org/markup-compatibility/2006">
          <mc:Choice Requires="x14">
            <control shapeId="12820" r:id="rId79" name="Button 1556">
              <controlPr locked="0" defaultSize="0" print="0" autoFill="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839" r:id="rId80" name="Button 1575">
              <controlPr locked="0" defaultSize="0" print="0" autoFill="0" autoPict="0" macro="[0]!Sheet1.InsertNewTabl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40" r:id="rId81" name="Button 1576">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41" r:id="rId82" name="Button 1577">
              <controlPr locked="0" defaultSize="0" print="0" autoFill="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60" r:id="rId83" name="Button 1596">
              <controlPr locked="0" defaultSize="0" print="0" autoFill="0" autoPict="0" macro="[0]!Sheet1.InsertNewTabl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61" r:id="rId84" name="Button 1597">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862" r:id="rId85" name="Button 1598">
              <controlPr locked="0" defaultSize="0" print="0" autoFill="0" autoPict="0" macro="[0]!Sheet1.deleteProcedure">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881" r:id="rId86" name="Button 1617">
              <controlPr locked="0" defaultSize="0" print="0" autoFill="0" autoPict="0" macro="[0]!Sheet1.InsertNewTabl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882" r:id="rId87" name="Button 1618">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883" r:id="rId88" name="Button 1619">
              <controlPr locked="0" defaultSize="0" print="0" autoFill="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884" r:id="rId89" name="Button 1620">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885" r:id="rId90" name="Button 1621">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886" r:id="rId91" name="Button 1622">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887" r:id="rId92" name="Button 1623">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888" r:id="rId93" name="Button 1624">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889" r:id="rId94" name="Button 1625">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890" r:id="rId95" name="Button 1626">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92" r:id="rId96" name="Button 1628">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93" r:id="rId97" name="Button 1629">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894" r:id="rId98" name="Button 1630">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895" r:id="rId99" name="Button 1631">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896" r:id="rId100" name="Button 1632">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897" r:id="rId101" name="Button 1633">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898" r:id="rId102" name="Button 1634">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899" r:id="rId103" name="Button 1635">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900" r:id="rId104" name="Button 1636">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901" r:id="rId105" name="Button 1637">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902" r:id="rId106" name="Button 1638">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903" r:id="rId107" name="Button 1639">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904" r:id="rId108" name="Button 1640">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905" r:id="rId109" name="Button 1641">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906" r:id="rId110" name="Button 1642">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907" r:id="rId111" name="Button 1643">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908" r:id="rId112" name="Button 1644">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909" r:id="rId113" name="Button 1645">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910" r:id="rId114" name="Button 1646">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911" r:id="rId115" name="Button 1647">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912" r:id="rId116" name="Button 1648">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913" r:id="rId117" name="Button 1649">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914" r:id="rId118" name="Button 1650">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915" r:id="rId119" name="Button 1651">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16" r:id="rId120" name="Button 1652">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917" r:id="rId121" name="Button 1653">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918" r:id="rId122" name="Button 1654">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919" r:id="rId123" name="Button 1655">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920" r:id="rId124" name="Button 1656">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921" r:id="rId125" name="Button 1657">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922" r:id="rId126" name="Button 1658">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923" r:id="rId127" name="Button 1659">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924" r:id="rId128" name="Button 1660">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925" r:id="rId129" name="Button 1661">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926" r:id="rId130" name="Button 1662">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27" r:id="rId131" name="Button 1663">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939" r:id="rId132" name="Button 1675">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940" r:id="rId133" name="Button 1676">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941" r:id="rId134" name="Button 1677">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942" r:id="rId135" name="Button 1678">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943" r:id="rId136" name="Button 1679">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944" r:id="rId137" name="Button 1680">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945" r:id="rId138" name="Button 1681">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946" r:id="rId139" name="Button 168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947" r:id="rId140" name="Button 1683">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948" r:id="rId141" name="Button 1684">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949" r:id="rId142" name="Button 1685">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950" r:id="rId143" name="Button 1686">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951" r:id="rId144" name="Button 1687">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952" r:id="rId145" name="Button 1688">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953" r:id="rId146" name="Button 1689">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954" r:id="rId147" name="Button 1690">
              <controlPr locked="0" defaultSize="0" print="0" autoFill="0" autoPict="0" macro="[0]!Sheet1.deleteRow">
                <anchor moveWithCells="1" sizeWithCells="1">
                  <from>
                    <xdr:col>6</xdr:col>
                    <xdr:colOff>0</xdr:colOff>
                    <xdr:row>324</xdr:row>
                    <xdr:rowOff>0</xdr:rowOff>
                  </from>
                  <to>
                    <xdr:col>7</xdr:col>
                    <xdr:colOff>0</xdr:colOff>
                    <xdr:row>324</xdr:row>
                    <xdr:rowOff>171450</xdr:rowOff>
                  </to>
                </anchor>
              </controlPr>
            </control>
          </mc:Choice>
        </mc:AlternateContent>
        <mc:AlternateContent xmlns:mc="http://schemas.openxmlformats.org/markup-compatibility/2006">
          <mc:Choice Requires="x14">
            <control shapeId="12955" r:id="rId148" name="Button 1691">
              <controlPr locked="0" defaultSize="0" print="0" autoFill="0" autoPict="0" macro="[0]!Sheet1.deleteRow">
                <anchor moveWithCells="1" sizeWithCells="1">
                  <from>
                    <xdr:col>6</xdr:col>
                    <xdr:colOff>0</xdr:colOff>
                    <xdr:row>324</xdr:row>
                    <xdr:rowOff>171450</xdr:rowOff>
                  </from>
                  <to>
                    <xdr:col>7</xdr:col>
                    <xdr:colOff>0</xdr:colOff>
                    <xdr:row>326</xdr:row>
                    <xdr:rowOff>0</xdr:rowOff>
                  </to>
                </anchor>
              </controlPr>
            </control>
          </mc:Choice>
        </mc:AlternateContent>
        <mc:AlternateContent xmlns:mc="http://schemas.openxmlformats.org/markup-compatibility/2006">
          <mc:Choice Requires="x14">
            <control shapeId="12956" r:id="rId149" name="Button 1692">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57" r:id="rId150" name="Button 1693">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58" r:id="rId151" name="Button 1694">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959" r:id="rId152" name="Button 1695">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60" r:id="rId153" name="Button 1696">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61" r:id="rId154" name="Button 1697">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62" r:id="rId155" name="Button 1698">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63" r:id="rId156" name="Button 1699">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964" r:id="rId157" name="Button 1700">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65" r:id="rId158" name="Button 1701">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966" r:id="rId159" name="Button 1702">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967" r:id="rId160" name="Button 1703">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968" r:id="rId161" name="Button 1704">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969" r:id="rId162" name="Button 1705">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970" r:id="rId163" name="Button 1706">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971" r:id="rId164" name="Button 1707">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72" r:id="rId165" name="Button 1708">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73" r:id="rId166" name="Button 1709">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74" r:id="rId167" name="Button 1710">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75" r:id="rId168" name="Button 1711">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76" r:id="rId169" name="Button 1712">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977" r:id="rId170" name="Button 1713">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978" r:id="rId171" name="Button 1714">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79" r:id="rId172" name="Button 1715">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80" r:id="rId173" name="Button 1716">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981" r:id="rId174" name="Button 1717">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982" r:id="rId175" name="Button 1718">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83" r:id="rId176" name="Button 1719">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84" r:id="rId177" name="Button 1720">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985" r:id="rId178" name="Button 1721">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86" r:id="rId179" name="Button 1722">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87" r:id="rId180" name="Button 1723">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988" r:id="rId181" name="Button 1724">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989" r:id="rId182" name="Button 1725">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90" r:id="rId183" name="Button 1726">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91" r:id="rId184" name="Button 1727">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992" r:id="rId185" name="Button 1728">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993" r:id="rId186" name="Button 1729">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94" r:id="rId187" name="Button 1730">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95" r:id="rId188" name="Button 1731">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96" r:id="rId189" name="Button 1732">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97" r:id="rId190" name="Button 1733">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98" r:id="rId191" name="Button 1734">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999" r:id="rId192" name="Button 1735">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000" r:id="rId193" name="Button 1736">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01" r:id="rId194" name="Button 1737">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02" r:id="rId195" name="Button 1738">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03" r:id="rId196" name="Button 1739">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004" r:id="rId197" name="Button 1740">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005" r:id="rId198" name="Button 1741">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06" r:id="rId199" name="Button 1742">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007" r:id="rId200" name="Button 1743">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008" r:id="rId201" name="Button 1744">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009" r:id="rId202" name="Button 1745">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10" r:id="rId203" name="Button 1746">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011" r:id="rId204" name="Button 1747">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012" r:id="rId205" name="Button 1748">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13" r:id="rId206" name="Button 1749">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14" r:id="rId207" name="Button 1750">
              <controlPr locked="0" defaultSize="0" print="0" autoFill="0" autoPict="0" macro="[0]!Sheet1.deleteRow">
                <anchor moveWithCells="1" sizeWithCells="1">
                  <from>
                    <xdr:col>6</xdr:col>
                    <xdr:colOff>0</xdr:colOff>
                    <xdr:row>395</xdr:row>
                    <xdr:rowOff>0</xdr:rowOff>
                  </from>
                  <to>
                    <xdr:col>7</xdr:col>
                    <xdr:colOff>0</xdr:colOff>
                    <xdr:row>395</xdr:row>
                    <xdr:rowOff>171450</xdr:rowOff>
                  </to>
                </anchor>
              </controlPr>
            </control>
          </mc:Choice>
        </mc:AlternateContent>
        <mc:AlternateContent xmlns:mc="http://schemas.openxmlformats.org/markup-compatibility/2006">
          <mc:Choice Requires="x14">
            <control shapeId="13015" r:id="rId208" name="Button 1751">
              <controlPr locked="0" defaultSize="0" print="0" autoFill="0" autoPict="0" macro="[0]!Sheet1.deleteRow">
                <anchor moveWithCells="1" sizeWithCells="1">
                  <from>
                    <xdr:col>6</xdr:col>
                    <xdr:colOff>0</xdr:colOff>
                    <xdr:row>395</xdr:row>
                    <xdr:rowOff>171450</xdr:rowOff>
                  </from>
                  <to>
                    <xdr:col>7</xdr:col>
                    <xdr:colOff>0</xdr:colOff>
                    <xdr:row>397</xdr:row>
                    <xdr:rowOff>0</xdr:rowOff>
                  </to>
                </anchor>
              </controlPr>
            </control>
          </mc:Choice>
        </mc:AlternateContent>
        <mc:AlternateContent xmlns:mc="http://schemas.openxmlformats.org/markup-compatibility/2006">
          <mc:Choice Requires="x14">
            <control shapeId="13016" r:id="rId209" name="Button 1752">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17" r:id="rId210" name="Button 1753">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018" r:id="rId211" name="Button 1754">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019" r:id="rId212" name="Button 1755">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020" r:id="rId213" name="Button 1756">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021" r:id="rId214" name="Button 1757">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022" r:id="rId215" name="Button 1758">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023" r:id="rId216" name="Button 1759">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24" r:id="rId217" name="Button 1760">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25" r:id="rId218" name="Button 1761">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26" r:id="rId219" name="Button 1762">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27" r:id="rId220" name="Button 1763">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28" r:id="rId221" name="Button 1764">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29" r:id="rId222" name="Button 1765">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30" r:id="rId223" name="Button 1766">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31" r:id="rId224" name="Button 1767">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32" r:id="rId225" name="Button 1768">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33" r:id="rId226" name="Button 1769">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34" r:id="rId227" name="Button 1770">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35" r:id="rId228" name="Button 1771">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36" r:id="rId229" name="Button 1772">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37" r:id="rId230" name="Button 1773">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038" r:id="rId231" name="Button 1774">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39" r:id="rId232" name="Button 1775">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40" r:id="rId233" name="Button 1776">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041" r:id="rId234" name="Button 1777">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042" r:id="rId235" name="Button 1778">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43" r:id="rId236" name="Button 1779">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44" r:id="rId237" name="Button 1780">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045" r:id="rId238" name="Button 1781">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046" r:id="rId239" name="Button 1782">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47" r:id="rId240" name="Button 1783">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48" r:id="rId241" name="Button 1784">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49" r:id="rId242" name="Button 1785">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50" r:id="rId243" name="Button 1786">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051" r:id="rId244" name="Button 1787">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52" r:id="rId245" name="Button 1788">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053" r:id="rId246" name="Button 1789">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054" r:id="rId247" name="Button 1790">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55" r:id="rId248" name="Button 1791">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056" r:id="rId249" name="Button 1792">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057" r:id="rId250" name="Button 1793">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058" r:id="rId251" name="Button 1794">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59" r:id="rId252" name="Button 1795">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60" r:id="rId253" name="Button 1796">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61" r:id="rId254" name="Button 1797">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62" r:id="rId255" name="Button 1798">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63" r:id="rId256" name="Button 1799">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64" r:id="rId257" name="Button 1800">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065" r:id="rId258" name="Button 1801">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66" r:id="rId259" name="Button 1802">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067" r:id="rId260" name="Button 1803">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086" r:id="rId261" name="Button 1822">
              <controlPr locked="0" defaultSize="0" print="0" autoFill="0" autoPict="0" macro="[0]!Sheet1.InsertNewTabl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087" r:id="rId262" name="Button 1823">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088" r:id="rId263" name="Button 1824">
              <controlPr locked="0" defaultSize="0" print="0" autoFill="0" autoPict="0" macro="[0]!Sheet1.deleteProcedure">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107" r:id="rId264" name="Button 1843">
              <controlPr locked="0" defaultSize="0" print="0" autoFill="0" autoPict="0" macro="[0]!Sheet1.InsertNewTabl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08" r:id="rId265" name="Button 1844">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09" r:id="rId266" name="Button 1845">
              <controlPr locked="0" defaultSize="0" print="0" autoFill="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28" r:id="rId267" name="Button 1864">
              <controlPr locked="0" defaultSize="0" print="0" autoFill="0" autoPict="0" macro="[0]!Sheet1.InsertNewTabl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29" r:id="rId268" name="Button 1865">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30" r:id="rId269" name="Button 1866">
              <controlPr locked="0" defaultSize="0" print="0" autoFill="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49" r:id="rId270" name="Button 1885">
              <controlPr locked="0" defaultSize="0" print="0" autoFill="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150" r:id="rId271" name="Button 1886">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151" r:id="rId272" name="Button 1887">
              <controlPr locked="0" defaultSize="0" print="0" autoFill="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52" r:id="rId273" name="Button 1888">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53" r:id="rId274" name="Button 1889">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154" r:id="rId275" name="Button 1890">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55" r:id="rId276" name="Button 1891">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203" r:id="rId277" name="Button 1939">
              <controlPr locked="0" defaultSize="0" print="0" autoFill="0" autoPict="0" macro="[0]!Sheet1.InsertNewTabl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204" r:id="rId278" name="Button 1940">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05" r:id="rId279" name="Button 1941">
              <controlPr locked="0" defaultSize="0" print="0" autoFill="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24" r:id="rId280" name="Button 1960">
              <controlPr locked="0" defaultSize="0" print="0" autoFill="0" autoPict="0" macro="[0]!Sheet1.InsertNewTabl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25" r:id="rId281" name="Button 1961">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26" r:id="rId282" name="Button 1962">
              <controlPr locked="0" defaultSize="0" print="0" autoFill="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245" r:id="rId283" name="Button 1981">
              <controlPr locked="0" defaultSize="0" print="0" autoFill="0" autoPict="0" macro="[0]!Sheet1.InsertNewTabl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246" r:id="rId284" name="Button 1982">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247" r:id="rId285" name="Button 1983">
              <controlPr locked="0" defaultSize="0" print="0" autoFill="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77" r:id="rId286" name="Button 2013">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278" r:id="rId287" name="Button 2014">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279" r:id="rId288" name="Button 2015">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280" r:id="rId289" name="Button 2016">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281" r:id="rId290" name="Button 2017">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282" r:id="rId291" name="Button 2018">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283" r:id="rId292" name="Button 2019">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284" r:id="rId293" name="Button 2020">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285" r:id="rId294" name="Button 2021">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286" r:id="rId295" name="Button 2022">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87" r:id="rId296" name="Button 2023">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88" r:id="rId297" name="Button 2024">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89" r:id="rId298" name="Button 2025">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90" r:id="rId299" name="Button 2026">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291" r:id="rId300" name="Button 2027">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292" r:id="rId301" name="Button 2028">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293" r:id="rId302" name="Button 2029">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294" r:id="rId303" name="Button 2030">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295" r:id="rId304" name="Button 2031">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296" r:id="rId305" name="Button 2032">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297" r:id="rId306" name="Button 2033">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298" r:id="rId307" name="Button 2034">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299" r:id="rId308" name="Button 2035">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300" r:id="rId309" name="Button 2036">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301" r:id="rId310" name="Button 2037">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302" r:id="rId311" name="Button 2038">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303" r:id="rId312" name="Button 2039">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304" r:id="rId313" name="Button 2040">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305" r:id="rId314" name="Button 2041">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306" r:id="rId315" name="Button 2042">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307" r:id="rId316" name="Button 2043">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308" r:id="rId317" name="Button 2044">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309" r:id="rId318" name="Button 2045">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310" r:id="rId319" name="Button 2046">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311" r:id="rId320" name="Button 2047">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408" r:id="rId321" name="Button 2048">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409" r:id="rId322" name="Button 2049">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410" r:id="rId323" name="Button 2050">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411" r:id="rId324" name="Button 2051">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7412" r:id="rId325" name="Button 2052">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413" r:id="rId326" name="Button 2053">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414" r:id="rId327" name="Button 2054">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7415" r:id="rId328" name="Button 2055">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7417" r:id="rId329" name="Button 2057">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437" r:id="rId330" name="Button 2077">
              <controlPr locked="0" defaultSize="0" print="0" autoFill="0" autoPict="0" macro="[0]!Sheet1.InsertNewTabl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39" r:id="rId331" name="Button 2079">
              <controlPr locked="0" defaultSize="0" print="0" autoFill="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458" r:id="rId332" name="Button 2098">
              <controlPr locked="0" defaultSize="0" print="0" autoFill="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60" r:id="rId333" name="Button 2100">
              <controlPr locked="0" defaultSize="0" print="0" autoFill="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479" r:id="rId334" name="Button 2119">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481" r:id="rId335" name="Button 2121">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500" r:id="rId336" name="Button 2140">
              <controlPr locked="0" defaultSize="0" print="0" autoFill="0" autoPict="0" macro="[0]!Sheet1.InsertNewTabl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01" r:id="rId337" name="Button 2141">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02" r:id="rId338" name="Button 2142">
              <controlPr locked="0" defaultSize="0" print="0" autoFill="0" autoPict="0" macro="[0]!Sheet1.deleteProcedure">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32" r:id="rId339" name="Button 2172">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533" r:id="rId340" name="Button 2173">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534" r:id="rId341" name="Button 2174">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537" r:id="rId342" name="Button 2177">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540" r:id="rId343" name="Button 2180">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41" r:id="rId344" name="Button 2181">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542" r:id="rId345" name="Button 2182">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43" r:id="rId346" name="Button 2183">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44" r:id="rId347" name="Button 2184">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63" r:id="rId348" name="Button 2203">
              <controlPr locked="0" defaultSize="0" print="0" autoFill="0" autoPict="0" macro="[0]!Sheet1.InsertNewTabl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565" r:id="rId349" name="Button 2205">
              <controlPr locked="0" defaultSize="0" print="0" autoFill="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584" r:id="rId350" name="Button 2224">
              <controlPr locked="0" defaultSize="0" print="0" autoFill="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586" r:id="rId351" name="Button 2226">
              <controlPr locked="0" defaultSize="0" print="0" autoFill="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605" r:id="rId352" name="Button 2245">
              <controlPr locked="0" defaultSize="0" print="0" autoFill="0" autoPict="0" macro="[0]!Sheet1.InsertNewTabl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606" r:id="rId353" name="Button 2246">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607" r:id="rId354" name="Button 2247">
              <controlPr locked="0" defaultSize="0" print="0" autoFill="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7626" r:id="rId355" name="Button 2266">
              <controlPr locked="0" defaultSize="0" print="0" autoFill="0" autoPict="0" macro="[0]!Sheet1.InsertNewTabl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7628" r:id="rId356" name="Button 2268">
              <controlPr locked="0" defaultSize="0" print="0" autoFill="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7658" r:id="rId357" name="Button 2298">
              <controlPr locked="0" defaultSize="0" print="0" autoFill="0" autoPict="0" macro="[0]!Sheet1.delet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659" r:id="rId358" name="Button 2299">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660" r:id="rId359" name="Button 2300">
              <controlPr locked="0" defaultSize="0" print="0" autoFill="0" autoPict="0" macro="[0]!Sheet1.delet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661" r:id="rId360" name="Button 2301">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662" r:id="rId361" name="Button 2302">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663" r:id="rId362" name="Button 2303">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664" r:id="rId363" name="Button 2304">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7665" r:id="rId364" name="Button 2305">
              <controlPr locked="0" defaultSize="0" print="0" autoFill="0" autoPict="0" macro="[0]!Sheet1.delet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666" r:id="rId365" name="Button 2306">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667" r:id="rId366" name="Button 2307">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668" r:id="rId367" name="Button 2308">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669" r:id="rId368" name="Button 2309">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670" r:id="rId369" name="Button 2310">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671" r:id="rId370" name="Button 2311">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672" r:id="rId371" name="Button 2312">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673" r:id="rId372" name="Button 2313">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674" r:id="rId373" name="Button 2314">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675" r:id="rId374" name="Button 2315">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676" r:id="rId375" name="Button 2316">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677" r:id="rId376" name="Button 2317">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678" r:id="rId377" name="Button 2318">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679" r:id="rId378" name="Button 2319">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680" r:id="rId379" name="Button 2320">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681" r:id="rId380" name="Button 2321">
              <controlPr locked="0" defaultSize="0" print="0" autoFill="0" autoPict="0" macro="[0]!Sheet1.delet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7682" r:id="rId381" name="Button 2322">
              <controlPr locked="0" defaultSize="0" print="0" autoFill="0" autoPict="0" macro="[0]!Sheet1.deleteRow">
                <anchor moveWithCells="1" sizeWithCells="1">
                  <from>
                    <xdr:col>6</xdr:col>
                    <xdr:colOff>0</xdr:colOff>
                    <xdr:row>682</xdr:row>
                    <xdr:rowOff>171450</xdr:rowOff>
                  </from>
                  <to>
                    <xdr:col>7</xdr:col>
                    <xdr:colOff>0</xdr:colOff>
                    <xdr:row>684</xdr:row>
                    <xdr:rowOff>0</xdr:rowOff>
                  </to>
                </anchor>
              </controlPr>
            </control>
          </mc:Choice>
        </mc:AlternateContent>
        <mc:AlternateContent xmlns:mc="http://schemas.openxmlformats.org/markup-compatibility/2006">
          <mc:Choice Requires="x14">
            <control shapeId="17683" r:id="rId382" name="Button 2323">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684" r:id="rId383" name="Button 2324">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685" r:id="rId384" name="Button 2325">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686" r:id="rId385" name="Button 2326">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687" r:id="rId386" name="Button 2327">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688" r:id="rId387" name="Button 2328">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689" r:id="rId388" name="Button 2329">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690" r:id="rId389" name="Button 2330">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691" r:id="rId390" name="Button 2331">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692" r:id="rId391" name="Button 2332">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693" r:id="rId392" name="Button 2333">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694" r:id="rId393" name="Button 2334">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695" r:id="rId394" name="Button 2335">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696" r:id="rId395" name="Button 2336">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697" r:id="rId396" name="Button 2337">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698" r:id="rId397" name="Button 2338">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699" r:id="rId398" name="Button 2339">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700" r:id="rId399" name="Button 2340">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701" r:id="rId400" name="Button 2341">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702" r:id="rId401" name="Button 2342">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703" r:id="rId402" name="Button 2343">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704" r:id="rId403" name="Button 2344">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705" r:id="rId404" name="Button 2345">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706" r:id="rId405" name="Button 2346">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707" r:id="rId406" name="Button 2347">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708" r:id="rId407" name="Button 2348">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709" r:id="rId408" name="Button 2349">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710" r:id="rId409" name="Button 2350">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711" r:id="rId410" name="Button 2351">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712" r:id="rId411" name="Button 2352">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713" r:id="rId412" name="Button 2353">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714" r:id="rId413" name="Button 2354">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715" r:id="rId414" name="Button 2355">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716" r:id="rId415" name="Button 2356">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717" r:id="rId416" name="Button 2357">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718" r:id="rId417" name="Button 2358">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719" r:id="rId418" name="Button 2359">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720" r:id="rId419" name="Button 2360">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721" r:id="rId420" name="Button 2361">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722" r:id="rId421" name="Button 2362">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723" r:id="rId422" name="Button 2363">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724" r:id="rId423" name="Button 2364">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25" r:id="rId424" name="Button 2365">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26" r:id="rId425" name="Button 2366">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27" r:id="rId426" name="Button 2367">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28" r:id="rId427" name="Button 2368">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29" r:id="rId428" name="Button 2369">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30" r:id="rId429" name="Button 2370">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731" r:id="rId430" name="Button 2371">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732" r:id="rId431" name="Button 2372">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733" r:id="rId432" name="Button 2373">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734" r:id="rId433" name="Button 2374">
              <controlPr locked="0" defaultSize="0" print="0" autoFill="0" autoPict="0" macro="[0]!Sheet1.deleteRow">
                <anchor moveWithCells="1" sizeWithCells="1">
                  <from>
                    <xdr:col>6</xdr:col>
                    <xdr:colOff>0</xdr:colOff>
                    <xdr:row>735</xdr:row>
                    <xdr:rowOff>0</xdr:rowOff>
                  </from>
                  <to>
                    <xdr:col>7</xdr:col>
                    <xdr:colOff>0</xdr:colOff>
                    <xdr:row>735</xdr:row>
                    <xdr:rowOff>171450</xdr:rowOff>
                  </to>
                </anchor>
              </controlPr>
            </control>
          </mc:Choice>
        </mc:AlternateContent>
        <mc:AlternateContent xmlns:mc="http://schemas.openxmlformats.org/markup-compatibility/2006">
          <mc:Choice Requires="x14">
            <control shapeId="17735" r:id="rId434" name="Button 2375">
              <controlPr locked="0" defaultSize="0" print="0" autoFill="0" autoPict="0" macro="[0]!Sheet1.deleteRow">
                <anchor moveWithCells="1" sizeWithCells="1">
                  <from>
                    <xdr:col>6</xdr:col>
                    <xdr:colOff>0</xdr:colOff>
                    <xdr:row>735</xdr:row>
                    <xdr:rowOff>171450</xdr:rowOff>
                  </from>
                  <to>
                    <xdr:col>7</xdr:col>
                    <xdr:colOff>0</xdr:colOff>
                    <xdr:row>737</xdr:row>
                    <xdr:rowOff>0</xdr:rowOff>
                  </to>
                </anchor>
              </controlPr>
            </control>
          </mc:Choice>
        </mc:AlternateContent>
        <mc:AlternateContent xmlns:mc="http://schemas.openxmlformats.org/markup-compatibility/2006">
          <mc:Choice Requires="x14">
            <control shapeId="17736" r:id="rId435" name="Button 2376">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737" r:id="rId436" name="Button 2377">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738" r:id="rId437" name="Button 2378">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739" r:id="rId438" name="Button 2379">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740" r:id="rId439" name="Button 2380">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741" r:id="rId440" name="Button 2381">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742" r:id="rId441" name="Button 2382">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743" r:id="rId442" name="Button 2383">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744" r:id="rId443" name="Button 2384">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745" r:id="rId444" name="Button 2385">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746" r:id="rId445" name="Button 2386">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747" r:id="rId446" name="Button 2387">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748" r:id="rId447" name="Button 2388">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749" r:id="rId448" name="Button 2389">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750" r:id="rId449" name="Button 2390">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751" r:id="rId450" name="Button 2391">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752" r:id="rId451" name="Button 2392">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753" r:id="rId452" name="Button 2393">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754" r:id="rId453" name="Button 2394">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755" r:id="rId454" name="Button 2395">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756" r:id="rId455" name="Button 2396">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757" r:id="rId456" name="Button 2397">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758" r:id="rId457" name="Button 2398">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59" r:id="rId458" name="Button 2399">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60" r:id="rId459" name="Button 2400">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761" r:id="rId460" name="Button 2401">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62" r:id="rId461" name="Button 2402">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763" r:id="rId462" name="Button 2403">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764" r:id="rId463" name="Button 2404">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765" r:id="rId464" name="Button 2405">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66" r:id="rId465" name="Button 2406">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67" r:id="rId466" name="Button 2407">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68" r:id="rId467" name="Button 2408">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69" r:id="rId468" name="Button 2409">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70" r:id="rId469" name="Button 2410">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71" r:id="rId470" name="Button 2411">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72" r:id="rId471" name="Button 2412">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73" r:id="rId472" name="Button 2413">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74" r:id="rId473" name="Button 2414">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75" r:id="rId474" name="Button 2415">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76" r:id="rId475" name="Button 2416">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77" r:id="rId476" name="Button 2417">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78" r:id="rId477" name="Button 2418">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79" r:id="rId478" name="Button 2419">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80" r:id="rId479" name="Button 2420">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81" r:id="rId480" name="Button 2421">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82" r:id="rId481" name="Button 2422">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83" r:id="rId482" name="Button 2423">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784" r:id="rId483" name="Button 2424">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785" r:id="rId484" name="Button 2425">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86" r:id="rId485" name="Button 2426">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87" r:id="rId486" name="Button 2427">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88" r:id="rId487" name="Button 2428">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89" r:id="rId488" name="Button 2429">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90" r:id="rId489" name="Button 2430">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91" r:id="rId490" name="Button 2431">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92" r:id="rId491" name="Button 2432">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793" r:id="rId492" name="Button 2433">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94" r:id="rId493" name="Button 2434">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95" r:id="rId494" name="Button 2435">
              <controlPr locked="0" defaultSize="0" print="0" autoFill="0" autoPict="0" macro="[0]!Sheet1.deleteRow">
                <anchor moveWithCells="1" sizeWithCells="1">
                  <from>
                    <xdr:col>6</xdr:col>
                    <xdr:colOff>0</xdr:colOff>
                    <xdr:row>806</xdr:row>
                    <xdr:rowOff>0</xdr:rowOff>
                  </from>
                  <to>
                    <xdr:col>7</xdr:col>
                    <xdr:colOff>0</xdr:colOff>
                    <xdr:row>806</xdr:row>
                    <xdr:rowOff>171450</xdr:rowOff>
                  </to>
                </anchor>
              </controlPr>
            </control>
          </mc:Choice>
        </mc:AlternateContent>
        <mc:AlternateContent xmlns:mc="http://schemas.openxmlformats.org/markup-compatibility/2006">
          <mc:Choice Requires="x14">
            <control shapeId="17796" r:id="rId495" name="Button 2436">
              <controlPr locked="0" defaultSize="0" print="0" autoFill="0" autoPict="0" macro="[0]!Sheet1.deleteRow">
                <anchor moveWithCells="1" sizeWithCells="1">
                  <from>
                    <xdr:col>6</xdr:col>
                    <xdr:colOff>0</xdr:colOff>
                    <xdr:row>806</xdr:row>
                    <xdr:rowOff>171450</xdr:rowOff>
                  </from>
                  <to>
                    <xdr:col>7</xdr:col>
                    <xdr:colOff>0</xdr:colOff>
                    <xdr:row>808</xdr:row>
                    <xdr:rowOff>0</xdr:rowOff>
                  </to>
                </anchor>
              </controlPr>
            </control>
          </mc:Choice>
        </mc:AlternateContent>
        <mc:AlternateContent xmlns:mc="http://schemas.openxmlformats.org/markup-compatibility/2006">
          <mc:Choice Requires="x14">
            <control shapeId="17797" r:id="rId496" name="Button 2437">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98" r:id="rId497" name="Button 2438">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99" r:id="rId498" name="Button 2439">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800" r:id="rId499" name="Button 2440">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801" r:id="rId500" name="Button 2441">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802" r:id="rId501" name="Button 2442">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803" r:id="rId502" name="Button 2443">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804" r:id="rId503" name="Button 2444">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805" r:id="rId504" name="Button 2445">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806" r:id="rId505" name="Button 2446">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807" r:id="rId506" name="Button 2447">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808" r:id="rId507" name="Button 2448">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809" r:id="rId508" name="Button 2449">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810" r:id="rId509" name="Button 2450">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811" r:id="rId510" name="Button 2451">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812" r:id="rId511" name="Button 2452">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813" r:id="rId512" name="Button 2453">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814" r:id="rId513" name="Button 2454">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815" r:id="rId514" name="Button 2455">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816" r:id="rId515" name="Button 2456">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817" r:id="rId516" name="Button 2457">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818" r:id="rId517" name="Button 2458">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819" r:id="rId518" name="Button 2459">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820" r:id="rId519" name="Button 2460">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821" r:id="rId520" name="Button 2461">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822" r:id="rId521" name="Button 2462">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823" r:id="rId522" name="Button 2463">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824" r:id="rId523" name="Button 2464">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825" r:id="rId524" name="Button 2465">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826" r:id="rId525" name="Button 2466">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827" r:id="rId526" name="Button 2467">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828" r:id="rId527" name="Button 2468">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829" r:id="rId528" name="Button 2469">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830" r:id="rId529" name="Button 2470">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831" r:id="rId530" name="Button 2471">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32" r:id="rId531" name="Button 2472">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833" r:id="rId532" name="Button 2473">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834" r:id="rId533" name="Button 2474">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35" r:id="rId534" name="Button 2475">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836" r:id="rId535" name="Button 2476">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837" r:id="rId536" name="Button 2477">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838" r:id="rId537" name="Button 2478">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39" r:id="rId538" name="Button 2479">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40" r:id="rId539" name="Button 2480">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841" r:id="rId540" name="Button 2481">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42" r:id="rId541" name="Button 2482">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43" r:id="rId542" name="Button 2483">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44" r:id="rId543" name="Button 2484">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45" r:id="rId544" name="Button 2485">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46" r:id="rId545" name="Button 2486">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847" r:id="rId546" name="Button 2487">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848" r:id="rId547" name="Button 2488">
              <controlPr locked="0" defaultSize="0" print="0" autoFill="0" autoPict="0" macro="[0]!Sheet1.deleteRow">
                <anchor moveWithCells="1" sizeWithCells="1">
                  <from>
                    <xdr:col>6</xdr:col>
                    <xdr:colOff>0</xdr:colOff>
                    <xdr:row>859</xdr:row>
                    <xdr:rowOff>0</xdr:rowOff>
                  </from>
                  <to>
                    <xdr:col>7</xdr:col>
                    <xdr:colOff>0</xdr:colOff>
                    <xdr:row>859</xdr:row>
                    <xdr:rowOff>171450</xdr:rowOff>
                  </to>
                </anchor>
              </controlPr>
            </control>
          </mc:Choice>
        </mc:AlternateContent>
        <mc:AlternateContent xmlns:mc="http://schemas.openxmlformats.org/markup-compatibility/2006">
          <mc:Choice Requires="x14">
            <control shapeId="17849" r:id="rId548" name="Button 2489">
              <controlPr locked="0" defaultSize="0" print="0" autoFill="0" autoPict="0" macro="[0]!Sheet1.deleteRow">
                <anchor moveWithCells="1" sizeWithCells="1">
                  <from>
                    <xdr:col>6</xdr:col>
                    <xdr:colOff>0</xdr:colOff>
                    <xdr:row>859</xdr:row>
                    <xdr:rowOff>171450</xdr:rowOff>
                  </from>
                  <to>
                    <xdr:col>7</xdr:col>
                    <xdr:colOff>0</xdr:colOff>
                    <xdr:row>861</xdr:row>
                    <xdr:rowOff>0</xdr:rowOff>
                  </to>
                </anchor>
              </controlPr>
            </control>
          </mc:Choice>
        </mc:AlternateContent>
        <mc:AlternateContent xmlns:mc="http://schemas.openxmlformats.org/markup-compatibility/2006">
          <mc:Choice Requires="x14">
            <control shapeId="17850" r:id="rId549" name="Button 2490">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851" r:id="rId550" name="Button 2491">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852" r:id="rId551" name="Button 2492">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853" r:id="rId552" name="Button 2493">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854" r:id="rId553" name="Button 2494">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855" r:id="rId554" name="Button 2495">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56" r:id="rId555" name="Button 2496">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57" r:id="rId556" name="Button 2497">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858" r:id="rId557" name="Button 2498">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859" r:id="rId558" name="Button 2499">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860" r:id="rId559" name="Button 2500">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861" r:id="rId560" name="Button 2501">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862" r:id="rId561" name="Button 2502">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863" r:id="rId562" name="Button 2503">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864" r:id="rId563" name="Button 2504">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865" r:id="rId564" name="Button 2505">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866" r:id="rId565" name="Button 2506">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867" r:id="rId566" name="Button 2507">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868" r:id="rId567" name="Button 2508">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869" r:id="rId568" name="Button 2509">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870" r:id="rId569" name="Button 2510">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871" r:id="rId570" name="Button 2511">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872" r:id="rId571" name="Button 2512">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873" r:id="rId572" name="Button 2513">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874" r:id="rId573" name="Button 2514">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875" r:id="rId574" name="Button 2515">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876" r:id="rId575" name="Button 2516">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877" r:id="rId576" name="Button 2517">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878" r:id="rId577" name="Button 2518">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879" r:id="rId578" name="Button 2519">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880" r:id="rId579" name="Button 2520">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881" r:id="rId580" name="Button 2521">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82" r:id="rId581" name="Button 2522">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883" r:id="rId582" name="Button 2523">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884" r:id="rId583" name="Button 2524">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885" r:id="rId584" name="Button 2525">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886" r:id="rId585" name="Button 2526">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887" r:id="rId586" name="Button 2527">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888" r:id="rId587" name="Button 2528">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889" r:id="rId588" name="Button 2529">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890" r:id="rId589" name="Button 2530">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891" r:id="rId590" name="Button 2531">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892" r:id="rId591" name="Button 2532">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893" r:id="rId592" name="Button 2533">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894" r:id="rId593" name="Button 2534">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895" r:id="rId594" name="Button 2535">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896" r:id="rId595" name="Button 2536">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897" r:id="rId596" name="Button 2537">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898" r:id="rId597" name="Button 2538">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899" r:id="rId598" name="Button 2539">
              <controlPr locked="0" defaultSize="0" print="0" autoFill="0" autoPict="0" macro="[0]!Sheet1.delet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900" r:id="rId599" name="Button 2540">
              <controlPr locked="0" defaultSize="0" print="0" autoFill="0" autoPict="0" macro="[0]!Sheet1.delet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901" r:id="rId600" name="Button 2541">
              <controlPr locked="0" defaultSize="0" print="0" autoFill="0" autoPict="0" macro="[0]!Sheet1.deleteRow">
                <anchor moveWithCells="1" sizeWithCells="1">
                  <from>
                    <xdr:col>6</xdr:col>
                    <xdr:colOff>0</xdr:colOff>
                    <xdr:row>912</xdr:row>
                    <xdr:rowOff>0</xdr:rowOff>
                  </from>
                  <to>
                    <xdr:col>7</xdr:col>
                    <xdr:colOff>0</xdr:colOff>
                    <xdr:row>912</xdr:row>
                    <xdr:rowOff>171450</xdr:rowOff>
                  </to>
                </anchor>
              </controlPr>
            </control>
          </mc:Choice>
        </mc:AlternateContent>
        <mc:AlternateContent xmlns:mc="http://schemas.openxmlformats.org/markup-compatibility/2006">
          <mc:Choice Requires="x14">
            <control shapeId="17902" r:id="rId601" name="Button 2542">
              <controlPr locked="0" defaultSize="0" print="0" autoFill="0" autoPict="0" macro="[0]!Sheet1.deleteRow">
                <anchor moveWithCells="1" sizeWithCells="1">
                  <from>
                    <xdr:col>6</xdr:col>
                    <xdr:colOff>0</xdr:colOff>
                    <xdr:row>912</xdr:row>
                    <xdr:rowOff>171450</xdr:rowOff>
                  </from>
                  <to>
                    <xdr:col>7</xdr:col>
                    <xdr:colOff>0</xdr:colOff>
                    <xdr:row>914</xdr:row>
                    <xdr:rowOff>0</xdr:rowOff>
                  </to>
                </anchor>
              </controlPr>
            </control>
          </mc:Choice>
        </mc:AlternateContent>
        <mc:AlternateContent xmlns:mc="http://schemas.openxmlformats.org/markup-compatibility/2006">
          <mc:Choice Requires="x14">
            <control shapeId="17903" r:id="rId602" name="Button 2543">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904" r:id="rId603" name="Button 2544">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905" r:id="rId604" name="Button 2545">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906" r:id="rId605" name="Button 2546">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907" r:id="rId606" name="Button 2547">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908" r:id="rId607" name="Button 2548">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909" r:id="rId608" name="Button 2549">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910" r:id="rId609" name="Button 2550">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911" r:id="rId610" name="Button 2551">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12" r:id="rId611" name="Button 2552">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913" r:id="rId612" name="Button 2553">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914" r:id="rId613" name="Button 2554">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15" r:id="rId614" name="Button 2555">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7916" r:id="rId615" name="Button 2556">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917" r:id="rId616" name="Button 2557">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918" r:id="rId617" name="Button 2558">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919" r:id="rId618" name="Button 2559">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920" r:id="rId619" name="Button 2560">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921" r:id="rId620" name="Button 2561">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922" r:id="rId621" name="Button 2562">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923" r:id="rId622" name="Button 2563">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924" r:id="rId623" name="Button 2564">
              <controlPr locked="0" defaultSize="0" print="0" autoFill="0" autoPict="0" macro="[0]!Sheet1.delet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925" r:id="rId624" name="Button 2565">
              <controlPr locked="0" defaultSize="0" print="0" autoFill="0" autoPict="0" macro="[0]!Sheet1.delet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926" r:id="rId625" name="Button 2566">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7927" r:id="rId626" name="Button 2567">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7928" r:id="rId627" name="Button 2568">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929" r:id="rId628" name="Button 2569">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7930" r:id="rId629" name="Button 2570">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7931" r:id="rId630" name="Button 2571">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7932" r:id="rId631" name="Button 2572">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7933" r:id="rId632" name="Button 2573">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7934" r:id="rId633" name="Button 2574">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7935" r:id="rId634" name="Button 2575">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936" r:id="rId635" name="Button 2576">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937" r:id="rId636" name="Button 2577">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938" r:id="rId637" name="Button 2578">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939" r:id="rId638" name="Button 2579">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940" r:id="rId639" name="Button 2580">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941" r:id="rId640" name="Button 2581">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942" r:id="rId641" name="Button 2582">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943" r:id="rId642" name="Button 2583">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944" r:id="rId643" name="Button 2584">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945" r:id="rId644" name="Button 2585">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7946" r:id="rId645" name="Button 2586">
              <controlPr locked="0" defaultSize="0" print="0" autoFill="0" autoPict="0" macro="[0]!Sheet1.delet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7947" r:id="rId646" name="Button 2587">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948" r:id="rId647" name="Button 2588">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7949" r:id="rId648" name="Button 2589">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7950" r:id="rId649" name="Button 2590">
              <controlPr locked="0" defaultSize="0" print="0" autoFill="0" autoPict="0" macro="[0]!Sheet1.delet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951" r:id="rId650" name="Button 2591">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952" r:id="rId651" name="Button 2592">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953" r:id="rId652" name="Button 2593">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954" r:id="rId653" name="Button 2594">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955" r:id="rId654" name="Button 2595">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956" r:id="rId655" name="Button 2596">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957" r:id="rId656" name="Button 2597">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958" r:id="rId657" name="Button 2598">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959" r:id="rId658" name="Button 2599">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960" r:id="rId659" name="Button 2600">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961" r:id="rId660" name="Button 2601">
              <controlPr locked="0" defaultSize="0" print="0" autoFill="0" autoPict="0" macro="[0]!Sheet1.deleteRow">
                <anchor moveWithCells="1" sizeWithCells="1">
                  <from>
                    <xdr:col>6</xdr:col>
                    <xdr:colOff>0</xdr:colOff>
                    <xdr:row>983</xdr:row>
                    <xdr:rowOff>0</xdr:rowOff>
                  </from>
                  <to>
                    <xdr:col>7</xdr:col>
                    <xdr:colOff>0</xdr:colOff>
                    <xdr:row>983</xdr:row>
                    <xdr:rowOff>171450</xdr:rowOff>
                  </to>
                </anchor>
              </controlPr>
            </control>
          </mc:Choice>
        </mc:AlternateContent>
        <mc:AlternateContent xmlns:mc="http://schemas.openxmlformats.org/markup-compatibility/2006">
          <mc:Choice Requires="x14">
            <control shapeId="17962" r:id="rId661" name="Button 2602">
              <controlPr locked="0" defaultSize="0" print="0" autoFill="0" autoPict="0" macro="[0]!Sheet1.deleteRow">
                <anchor moveWithCells="1" sizeWithCells="1">
                  <from>
                    <xdr:col>6</xdr:col>
                    <xdr:colOff>0</xdr:colOff>
                    <xdr:row>983</xdr:row>
                    <xdr:rowOff>171450</xdr:rowOff>
                  </from>
                  <to>
                    <xdr:col>7</xdr:col>
                    <xdr:colOff>0</xdr:colOff>
                    <xdr:row>985</xdr:row>
                    <xdr:rowOff>0</xdr:rowOff>
                  </to>
                </anchor>
              </controlPr>
            </control>
          </mc:Choice>
        </mc:AlternateContent>
        <mc:AlternateContent xmlns:mc="http://schemas.openxmlformats.org/markup-compatibility/2006">
          <mc:Choice Requires="x14">
            <control shapeId="17963" r:id="rId662" name="Button 2603">
              <controlPr locked="0" defaultSize="0" print="0" autoFill="0" autoPict="0" macro="[0]!Sheet1.delet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964" r:id="rId663" name="Button 2604">
              <controlPr locked="0" defaultSize="0" print="0" autoFill="0" autoPict="0" macro="[0]!Sheet1.delet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965" r:id="rId664" name="Button 2605">
              <controlPr locked="0" defaultSize="0" print="0" autoFill="0" autoPict="0" macro="[0]!Sheet1.delet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966" r:id="rId665" name="Button 2606">
              <controlPr locked="0" defaultSize="0" print="0" autoFill="0" autoPict="0" macro="[0]!Sheet1.delet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967" r:id="rId666" name="Button 2607">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968" r:id="rId667" name="Button 2608">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969" r:id="rId668" name="Button 2609">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970" r:id="rId669" name="Button 2610">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971" r:id="rId670" name="Button 2611">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972" r:id="rId671" name="Button 2612">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973" r:id="rId672" name="Button 2613">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974" r:id="rId673" name="Button 2614">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975" r:id="rId674" name="Button 2615">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976" r:id="rId675" name="Button 2616">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977" r:id="rId676" name="Button 2617">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978" r:id="rId677" name="Button 2618">
              <controlPr locked="0" defaultSize="0" print="0" autoFill="0" autoPict="0" macro="[0]!Sheet1.delet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979" r:id="rId678" name="Button 2619">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980" r:id="rId679" name="Button 2620">
              <controlPr locked="0" defaultSize="0" print="0" autoFill="0" autoPict="0" macro="[0]!Sheet1.delet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981" r:id="rId680" name="Button 2621">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7982" r:id="rId681" name="Button 2622">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7983" r:id="rId682" name="Button 2623">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7984" r:id="rId683" name="Button 2624">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7985" r:id="rId684" name="Button 2625">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7986" r:id="rId685" name="Button 2626">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7987" r:id="rId686" name="Button 2627">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7988" r:id="rId687" name="Button 2628">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7989" r:id="rId688" name="Button 2629">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7990" r:id="rId689" name="Button 2630">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7991" r:id="rId690" name="Button 2631">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7992" r:id="rId691" name="Button 2632">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7993" r:id="rId692" name="Button 2633">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7994" r:id="rId693" name="Button 2634">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7995" r:id="rId694" name="Button 2635">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7996" r:id="rId695" name="Button 2636">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7997" r:id="rId696" name="Button 2637">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7998" r:id="rId697" name="Button 2638">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7999" r:id="rId698" name="Button 2639">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000" r:id="rId699" name="Button 2640">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8001" r:id="rId700" name="Button 2641">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002" r:id="rId701" name="Button 2642">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003" r:id="rId702" name="Button 2643">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004" r:id="rId703" name="Button 2644">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005" r:id="rId704" name="Button 2645">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006" r:id="rId705" name="Button 2646">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007" r:id="rId706" name="Button 2647">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008" r:id="rId707" name="Button 2648">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009" r:id="rId708" name="Button 2649">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010" r:id="rId709" name="Button 2650">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011" r:id="rId710" name="Button 2651">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012" r:id="rId711" name="Button 2652">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013" r:id="rId712" name="Button 2653">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014" r:id="rId713" name="Button 2654">
              <controlPr locked="0" defaultSize="0" print="0" autoFill="0" autoPict="0" macro="[0]!Sheet1.deleteRow">
                <anchor moveWithCells="1" sizeWithCells="1">
                  <from>
                    <xdr:col>6</xdr:col>
                    <xdr:colOff>0</xdr:colOff>
                    <xdr:row>1036</xdr:row>
                    <xdr:rowOff>0</xdr:rowOff>
                  </from>
                  <to>
                    <xdr:col>7</xdr:col>
                    <xdr:colOff>0</xdr:colOff>
                    <xdr:row>1036</xdr:row>
                    <xdr:rowOff>171450</xdr:rowOff>
                  </to>
                </anchor>
              </controlPr>
            </control>
          </mc:Choice>
        </mc:AlternateContent>
        <mc:AlternateContent xmlns:mc="http://schemas.openxmlformats.org/markup-compatibility/2006">
          <mc:Choice Requires="x14">
            <control shapeId="18015" r:id="rId714" name="Button 2655">
              <controlPr locked="0" defaultSize="0" print="0" autoFill="0" autoPict="0" macro="[0]!Sheet1.deleteRow">
                <anchor moveWithCells="1" sizeWithCells="1">
                  <from>
                    <xdr:col>6</xdr:col>
                    <xdr:colOff>0</xdr:colOff>
                    <xdr:row>1036</xdr:row>
                    <xdr:rowOff>171450</xdr:rowOff>
                  </from>
                  <to>
                    <xdr:col>7</xdr:col>
                    <xdr:colOff>0</xdr:colOff>
                    <xdr:row>1038</xdr:row>
                    <xdr:rowOff>0</xdr:rowOff>
                  </to>
                </anchor>
              </controlPr>
            </control>
          </mc:Choice>
        </mc:AlternateContent>
        <mc:AlternateContent xmlns:mc="http://schemas.openxmlformats.org/markup-compatibility/2006">
          <mc:Choice Requires="x14">
            <control shapeId="18016" r:id="rId715" name="Button 2656">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017" r:id="rId716" name="Button 2657">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018" r:id="rId717" name="Button 2658">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019" r:id="rId718" name="Button 2659">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020" r:id="rId719" name="Button 2660">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021" r:id="rId720" name="Button 2661">
              <controlPr locked="0" defaultSize="0" print="0" autoFill="0" autoPict="0" macro="[0]!Sheet1.delet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022" r:id="rId721" name="Button 2662">
              <controlPr locked="0" defaultSize="0" print="0" autoFill="0" autoPict="0" macro="[0]!Sheet1.delet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023" r:id="rId722" name="Button 2663">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024" r:id="rId723" name="Button 2664">
              <controlPr locked="0" defaultSize="0" print="0" autoFill="0" autoPict="0" macro="[0]!Sheet1.delet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025" r:id="rId724" name="Button 2665">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026" r:id="rId725" name="Button 2666">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027" r:id="rId726" name="Button 2667">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028" r:id="rId727" name="Button 2668">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029" r:id="rId728" name="Button 2669">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030" r:id="rId729" name="Button 2670">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031" r:id="rId730" name="Button 2671">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032" r:id="rId731" name="Button 2672">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033" r:id="rId732" name="Button 2673">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034" r:id="rId733" name="Button 2674">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035" r:id="rId734" name="Button 2675">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036" r:id="rId735" name="Button 2676">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037" r:id="rId736" name="Button 2677">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038" r:id="rId737" name="Button 2678">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039" r:id="rId738" name="Button 2679">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040" r:id="rId739" name="Button 2680">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041" r:id="rId740" name="Button 2681">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042" r:id="rId741" name="Button 2682">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043" r:id="rId742" name="Button 2683">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044" r:id="rId743" name="Button 2684">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045" r:id="rId744" name="Button 2685">
              <controlPr locked="0" defaultSize="0" print="0" autoFill="0" autoPict="0" macro="[0]!Sheet1.delet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046" r:id="rId745" name="Button 2686">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047" r:id="rId746" name="Button 2687">
              <controlPr locked="0" defaultSize="0" print="0" autoFill="0" autoPict="0" macro="[0]!Sheet1.delet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048" r:id="rId747" name="Button 2688">
              <controlPr locked="0" defaultSize="0" print="0" autoFill="0" autoPict="0" macro="[0]!Sheet1.delet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049" r:id="rId748" name="Button 2689">
              <controlPr locked="0" defaultSize="0" print="0" autoFill="0" autoPict="0" macro="[0]!Sheet1.delet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050" r:id="rId749" name="Button 2690">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051" r:id="rId750" name="Button 2691">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052" r:id="rId751" name="Button 2692">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053" r:id="rId752" name="Button 2693">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054" r:id="rId753" name="Button 2694">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055" r:id="rId754" name="Button 2695">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056" r:id="rId755" name="Button 2696">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057" r:id="rId756" name="Button 2697">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058" r:id="rId757" name="Button 2698">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059" r:id="rId758" name="Button 2699">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060" r:id="rId759" name="Button 2700">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061" r:id="rId760" name="Button 2701">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062" r:id="rId761" name="Button 2702">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063" r:id="rId762" name="Button 2703">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064" r:id="rId763" name="Button 2704">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065" r:id="rId764" name="Button 2705">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066" r:id="rId765" name="Button 2706">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067" r:id="rId766" name="Button 2707">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068" r:id="rId767" name="Button 2708">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069" r:id="rId768" name="Button 2709">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070" r:id="rId769" name="Button 2710">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071" r:id="rId770" name="Button 2711">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072" r:id="rId771" name="Button 2712">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073" r:id="rId772" name="Button 2713">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074" r:id="rId773" name="Button 2714">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075" r:id="rId774" name="Button 2715">
              <controlPr locked="0" defaultSize="0" print="0" autoFill="0" autoPict="0" macro="[0]!Sheet1.deleteRow">
                <anchor moveWithCells="1" sizeWithCells="1">
                  <from>
                    <xdr:col>6</xdr:col>
                    <xdr:colOff>0</xdr:colOff>
                    <xdr:row>1107</xdr:row>
                    <xdr:rowOff>0</xdr:rowOff>
                  </from>
                  <to>
                    <xdr:col>7</xdr:col>
                    <xdr:colOff>0</xdr:colOff>
                    <xdr:row>1107</xdr:row>
                    <xdr:rowOff>171450</xdr:rowOff>
                  </to>
                </anchor>
              </controlPr>
            </control>
          </mc:Choice>
        </mc:AlternateContent>
        <mc:AlternateContent xmlns:mc="http://schemas.openxmlformats.org/markup-compatibility/2006">
          <mc:Choice Requires="x14">
            <control shapeId="18076" r:id="rId775" name="Button 2716">
              <controlPr locked="0" defaultSize="0" print="0" autoFill="0" autoPict="0" macro="[0]!Sheet1.deleteRow">
                <anchor moveWithCells="1" sizeWithCells="1">
                  <from>
                    <xdr:col>6</xdr:col>
                    <xdr:colOff>0</xdr:colOff>
                    <xdr:row>1107</xdr:row>
                    <xdr:rowOff>171450</xdr:rowOff>
                  </from>
                  <to>
                    <xdr:col>7</xdr:col>
                    <xdr:colOff>0</xdr:colOff>
                    <xdr:row>1109</xdr:row>
                    <xdr:rowOff>0</xdr:rowOff>
                  </to>
                </anchor>
              </controlPr>
            </control>
          </mc:Choice>
        </mc:AlternateContent>
        <mc:AlternateContent xmlns:mc="http://schemas.openxmlformats.org/markup-compatibility/2006">
          <mc:Choice Requires="x14">
            <control shapeId="18077" r:id="rId776" name="Button 2717">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078" r:id="rId777" name="Button 2718">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079" r:id="rId778" name="Button 2719">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080" r:id="rId779" name="Button 2720">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081" r:id="rId780" name="Button 2721">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8082" r:id="rId781" name="Button 2722">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083" r:id="rId782" name="Button 2723">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084" r:id="rId783" name="Button 2724">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085" r:id="rId784" name="Button 2725">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086" r:id="rId785" name="Button 2726">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087" r:id="rId786" name="Button 2727">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088" r:id="rId787" name="Button 2728">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089" r:id="rId788" name="Button 2729">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090" r:id="rId789" name="Button 2730">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091" r:id="rId790" name="Button 2731">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092" r:id="rId791" name="Button 2732">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093" r:id="rId792" name="Button 2733">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094" r:id="rId793" name="Button 2734">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095" r:id="rId794" name="Button 2735">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096" r:id="rId795" name="Button 2736">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097" r:id="rId796" name="Button 2737">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098" r:id="rId797" name="Button 2738">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099" r:id="rId798" name="Button 2739">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100" r:id="rId799" name="Button 2740">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101" r:id="rId800" name="Button 2741">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102" r:id="rId801" name="Button 2742">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103" r:id="rId802" name="Button 2743">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104" r:id="rId803" name="Button 2744">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105" r:id="rId804" name="Button 2745">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106" r:id="rId805" name="Button 2746">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107" r:id="rId806" name="Button 2747">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108" r:id="rId807" name="Button 2748">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8109" r:id="rId808" name="Button 2749">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8110" r:id="rId809" name="Button 2750">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111" r:id="rId810" name="Button 2751">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112" r:id="rId811" name="Button 2752">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113" r:id="rId812" name="Button 2753">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114" r:id="rId813" name="Button 2754">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115" r:id="rId814" name="Button 2755">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116" r:id="rId815" name="Button 2756">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117" r:id="rId816" name="Button 2757">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118" r:id="rId817" name="Button 2758">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119" r:id="rId818" name="Button 2759">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120" r:id="rId819" name="Button 2760">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121" r:id="rId820" name="Button 2761">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122" r:id="rId821" name="Button 2762">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123" r:id="rId822" name="Button 2763">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124" r:id="rId823" name="Button 2764">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125" r:id="rId824" name="Button 2765">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126" r:id="rId825" name="Button 2766">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127" r:id="rId826" name="Button 2767">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128" r:id="rId827" name="Button 2768">
              <controlPr locked="0" defaultSize="0" print="0" autoFill="0" autoPict="0" macro="[0]!Sheet1.deleteRow">
                <anchor moveWithCells="1" sizeWithCells="1">
                  <from>
                    <xdr:col>6</xdr:col>
                    <xdr:colOff>0</xdr:colOff>
                    <xdr:row>1160</xdr:row>
                    <xdr:rowOff>0</xdr:rowOff>
                  </from>
                  <to>
                    <xdr:col>7</xdr:col>
                    <xdr:colOff>0</xdr:colOff>
                    <xdr:row>1160</xdr:row>
                    <xdr:rowOff>171450</xdr:rowOff>
                  </to>
                </anchor>
              </controlPr>
            </control>
          </mc:Choice>
        </mc:AlternateContent>
        <mc:AlternateContent xmlns:mc="http://schemas.openxmlformats.org/markup-compatibility/2006">
          <mc:Choice Requires="x14">
            <control shapeId="18129" r:id="rId828" name="Button 2769">
              <controlPr locked="0" defaultSize="0" print="0" autoFill="0" autoPict="0" macro="[0]!Sheet1.deleteRow">
                <anchor moveWithCells="1" sizeWithCells="1">
                  <from>
                    <xdr:col>6</xdr:col>
                    <xdr:colOff>0</xdr:colOff>
                    <xdr:row>1160</xdr:row>
                    <xdr:rowOff>171450</xdr:rowOff>
                  </from>
                  <to>
                    <xdr:col>7</xdr:col>
                    <xdr:colOff>0</xdr:colOff>
                    <xdr:row>1162</xdr:row>
                    <xdr:rowOff>0</xdr:rowOff>
                  </to>
                </anchor>
              </controlPr>
            </control>
          </mc:Choice>
        </mc:AlternateContent>
        <mc:AlternateContent xmlns:mc="http://schemas.openxmlformats.org/markup-compatibility/2006">
          <mc:Choice Requires="x14">
            <control shapeId="18130" r:id="rId829" name="Button 2770">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131" r:id="rId830" name="Button 2771">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132" r:id="rId831" name="Button 2772">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133" r:id="rId832" name="Button 2773">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134" r:id="rId833" name="Button 2774">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135" r:id="rId834" name="Button 2775">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136" r:id="rId835" name="Button 2776">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137" r:id="rId836" name="Button 2777">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138" r:id="rId837" name="Button 2778">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139" r:id="rId838" name="Button 2779">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140" r:id="rId839" name="Button 2780">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141" r:id="rId840" name="Button 2781">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142" r:id="rId841" name="Button 2782">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143" r:id="rId842" name="Button 2783">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144" r:id="rId843" name="Button 2784">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145" r:id="rId844" name="Button 2785">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146" r:id="rId845" name="Button 2786">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147" r:id="rId846" name="Button 2787">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148" r:id="rId847" name="Button 2788">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149" r:id="rId848" name="Button 2789">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8150" r:id="rId849" name="Button 2790">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8151" r:id="rId850" name="Button 2791">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152" r:id="rId851" name="Button 2792">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8153" r:id="rId852" name="Button 2793">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154" r:id="rId853" name="Button 2794">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155" r:id="rId854" name="Button 2795">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156" r:id="rId855" name="Button 2796">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157" r:id="rId856" name="Button 2797">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158" r:id="rId857" name="Button 2798">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159" r:id="rId858" name="Button 2799">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160" r:id="rId859" name="Button 2800">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161" r:id="rId860" name="Button 2801">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162" r:id="rId861" name="Button 2802">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163" r:id="rId862" name="Button 2803">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8164" r:id="rId863" name="Button 2804">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165" r:id="rId864" name="Button 2805">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166" r:id="rId865" name="Button 2806">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167" r:id="rId866" name="Button 2807">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168" r:id="rId867" name="Button 2808">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169" r:id="rId868" name="Button 2809">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170" r:id="rId869" name="Button 2810">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171" r:id="rId870" name="Button 2811">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172" r:id="rId871" name="Button 2812">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173" r:id="rId872" name="Button 2813">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174" r:id="rId873" name="Button 2814">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196" r:id="rId874" name="Button 2836">
              <controlPr locked="0" defaultSize="0" print="0" autoFill="0" autoPict="0" macro="[0]!Sheet1.InsertNewTabl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197" r:id="rId875" name="Button 2837">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198" r:id="rId876" name="Button 2838">
              <controlPr locked="0" defaultSize="0" print="0" autoFill="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217" r:id="rId877" name="Button 2857">
              <controlPr locked="0" defaultSize="0" print="0" autoFill="0" autoPict="0" macro="[0]!Sheet1.InsertNewTabl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218" r:id="rId878" name="Button 2858">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219" r:id="rId879" name="Button 2859">
              <controlPr locked="0" defaultSize="0" print="0" autoFill="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238" r:id="rId880" name="Button 2878">
              <controlPr locked="0" defaultSize="0" print="0" autoFill="0" autoPict="0" macro="[0]!Sheet1.InsertNewTabl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8239" r:id="rId881" name="Button 2879">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240" r:id="rId882" name="Button 2880">
              <controlPr locked="0" defaultSize="0" print="0" autoFill="0" autoPict="0" macro="[0]!Sheet1.deleteProcedure">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259" r:id="rId883" name="Button 2899">
              <controlPr locked="0" defaultSize="0" print="0" autoFill="0" autoPict="0" macro="[0]!Sheet1.InsertNewTabl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8260" r:id="rId884" name="Button 2900">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261" r:id="rId885" name="Button 2901">
              <controlPr locked="0" defaultSize="0" print="0" autoFill="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8265" r:id="rId886" name="Button 2905">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266" r:id="rId887" name="Button 2906">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8267" r:id="rId888" name="Button 2907">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8286" r:id="rId889" name="Button 2926">
              <controlPr locked="0" defaultSize="0" print="0" autoFill="0" autoPict="0" macro="[0]!Sheet1.InsertNewTabl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8287" r:id="rId890" name="Button 2927">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288" r:id="rId891" name="Button 2928">
              <controlPr locked="0" defaultSize="0" print="0" autoFill="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8289" r:id="rId892" name="Button 2929">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8334" r:id="rId893" name="Button 2974">
              <controlPr locked="0" defaultSize="0" print="0" autoFill="0" autoPict="0" macro="[0]!Sheet1.InsertNewTabl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8335" r:id="rId894" name="Button 2975">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8336" r:id="rId895" name="Button 2976">
              <controlPr locked="0" defaultSize="0" print="0" autoFill="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420" r:id="rId896" name="Button 3060">
              <controlPr locked="0" defaultSize="0" print="0" autoFill="0" autoPict="0" macro="[0]!Sheet1.InsertNewTabl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421" r:id="rId897" name="Button 3061">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8422" r:id="rId898" name="Button 3062">
              <controlPr locked="0" defaultSize="0" print="0" autoFill="0" autoPict="0" macro="[0]!Sheet1.deleteProcedure">
                <anchor moveWithCells="1" sizeWithCells="1">
                  <from>
                    <xdr:col>6</xdr:col>
                    <xdr:colOff>0</xdr:colOff>
                    <xdr:row>1282</xdr:row>
                    <xdr:rowOff>0</xdr:rowOff>
                  </from>
                  <to>
                    <xdr:col>7</xdr:col>
                    <xdr:colOff>0</xdr:colOff>
                    <xdr:row>1282</xdr:row>
                    <xdr:rowOff>428625</xdr:rowOff>
                  </to>
                </anchor>
              </controlPr>
            </control>
          </mc:Choice>
        </mc:AlternateContent>
        <mc:AlternateContent xmlns:mc="http://schemas.openxmlformats.org/markup-compatibility/2006">
          <mc:Choice Requires="x14">
            <control shapeId="18509" r:id="rId899" name="Button 3149">
              <controlPr locked="0" defaultSize="0" print="0" autoFill="0" autoPict="0" macro="[0]!Sheet1.InsertNewTabl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511" r:id="rId900" name="Button 3151">
              <controlPr locked="0" defaultSize="0" print="0" autoFill="0" autoPict="0" macro="[0]!Sheet1.deleteProcedure">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8530" r:id="rId901" name="Button 3170">
              <controlPr locked="0" defaultSize="0" print="0" autoFill="0" autoPict="0" macro="[0]!Sheet1.InsertNewTabl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531" r:id="rId902" name="Button 3171">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532" r:id="rId903" name="Button 3172">
              <controlPr locked="0" defaultSize="0" print="0" autoFill="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533" r:id="rId904" name="Button 3173">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536" r:id="rId905" name="Button 3176">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8537" r:id="rId906" name="Button 3177">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8538" r:id="rId907" name="Button 3178">
              <controlPr locked="0" defaultSize="0" print="0" autoFill="0" autoPict="0" macro="[0]!Sheet1.deleteRow">
                <anchor moveWithCells="1" sizeWithCells="1">
                  <from>
                    <xdr:col>6</xdr:col>
                    <xdr:colOff>0</xdr:colOff>
                    <xdr:row>1304</xdr:row>
                    <xdr:rowOff>0</xdr:rowOff>
                  </from>
                  <to>
                    <xdr:col>7</xdr:col>
                    <xdr:colOff>0</xdr:colOff>
                    <xdr:row>1304</xdr:row>
                    <xdr:rowOff>171450</xdr:rowOff>
                  </to>
                </anchor>
              </controlPr>
            </control>
          </mc:Choice>
        </mc:AlternateContent>
        <mc:AlternateContent xmlns:mc="http://schemas.openxmlformats.org/markup-compatibility/2006">
          <mc:Choice Requires="x14">
            <control shapeId="18540" r:id="rId908" name="Button 3180">
              <controlPr locked="0" defaultSize="0" print="0" autoFill="0" autoPict="0" macro="[0]!Sheet1.deleteRow">
                <anchor moveWithCells="1" sizeWithCells="1">
                  <from>
                    <xdr:col>6</xdr:col>
                    <xdr:colOff>0</xdr:colOff>
                    <xdr:row>1304</xdr:row>
                    <xdr:rowOff>171450</xdr:rowOff>
                  </from>
                  <to>
                    <xdr:col>7</xdr:col>
                    <xdr:colOff>0</xdr:colOff>
                    <xdr:row>1306</xdr:row>
                    <xdr:rowOff>0</xdr:rowOff>
                  </to>
                </anchor>
              </controlPr>
            </control>
          </mc:Choice>
        </mc:AlternateContent>
        <mc:AlternateContent xmlns:mc="http://schemas.openxmlformats.org/markup-compatibility/2006">
          <mc:Choice Requires="x14">
            <control shapeId="18561" r:id="rId909" name="Button 3201">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8563" r:id="rId910" name="Button 3203">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8582" r:id="rId911" name="Button 3222">
              <controlPr locked="0" defaultSize="0" print="0" autoFill="0" autoPict="0" macro="[0]!Sheet1.InsertNewTabl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8583" r:id="rId912" name="Button 3223">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584" r:id="rId913" name="Button 3224">
              <controlPr locked="0" defaultSize="0" print="0" autoFill="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8630" r:id="rId914" name="Button 3270">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631" r:id="rId915" name="Button 3271">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8632" r:id="rId916" name="Button 3272">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8655" r:id="rId917" name="Button 3295">
              <controlPr locked="0" defaultSize="0" print="0" autoFill="0" autoPict="0" macro="[0]!Sheet1.InsertNewTabl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656" r:id="rId918" name="Button 3296">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657" r:id="rId919" name="Button 3297">
              <controlPr locked="0" defaultSize="0" print="0" autoFill="0" autoPict="0" macro="[0]!Sheet1.deleteProcedure">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8676" r:id="rId920" name="Button 3316">
              <controlPr locked="0" defaultSize="0" print="0" autoFill="0" autoPict="0" macro="[0]!Sheet1.InsertNewTabl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8677" r:id="rId921" name="Button 3317">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8678" r:id="rId922" name="Button 3318">
              <controlPr locked="0" defaultSize="0" print="0" autoFill="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697" r:id="rId923" name="Button 3337">
              <controlPr locked="0" defaultSize="0" print="0" autoFill="0" autoPict="0" macro="[0]!Sheet1.InsertNewTabl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8698" r:id="rId924" name="Button 3338">
              <controlPr locked="0" defaultSize="0" print="0" autoFill="0" autoPict="0" macro="[0]!Sheet1.delet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699" r:id="rId925" name="Button 3339">
              <controlPr locked="0" defaultSize="0" print="0" autoFill="0" autoPict="0" macro="[0]!Sheet1.deleteProcedure">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8718" r:id="rId926" name="Button 3358">
              <controlPr locked="0" defaultSize="0" print="0" autoFill="0" autoPict="0" macro="[0]!Sheet1.InsertNewTabl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8719" r:id="rId927" name="Button 3359">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8720" r:id="rId928" name="Button 3360">
              <controlPr locked="0" defaultSize="0" print="0" autoFill="0" autoPict="0" macro="[0]!Sheet1.deleteProcedure">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8763" r:id="rId929" name="Button 3403">
              <controlPr locked="0" defaultSize="0" print="0" autoFill="0" autoPict="0" macro="[0]!Sheet1.InsertNewTabl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8764" r:id="rId930" name="Button 3404">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8765" r:id="rId931" name="Button 3405">
              <controlPr locked="0" defaultSize="0" print="0" autoFill="0" autoPict="0" macro="[0]!Sheet1.deleteProcedure">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8784" r:id="rId932" name="Button 3424">
              <controlPr locked="0" defaultSize="0" print="0" autoFill="0" autoPict="0" macro="[0]!Sheet1.InsertNewTabl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8785" r:id="rId933" name="Button 3425">
              <controlPr locked="0" defaultSize="0" print="0" autoFill="0" autoPict="0" macro="[0]!Sheet1.delet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8786" r:id="rId934" name="Button 3426">
              <controlPr locked="0" defaultSize="0" print="0" autoFill="0" autoPict="0" macro="[0]!Sheet1.deleteProcedure">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8805" r:id="rId935" name="Button 3445">
              <controlPr locked="0" defaultSize="0" print="0" autoFill="0" autoPict="0" macro="[0]!Sheet1.InsertNewTabl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8806" r:id="rId936" name="Button 3446">
              <controlPr locked="0" defaultSize="0" print="0" autoFill="0" autoPict="0" macro="[0]!Sheet1.delet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8807" r:id="rId937" name="Button 3447">
              <controlPr locked="0" defaultSize="0" print="0" autoFill="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8826" r:id="rId938" name="Button 3466">
              <controlPr locked="0" defaultSize="0" print="0" autoFill="0" autoPict="0" macro="[0]!Sheet1.InsertNewTabl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8827" r:id="rId939" name="Button 3467">
              <controlPr locked="0" defaultSize="0" print="0" autoFill="0" autoPict="0" macro="[0]!Sheet1.deleteRow">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8828" r:id="rId940" name="Button 3468">
              <controlPr locked="0" defaultSize="0" print="0" autoFill="0" autoPict="0" macro="[0]!Sheet1.deleteProcedure">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8898" r:id="rId941" name="Button 3538">
              <controlPr locked="0" defaultSize="0" print="0" autoFill="0" autoPict="0" macro="[0]!Sheet1.InsertNewTabl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8899" r:id="rId942" name="Button 3539">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8900" r:id="rId943" name="Button 3540">
              <controlPr locked="0" defaultSize="0" print="0" autoFill="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8919" r:id="rId944" name="Button 3559">
              <controlPr locked="0" defaultSize="0" print="0" autoFill="0" autoPict="0" macro="[0]!Sheet1.InsertNewTabl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8920" r:id="rId945" name="Button 3560">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8921" r:id="rId946" name="Button 3561">
              <controlPr locked="0" defaultSize="0" print="0" autoFill="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8940" r:id="rId947" name="Button 3580">
              <controlPr locked="0" defaultSize="0" print="0" autoFill="0" autoPict="0" macro="[0]!Sheet1.InsertNewTabl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8941" r:id="rId948" name="Button 3581">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8942" r:id="rId949" name="Button 3582">
              <controlPr locked="0" defaultSize="0" print="0" autoFill="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8961" r:id="rId950" name="Button 3601">
              <controlPr locked="0" defaultSize="0" print="0" autoFill="0" autoPict="0" macro="[0]!Sheet1.InsertNewTabl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8962" r:id="rId951" name="Button 3602">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8963" r:id="rId952" name="Button 3603">
              <controlPr locked="0" defaultSize="0" print="0" autoFill="0" autoPict="0" macro="[0]!Sheet1.deleteProcedure">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8982" r:id="rId953" name="Button 3622">
              <controlPr locked="0" defaultSize="0" print="0" autoFill="0" autoPict="0" macro="[0]!Sheet1.InsertNewTabl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8983" r:id="rId954" name="Button 3623">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8984" r:id="rId955" name="Button 3624">
              <controlPr locked="0" defaultSize="0" print="0" autoFill="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9003" r:id="rId956" name="Button 3643">
              <controlPr locked="0" defaultSize="0" print="0" autoFill="0" autoPict="0" macro="[0]!Sheet1.InsertNewTabl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9004" r:id="rId957" name="Button 3644">
              <controlPr locked="0" defaultSize="0" print="0" autoFill="0" autoPict="0" macro="[0]!Sheet1.deleteRow">
                <anchor moveWithCells="1" sizeWithCells="1">
                  <from>
                    <xdr:col>6</xdr:col>
                    <xdr:colOff>0</xdr:colOff>
                    <xdr:row>1486</xdr:row>
                    <xdr:rowOff>0</xdr:rowOff>
                  </from>
                  <to>
                    <xdr:col>7</xdr:col>
                    <xdr:colOff>0</xdr:colOff>
                    <xdr:row>1486</xdr:row>
                    <xdr:rowOff>171450</xdr:rowOff>
                  </to>
                </anchor>
              </controlPr>
            </control>
          </mc:Choice>
        </mc:AlternateContent>
        <mc:AlternateContent xmlns:mc="http://schemas.openxmlformats.org/markup-compatibility/2006">
          <mc:Choice Requires="x14">
            <control shapeId="19005" r:id="rId958" name="Button 3645">
              <controlPr locked="0" defaultSize="0" print="0" autoFill="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9024" r:id="rId959" name="Button 3664">
              <controlPr locked="0" defaultSize="0" print="0" autoFill="0" autoPict="0" macro="[0]!Sheet1.InsertNewTabl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9025" r:id="rId960" name="Button 3665">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9026" r:id="rId961" name="Button 3666">
              <controlPr locked="0" defaultSize="0" print="0" autoFill="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9045" r:id="rId962" name="Button 3685">
              <controlPr locked="0" defaultSize="0" print="0" autoFill="0" autoPict="0" macro="[0]!Sheet1.InsertNewTabl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9046" r:id="rId963" name="Button 3686">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9047" r:id="rId964" name="Button 3687">
              <controlPr locked="0" defaultSize="0" print="0" autoFill="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9297" r:id="rId965" name="Button 3937">
              <controlPr locked="0" defaultSize="0" print="0" autoFill="0" autoPict="0" macro="[0]!Sheet1.InsertNewTabl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9298" r:id="rId966" name="Button 3938">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9299" r:id="rId967" name="Button 3939">
              <controlPr locked="0" defaultSize="0" print="0" autoFill="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9318" r:id="rId968" name="Button 3958">
              <controlPr locked="0" defaultSize="0" print="0" autoFill="0" autoPict="0" macro="[0]!Sheet1.InsertNewTabl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9319" r:id="rId969" name="Button 3959">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9320" r:id="rId970" name="Button 3960">
              <controlPr locked="0" defaultSize="0" print="0" autoFill="0" autoPict="0" macro="[0]!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9339" r:id="rId971" name="Button 3979">
              <controlPr locked="0" defaultSize="0" print="0" autoFill="0" autoPict="0" macro="[0]!Sheet1.InsertNewTabl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9340" r:id="rId972" name="Button 3980">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9341" r:id="rId973" name="Button 3981">
              <controlPr locked="0" defaultSize="0" print="0" autoFill="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9360" r:id="rId974" name="Button 4000">
              <controlPr locked="0" defaultSize="0" print="0" autoFill="0" autoPict="0" macro="[0]!Sheet1.InsertNewTabl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9361" r:id="rId975" name="Button 4001">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9362" r:id="rId976" name="Button 4002">
              <controlPr locked="0" defaultSize="0" print="0" autoFill="0" autoPict="0" macro="[0]!Sheet1.deleteProcedure">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9387" r:id="rId977" name="Button 4027">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9388" r:id="rId978" name="Button 4028">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9389" r:id="rId979" name="Button 4029">
              <controlPr locked="0" defaultSize="0" print="0" autoFill="0" autoPict="0" macro="[0]!Sheet1.delet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9390" r:id="rId980" name="Button 4030">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9427" r:id="rId981" name="Button 4067">
              <controlPr locked="0" defaultSize="0" print="0" autoFill="0" autoPict="0" macro="[0]!Sheet1.InsertNewTabl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9428" r:id="rId982" name="Button 4068">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9429" r:id="rId983" name="Button 4069">
              <controlPr locked="0" defaultSize="0" print="0" autoFill="0" autoPict="0" macro="[0]!Sheet1.deleteProcedure">
                <anchor moveWithCells="1" sizeWithCells="1">
                  <from>
                    <xdr:col>6</xdr:col>
                    <xdr:colOff>0</xdr:colOff>
                    <xdr:row>1559</xdr:row>
                    <xdr:rowOff>0</xdr:rowOff>
                  </from>
                  <to>
                    <xdr:col>7</xdr:col>
                    <xdr:colOff>0</xdr:colOff>
                    <xdr:row>1559</xdr:row>
                    <xdr:rowOff>428625</xdr:rowOff>
                  </to>
                </anchor>
              </controlPr>
            </control>
          </mc:Choice>
        </mc:AlternateContent>
        <mc:AlternateContent xmlns:mc="http://schemas.openxmlformats.org/markup-compatibility/2006">
          <mc:Choice Requires="x14">
            <control shapeId="19448" r:id="rId984" name="Button 4088">
              <controlPr locked="0" defaultSize="0" print="0" autoFill="0" autoPict="0" macro="[0]!Sheet1.InsertNewTabl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19449" r:id="rId985" name="Button 4089">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9450" r:id="rId986" name="Button 4090">
              <controlPr locked="0" defaultSize="0" print="0" autoFill="0" autoPict="0" macro="[0]!Sheet1.deleteProcedure">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565" r:id="rId987" name="Button 4109">
              <controlPr locked="0" defaultSize="0" print="0" autoFill="0" autoPict="0" macro="[0]!Sheet1.InsertNewTabl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3566" r:id="rId988" name="Button 4110">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3567" r:id="rId989" name="Button 4111">
              <controlPr locked="0" defaultSize="0" print="0" autoFill="0" autoPict="0" macro="[0]!Sheet1.deleteProcedure">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3586" r:id="rId990" name="Button 4130">
              <controlPr locked="0" defaultSize="0" print="0" autoFill="0" autoPict="0" macro="[0]!Sheet1.InsertNewTabl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3587" r:id="rId991" name="Button 4131">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3588" r:id="rId992" name="Button 4132">
              <controlPr locked="0" defaultSize="0" print="0" autoFill="0" autoPict="0" macro="[0]!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3625" r:id="rId993" name="Button 4169">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3626" r:id="rId994" name="Button 4170">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3627" r:id="rId995" name="Button 4171">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3628" r:id="rId996" name="Button 4172">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3629" r:id="rId997" name="Button 4173">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3630" r:id="rId998" name="Button 4174">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3631" r:id="rId999" name="Button 4175">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3632" r:id="rId1000" name="Button 4176">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3633" r:id="rId1001" name="Button 4177">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3634" r:id="rId1002" name="Button 4178">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635" r:id="rId1003" name="Button 4179">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3636" r:id="rId1004" name="Button 4180">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3637" r:id="rId1005" name="Button 4181">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3638" r:id="rId1006" name="Button 4182">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3639" r:id="rId1007" name="Button 4183">
              <controlPr locked="0" defaultSize="0" print="0" autoFill="0" autoPict="0" macro="[0]!Sheet1.delet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3640" r:id="rId1008" name="Button 4184">
              <controlPr locked="0" defaultSize="0" print="0" autoFill="0" autoPict="0" macro="[0]!Sheet1.delet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3641" r:id="rId1009" name="Button 4185">
              <controlPr locked="0" defaultSize="0" print="0" autoFill="0" autoPict="0" macro="[0]!Sheet1.delet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3642" r:id="rId1010" name="Button 4186">
              <controlPr locked="0" defaultSize="0" print="0" autoFill="0" autoPict="0" macro="[0]!Sheet1.delet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3643" r:id="rId1011" name="Button 4187">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3644" r:id="rId1012" name="Button 4188">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3645" r:id="rId1013" name="Button 4189">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3646" r:id="rId1014" name="Button 4190">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3648" r:id="rId1015" name="Button 4192">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3668" r:id="rId1016" name="Button 4212">
              <controlPr locked="0" defaultSize="0" print="0" autoFill="0" autoPict="0" macro="[0]!Sheet1.InsertNewTabl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3669" r:id="rId1017" name="Button 4213">
              <controlPr locked="0" defaultSize="0" print="0" autoFill="0" autoPict="0" macro="[0]!Sheet1.delet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3670" r:id="rId1018" name="Button 4214">
              <controlPr locked="0" defaultSize="0" print="0" autoFill="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3689" r:id="rId1019" name="Button 4233">
              <controlPr locked="0" defaultSize="0" print="0" autoFill="0" autoPict="0" macro="[0]!Sheet1.InsertNewTabl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3690" r:id="rId1020" name="Button 4234">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3691" r:id="rId1021" name="Button 4235">
              <controlPr locked="0" defaultSize="0" print="0" autoFill="0" autoPict="0" macro="[0]!Sheet1.deleteProcedure">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3710" r:id="rId1022" name="Button 4254">
              <controlPr locked="0" defaultSize="0" print="0" autoFill="0" autoPict="0" macro="[0]!Sheet1.InsertNewTabl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3711" r:id="rId1023" name="Button 4255">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3712" r:id="rId1024" name="Button 4256">
              <controlPr locked="0" defaultSize="0" print="0" autoFill="0" autoPict="0" macro="[0]!Sheet1.deleteProcedure">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3731" r:id="rId1025" name="Button 4275">
              <controlPr locked="0" defaultSize="0" print="0" autoFill="0" autoPict="0" macro="[0]!Sheet1.InsertNewTabl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3732" r:id="rId1026" name="Button 4276">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3733" r:id="rId1027" name="Button 4277">
              <controlPr locked="0" defaultSize="0" print="0" autoFill="0" autoPict="0" macro="[0]!Sheet1.deleteProcedure">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3954" r:id="rId1028" name="Button 4498">
              <controlPr locked="0" defaultSize="0" print="0" autoFill="0" autoPict="0" macro="[0]!Sheet1.InsertNewTableRow">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3955" r:id="rId1029" name="Button 4499">
              <controlPr locked="0" defaultSize="0" print="0" autoFill="0" autoPict="0" macro="[0]!Sheet1.deleteRow">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3956" r:id="rId1030" name="Button 4500">
              <controlPr locked="0" defaultSize="0" print="0" autoFill="0" autoPict="0" macro="[0]!Sheet1.deleteProcedure">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3975" r:id="rId1031" name="Button 4519">
              <controlPr locked="0" defaultSize="0" print="0" autoFill="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976" r:id="rId1032" name="Button 4520">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977" r:id="rId1033" name="Button 4521">
              <controlPr locked="0" defaultSize="0" print="0" autoFill="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3996" r:id="rId1034" name="Button 4540">
              <controlPr locked="0" defaultSize="0" print="0" autoFill="0" autoPict="0" macro="[0]!Sheet1.InsertNewTabl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997" r:id="rId1035" name="Button 4541">
              <controlPr locked="0" defaultSize="0" print="0" autoFill="0" autoPict="0" macro="[0]!Sheet1.deleteRow">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3998" r:id="rId1036" name="Button 4542">
              <controlPr locked="0" defaultSize="0" print="0" autoFill="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4053" r:id="rId1037" name="Button 4597">
              <controlPr locked="0" defaultSize="0" print="0" autoFill="0" autoPict="0" macro="[0]!Sheet1.deleteRow">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24054" r:id="rId1038" name="Button 4598">
              <controlPr locked="0" defaultSize="0" print="0" autoFill="0" autoPict="0" macro="[0]!Sheet1.delet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4055" r:id="rId1039" name="Button 4599">
              <controlPr locked="0" defaultSize="0" print="0" autoFill="0" autoPict="0" macro="[0]!Sheet1.delet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4056" r:id="rId1040" name="Button 4600">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4057" r:id="rId1041" name="Button 4601">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4058" r:id="rId1042" name="Button 4602">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4059" r:id="rId1043" name="Button 4603">
              <controlPr locked="0" defaultSize="0" print="0" autoFill="0" autoPict="0" macro="[0]!Sheet1.delet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4060" r:id="rId1044" name="Button 4604">
              <controlPr locked="0" defaultSize="0" print="0" autoFill="0" autoPict="0" macro="[0]!Sheet1.delet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4061" r:id="rId1045" name="Button 4605">
              <controlPr locked="0" defaultSize="0" print="0" autoFill="0" autoPict="0" macro="[0]!Sheet1.deleteRow">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4062" r:id="rId1046" name="Button 4606">
              <controlPr locked="0" defaultSize="0" print="0" autoFill="0" autoPict="0" macro="[0]!Sheet1.delet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4063" r:id="rId1047" name="Button 4607">
              <controlPr locked="0" defaultSize="0" print="0" autoFill="0" autoPict="0" macro="[0]!Sheet1.deleteRow">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4064" r:id="rId1048" name="Button 4608">
              <controlPr locked="0" defaultSize="0" print="0" autoFill="0" autoPict="0" macro="[0]!Sheet1.delet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4065" r:id="rId1049" name="Button 4609">
              <controlPr locked="0" defaultSize="0" print="0" autoFill="0" autoPict="0" macro="[0]!Sheet1.deleteRow">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4066" r:id="rId1050" name="Button 4610">
              <controlPr locked="0" defaultSize="0" print="0" autoFill="0" autoPict="0" macro="[0]!Sheet1.delet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4067" r:id="rId1051" name="Button 4611">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4087" r:id="rId1052" name="Button 4631">
              <controlPr locked="0" defaultSize="0" print="0" autoFill="0" autoPict="0" macro="[0]!Sheet1.InsertNewTabl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4088" r:id="rId1053" name="Button 4632">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4089" r:id="rId1054" name="Button 4633">
              <controlPr locked="0" defaultSize="0" print="0" autoFill="0" autoPict="0" macro="[0]!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4108" r:id="rId1055" name="Button 4652">
              <controlPr locked="0" defaultSize="0" print="0" autoFill="0" autoPict="0" macro="[0]!Sheet1.InsertNewTabl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4109" r:id="rId1056" name="Button 4653">
              <controlPr locked="0" defaultSize="0" print="0" autoFill="0" autoPict="0" macro="[0]!Sheet1.delet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4110" r:id="rId1057" name="Button 4654">
              <controlPr locked="0" defaultSize="0" print="0" autoFill="0" autoPict="0" macro="[0]!Sheet1.deleteProcedure">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4129" r:id="rId1058" name="Button 4673">
              <controlPr locked="0" defaultSize="0" print="0" autoFill="0" autoPict="0" macro="[0]!Sheet1.InsertNewTableRow">
                <anchor moveWithCells="1" sizeWithCells="1">
                  <from>
                    <xdr:col>6</xdr:col>
                    <xdr:colOff>0</xdr:colOff>
                    <xdr:row>1846</xdr:row>
                    <xdr:rowOff>171450</xdr:rowOff>
                  </from>
                  <to>
                    <xdr:col>7</xdr:col>
                    <xdr:colOff>0</xdr:colOff>
                    <xdr:row>1848</xdr:row>
                    <xdr:rowOff>0</xdr:rowOff>
                  </to>
                </anchor>
              </controlPr>
            </control>
          </mc:Choice>
        </mc:AlternateContent>
        <mc:AlternateContent xmlns:mc="http://schemas.openxmlformats.org/markup-compatibility/2006">
          <mc:Choice Requires="x14">
            <control shapeId="24130" r:id="rId1059" name="Button 4674">
              <controlPr locked="0" defaultSize="0" print="0" autoFill="0" autoPict="0" macro="[0]!Sheet1.delet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4131" r:id="rId1060" name="Button 4675">
              <controlPr locked="0" defaultSize="0" print="0" autoFill="0" autoPict="0" macro="[0]!Sheet1.deleteProcedure">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4150" r:id="rId1061" name="Button 4694">
              <controlPr locked="0" defaultSize="0" print="0" autoFill="0" autoPict="0" macro="[0]!Sheet1.InsertNewTabl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4151" r:id="rId1062" name="Button 4695">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4152" r:id="rId1063" name="Button 4696">
              <controlPr locked="0" defaultSize="0" print="0" autoFill="0" autoPict="0" macro="[0]!Sheet1.deleteProcedure">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4177" r:id="rId1064" name="Button 4721">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4178" r:id="rId1065" name="Button 4722">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4179" r:id="rId1066" name="Button 4723">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4180" r:id="rId1067" name="Button 4724">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4181" r:id="rId1068" name="Button 4725">
              <controlPr locked="0" defaultSize="0" print="0" autoFill="0" autoPict="0" macro="[0]!Sheet1.delet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4182" r:id="rId1069" name="Button 4726">
              <controlPr locked="0" defaultSize="0" print="0" autoFill="0" autoPict="0" macro="[0]!Sheet1.delet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4183" r:id="rId1070" name="Button 4727">
              <controlPr locked="0" defaultSize="0" print="0" autoFill="0" autoPict="0" macro="[0]!Sheet1.delet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4184" r:id="rId1071" name="Button 4728">
              <controlPr locked="0" defaultSize="0" print="0" autoFill="0" autoPict="0" macro="[0]!Sheet1.deleteRow">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4185" r:id="rId1072" name="Button 4729">
              <controlPr locked="0" defaultSize="0" print="0" autoFill="0" autoPict="0" macro="[0]!Sheet1.deleteRow">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24186" r:id="rId1073" name="Button 4730">
              <controlPr locked="0" defaultSize="0" print="0" autoFill="0" autoPict="0" macro="[0]!Sheet1.deleteRow">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4187" r:id="rId1074" name="Button 4731">
              <controlPr locked="0" defaultSize="0" print="0" autoFill="0" autoPict="0" macro="[0]!Sheet1.delet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4188" r:id="rId1075" name="Button 4732">
              <controlPr locked="0" defaultSize="0" print="0" autoFill="0" autoPict="0" macro="[0]!Sheet1.delet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4189" r:id="rId1076" name="Button 4733">
              <controlPr locked="0" defaultSize="0" print="0" autoFill="0" autoPict="0" macro="[0]!Sheet1.deleteRow">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4190" r:id="rId1077" name="Button 4734">
              <controlPr locked="0" defaultSize="0" print="0" autoFill="0" autoPict="0" macro="[0]!Sheet1.delet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4191" r:id="rId1078" name="Button 4735">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4192" r:id="rId1079" name="Button 4736">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4193" r:id="rId1080" name="Button 4737">
              <controlPr locked="0" defaultSize="0" print="0" autoFill="0" autoPict="0" macro="[0]!Sheet1.delet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4194" r:id="rId1081" name="Button 4738">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4195" r:id="rId1082" name="Button 4739">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4196" r:id="rId1083" name="Button 4740">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4197" r:id="rId1084" name="Button 4741">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4198" r:id="rId1085" name="Button 4742">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4199" r:id="rId1086" name="Button 4743">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4200" r:id="rId1087" name="Button 4744">
              <controlPr locked="0" defaultSize="0" print="0" autoFill="0" autoPict="0" macro="[0]!Sheet1.delet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4201" r:id="rId1088" name="Button 4745">
              <controlPr locked="0" defaultSize="0" print="0" autoFill="0" autoPict="0" macro="[0]!Sheet1.delet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4202" r:id="rId1089" name="Button 4746">
              <controlPr locked="0" defaultSize="0" print="0" autoFill="0" autoPict="0" macro="[0]!Sheet1.deleteRow">
                <anchor moveWithCells="1" sizeWithCells="1">
                  <from>
                    <xdr:col>6</xdr:col>
                    <xdr:colOff>0</xdr:colOff>
                    <xdr:row>1757</xdr:row>
                    <xdr:rowOff>0</xdr:rowOff>
                  </from>
                  <to>
                    <xdr:col>7</xdr:col>
                    <xdr:colOff>0</xdr:colOff>
                    <xdr:row>1757</xdr:row>
                    <xdr:rowOff>171450</xdr:rowOff>
                  </to>
                </anchor>
              </controlPr>
            </control>
          </mc:Choice>
        </mc:AlternateContent>
        <mc:AlternateContent xmlns:mc="http://schemas.openxmlformats.org/markup-compatibility/2006">
          <mc:Choice Requires="x14">
            <control shapeId="24203" r:id="rId1090" name="Button 4747">
              <controlPr locked="0" defaultSize="0" print="0" autoFill="0" autoPict="0" macro="[0]!Sheet1.deleteRow">
                <anchor moveWithCells="1" sizeWithCells="1">
                  <from>
                    <xdr:col>6</xdr:col>
                    <xdr:colOff>0</xdr:colOff>
                    <xdr:row>1757</xdr:row>
                    <xdr:rowOff>171450</xdr:rowOff>
                  </from>
                  <to>
                    <xdr:col>7</xdr:col>
                    <xdr:colOff>0</xdr:colOff>
                    <xdr:row>1759</xdr:row>
                    <xdr:rowOff>0</xdr:rowOff>
                  </to>
                </anchor>
              </controlPr>
            </control>
          </mc:Choice>
        </mc:AlternateContent>
        <mc:AlternateContent xmlns:mc="http://schemas.openxmlformats.org/markup-compatibility/2006">
          <mc:Choice Requires="x14">
            <control shapeId="24204" r:id="rId1091" name="Button 4748">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4205" r:id="rId1092" name="Button 4749">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4206" r:id="rId1093" name="Button 4750">
              <controlPr locked="0" defaultSize="0" print="0" autoFill="0" autoPict="0" macro="[0]!Sheet1.delet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4207" r:id="rId1094" name="Button 4751">
              <controlPr locked="0" defaultSize="0" print="0" autoFill="0" autoPict="0" macro="[0]!Sheet1.deleteRow">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4208" r:id="rId1095" name="Button 4752">
              <controlPr locked="0" defaultSize="0" print="0" autoFill="0" autoPict="0" macro="[0]!Sheet1.delet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4209" r:id="rId1096" name="Button 4753">
              <controlPr locked="0" defaultSize="0" print="0" autoFill="0" autoPict="0" macro="[0]!Sheet1.delet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4210" r:id="rId1097" name="Button 4754">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4211" r:id="rId1098" name="Button 4755">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4212" r:id="rId1099" name="Button 4756">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4213" r:id="rId1100" name="Button 4757">
              <controlPr locked="0" defaultSize="0" print="0" autoFill="0" autoPict="0" macro="[0]!Sheet1.delet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4215" r:id="rId1101" name="Button 4759">
              <controlPr locked="0" defaultSize="0" print="0" autoFill="0" autoPict="0" macro="[0]!Sheet1.delet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4216" r:id="rId1102" name="Button 4760">
              <controlPr locked="0" defaultSize="0" print="0" autoFill="0" autoPict="0" macro="[0]!Sheet1.delet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4217" r:id="rId1103" name="Button 4761">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4218" r:id="rId1104" name="Button 4762">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4219" r:id="rId1105" name="Button 4763">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4220" r:id="rId1106" name="Button 4764">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4221" r:id="rId1107" name="Button 4765">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4222" r:id="rId1108" name="Button 4766">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4223" r:id="rId1109" name="Button 4767">
              <controlPr locked="0" defaultSize="0" print="0" autoFill="0" autoPict="0" macro="[0]!Sheet1.delet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4224" r:id="rId1110" name="Button 4768">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4225" r:id="rId1111" name="Button 4769">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4228" r:id="rId1112" name="Button 4772">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4229" r:id="rId1113" name="Button 4773">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4230" r:id="rId1114" name="Button 4774">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4231" r:id="rId1115" name="Button 4775">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4232" r:id="rId1116" name="Button 4776">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4233" r:id="rId1117" name="Button 4777">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4234" r:id="rId1118" name="Button 4778">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4235" r:id="rId1119" name="Button 4779">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4236" r:id="rId1120" name="Button 4780">
              <controlPr locked="0" defaultSize="0" print="0" autoFill="0" autoPict="0" macro="[0]!Sheet1.delet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4237" r:id="rId1121" name="Button 4781">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4238" r:id="rId1122" name="Button 4782">
              <controlPr locked="0" defaultSize="0" print="0" autoFill="0" autoPict="0" macro="[0]!Sheet1.delet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4239" r:id="rId1123" name="Button 4783">
              <controlPr locked="0" defaultSize="0" print="0" autoFill="0" autoPict="0" macro="[0]!Sheet1.delet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24240" r:id="rId1124" name="Button 4784">
              <controlPr locked="0" defaultSize="0" print="0" autoFill="0" autoPict="0" macro="[0]!Sheet1.deleteRow">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4241" r:id="rId1125" name="Button 4785">
              <controlPr locked="0" defaultSize="0" print="0" autoFill="0" autoPict="0" macro="[0]!Sheet1.deleteRow">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4242" r:id="rId1126" name="Button 4786">
              <controlPr locked="0" defaultSize="0" print="0" autoFill="0" autoPict="0" macro="[0]!Sheet1.deleteRow">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4243" r:id="rId1127" name="Button 4787">
              <controlPr locked="0" defaultSize="0" print="0" autoFill="0" autoPict="0" macro="[0]!Sheet1.deleteRow">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4244" r:id="rId1128" name="Button 4788">
              <controlPr locked="0" defaultSize="0" print="0" autoFill="0" autoPict="0" macro="[0]!Sheet1.delet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4245" r:id="rId1129" name="Button 4789">
              <controlPr locked="0" defaultSize="0" print="0" autoFill="0" autoPict="0" macro="[0]!Sheet1.delet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4246" r:id="rId1130" name="Button 4790">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4247" r:id="rId1131" name="Button 4791">
              <controlPr locked="0" defaultSize="0" print="0" autoFill="0" autoPict="0" macro="[0]!Sheet1.delet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4248" r:id="rId1132" name="Button 4792">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4249" r:id="rId1133" name="Button 4793">
              <controlPr locked="0" defaultSize="0" print="0" autoFill="0" autoPict="0" macro="[0]!Sheet1.delet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4250" r:id="rId1134" name="Button 4794">
              <controlPr locked="0" defaultSize="0" print="0" autoFill="0" autoPict="0" macro="[0]!Sheet1.delet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4251" r:id="rId1135" name="Button 4795">
              <controlPr locked="0" defaultSize="0" print="0" autoFill="0" autoPict="0" macro="[0]!Sheet1.delet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4252" r:id="rId1136" name="Button 4796">
              <controlPr locked="0" defaultSize="0" print="0" autoFill="0" autoPict="0" macro="[0]!Sheet1.deleteRow">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4253" r:id="rId1137" name="Button 4797">
              <controlPr locked="0" defaultSize="0" print="0" autoFill="0" autoPict="0" macro="[0]!Sheet1.deleteRow">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4254" r:id="rId1138" name="Button 4798">
              <controlPr locked="0" defaultSize="0" print="0" autoFill="0" autoPict="0" macro="[0]!Sheet1.deleteRow">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4255" r:id="rId1139" name="Button 4799">
              <controlPr locked="0" defaultSize="0" print="0" autoFill="0" autoPict="0" macro="[0]!Sheet1.delet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4256" r:id="rId1140" name="Button 4800">
              <controlPr locked="0" defaultSize="0" print="0" autoFill="0" autoPict="0" macro="[0]!Sheet1.delet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4257" r:id="rId1141" name="Button 4801">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4258" r:id="rId1142" name="Button 4802">
              <controlPr locked="0" defaultSize="0" print="0" autoFill="0" autoPict="0" macro="[0]!Sheet1.delet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4259" r:id="rId1143" name="Button 4803">
              <controlPr locked="0" defaultSize="0" print="0" autoFill="0" autoPict="0" macro="[0]!Sheet1.delet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4260" r:id="rId1144" name="Button 4804">
              <controlPr locked="0" defaultSize="0" print="0" autoFill="0" autoPict="0" macro="[0]!Sheet1.deleteRow">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4261" r:id="rId1145" name="Button 4805">
              <controlPr locked="0" defaultSize="0" print="0" autoFill="0" autoPict="0" macro="[0]!Sheet1.delet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4262" r:id="rId1146" name="Button 4806">
              <controlPr locked="0" defaultSize="0" print="0" autoFill="0" autoPict="0" macro="[0]!Sheet1.delet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4263" r:id="rId1147" name="Button 4807">
              <controlPr locked="0" defaultSize="0" print="0" autoFill="0" autoPict="0" macro="[0]!Sheet1.deleteRow">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4264" r:id="rId1148" name="Button 4808">
              <controlPr locked="0" defaultSize="0" print="0" autoFill="0" autoPict="0" macro="[0]!Sheet1.deleteRow">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4265" r:id="rId1149" name="Button 4809">
              <controlPr locked="0" defaultSize="0" print="0" autoFill="0" autoPict="0" macro="[0]!Sheet1.deleteRow">
                <anchor moveWithCells="1" sizeWithCells="1">
                  <from>
                    <xdr:col>6</xdr:col>
                    <xdr:colOff>0</xdr:colOff>
                    <xdr:row>1828</xdr:row>
                    <xdr:rowOff>0</xdr:rowOff>
                  </from>
                  <to>
                    <xdr:col>7</xdr:col>
                    <xdr:colOff>0</xdr:colOff>
                    <xdr:row>1828</xdr:row>
                    <xdr:rowOff>171450</xdr:rowOff>
                  </to>
                </anchor>
              </controlPr>
            </control>
          </mc:Choice>
        </mc:AlternateContent>
        <mc:AlternateContent xmlns:mc="http://schemas.openxmlformats.org/markup-compatibility/2006">
          <mc:Choice Requires="x14">
            <control shapeId="24266" r:id="rId1150" name="Button 4810">
              <controlPr locked="0" defaultSize="0" print="0" autoFill="0" autoPict="0" macro="[0]!Sheet1.deleteRow">
                <anchor moveWithCells="1" sizeWithCells="1">
                  <from>
                    <xdr:col>6</xdr:col>
                    <xdr:colOff>0</xdr:colOff>
                    <xdr:row>1828</xdr:row>
                    <xdr:rowOff>171450</xdr:rowOff>
                  </from>
                  <to>
                    <xdr:col>7</xdr:col>
                    <xdr:colOff>0</xdr:colOff>
                    <xdr:row>1830</xdr:row>
                    <xdr:rowOff>0</xdr:rowOff>
                  </to>
                </anchor>
              </controlPr>
            </control>
          </mc:Choice>
        </mc:AlternateContent>
        <mc:AlternateContent xmlns:mc="http://schemas.openxmlformats.org/markup-compatibility/2006">
          <mc:Choice Requires="x14">
            <control shapeId="24267" r:id="rId1151" name="Button 4811">
              <controlPr locked="0" defaultSize="0" print="0" autoFill="0" autoPict="0" macro="[0]!Sheet1.delet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4268" r:id="rId1152" name="Button 4812">
              <controlPr locked="0" defaultSize="0" print="0" autoFill="0" autoPict="0" macro="[0]!Sheet1.delet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4269" r:id="rId1153" name="Button 4813">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4270" r:id="rId1154" name="Button 4814">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4271" r:id="rId1155" name="Button 4815">
              <controlPr locked="0" defaultSize="0" print="0" autoFill="0" autoPict="0" macro="[0]!Sheet1.delet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4272" r:id="rId1156" name="Button 4816">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4273" r:id="rId1157" name="Button 4817">
              <controlPr locked="0" defaultSize="0" print="0" autoFill="0" autoPict="0" macro="[0]!Sheet1.delet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4274" r:id="rId1158" name="Button 4818">
              <controlPr locked="0" defaultSize="0" print="0" autoFill="0" autoPict="0" macro="[0]!Sheet1.delet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4298" r:id="rId1159" name="Button 4842">
              <controlPr locked="0" defaultSize="0" print="0" autoFill="0" autoPict="0" macro="[0]!Sheet1.deleteRow">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4299" r:id="rId1160" name="Button 4843">
              <controlPr locked="0" defaultSize="0" print="0" autoFill="0" autoPict="0" macro="[0]!Sheet1.delet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4300" r:id="rId1161" name="Button 4844">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4301" r:id="rId1162" name="Button 4845">
              <controlPr locked="0" defaultSize="0" print="0" autoFill="0" autoPict="0" macro="[0]!Sheet1.delet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4302" r:id="rId1163" name="Button 4846">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4303" r:id="rId1164" name="Button 4847">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4304" r:id="rId1165" name="Button 4848">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4305" r:id="rId1166" name="Button 4849">
              <controlPr locked="0" defaultSize="0" print="0" autoFill="0" autoPict="0" macro="[0]!Sheet1.delet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4306" r:id="rId1167" name="Button 4850">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4307" r:id="rId1168" name="Button 4851">
              <controlPr locked="0" defaultSize="0" print="0" autoFill="0" autoPict="0" macro="[0]!Sheet1.delet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4308" r:id="rId1169" name="Button 4852">
              <controlPr locked="0" defaultSize="0" print="0" autoFill="0" autoPict="0" macro="[0]!Sheet1.delet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4309" r:id="rId1170" name="Button 4853">
              <controlPr locked="0" defaultSize="0" print="0" autoFill="0" autoPict="0" macro="[0]!Sheet1.deleteRow">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4310" r:id="rId1171" name="Button 4854">
              <controlPr locked="0" defaultSize="0" print="0" autoFill="0" autoPict="0" macro="[0]!Sheet1.deleteRow">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4311" r:id="rId1172" name="Button 4855">
              <controlPr locked="0" defaultSize="0" print="0" autoFill="0" autoPict="0" macro="[0]!Sheet1.delet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4312" r:id="rId1173" name="Button 4856">
              <controlPr locked="0" defaultSize="0" print="0" autoFill="0" autoPict="0" macro="[0]!Sheet1.delet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4313" r:id="rId1174" name="Button 4857">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4314" r:id="rId1175" name="Button 4858">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4315" r:id="rId1176" name="Button 4859">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4316" r:id="rId1177" name="Button 4860">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4317" r:id="rId1178" name="Button 4861">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4318" r:id="rId1179" name="Button 4862">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4319" r:id="rId1180" name="Button 4863">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4320" r:id="rId1181" name="Button 4864">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4321" r:id="rId1182" name="Button 4865">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4322" r:id="rId1183" name="Button 4866">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4323" r:id="rId1184" name="Button 4867">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4324" r:id="rId1185" name="Button 4868">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4325" r:id="rId1186" name="Button 4869">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4326" r:id="rId1187" name="Button 4870">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4327" r:id="rId1188" name="Button 4871">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4328" r:id="rId1189" name="Button 4872">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4329" r:id="rId1190" name="Button 4873">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4330" r:id="rId1191" name="Button 4874">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4331" r:id="rId1192" name="Button 4875">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4332" r:id="rId1193" name="Button 4876">
              <controlPr locked="0" defaultSize="0" print="0" autoFill="0" autoPict="0" macro="[0]!Sheet1.delet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4333" r:id="rId1194" name="Button 4877">
              <controlPr locked="0" defaultSize="0" print="0" autoFill="0" autoPict="0" macro="[0]!Sheet1.delet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4334" r:id="rId1195" name="Button 4878">
              <controlPr locked="0" defaultSize="0" print="0" autoFill="0" autoPict="0" macro="[0]!Sheet1.delet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4335" r:id="rId1196" name="Button 4879">
              <controlPr locked="0" defaultSize="0" print="0" autoFill="0" autoPict="0" macro="[0]!Sheet1.delet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4336" r:id="rId1197" name="Button 4880">
              <controlPr locked="0" defaultSize="0" print="0" autoFill="0" autoPict="0" macro="[0]!Sheet1.delet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4337" r:id="rId1198" name="Button 4881">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4338" r:id="rId1199" name="Button 4882">
              <controlPr locked="0" defaultSize="0" print="0" autoFill="0" autoPict="0" macro="[0]!Sheet1.delet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4339" r:id="rId1200" name="Button 4883">
              <controlPr locked="0" defaultSize="0" print="0" autoFill="0" autoPict="0" macro="[0]!Sheet1.delet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4340" r:id="rId1201" name="Button 4884">
              <controlPr locked="0" defaultSize="0" print="0" autoFill="0" autoPict="0" macro="[0]!Sheet1.delet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4341" r:id="rId1202" name="Button 4885">
              <controlPr locked="0" defaultSize="0" print="0" autoFill="0" autoPict="0" macro="[0]!Sheet1.deleteRow">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4342" r:id="rId1203" name="Button 4886">
              <controlPr locked="0" defaultSize="0" print="0" autoFill="0" autoPict="0" macro="[0]!Sheet1.delet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4343" r:id="rId1204" name="Button 4887">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4344" r:id="rId1205" name="Button 4888">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4347" r:id="rId1206" name="Button 4891">
              <controlPr locked="0" defaultSize="0" print="0" autoFill="0" autoPict="0" macro="[0]!Sheet1.deleteRow">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4348" r:id="rId1207" name="Button 4892">
              <controlPr locked="0" defaultSize="0" print="0" autoFill="0" autoPict="0" macro="[0]!Sheet1.delet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4349" r:id="rId1208" name="Button 4893">
              <controlPr locked="0" defaultSize="0" print="0" autoFill="0" autoPict="0" macro="[0]!Sheet1.delet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4350" r:id="rId1209" name="Button 4894">
              <controlPr locked="0" defaultSize="0" print="0" autoFill="0" autoPict="0" macro="[0]!Sheet1.delet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4351" r:id="rId1210" name="Button 4895">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4352" r:id="rId1211" name="Button 4896">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4353" r:id="rId1212" name="Button 4897">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4354" r:id="rId1213" name="Button 4898">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4355" r:id="rId1214" name="Button 4899">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4356" r:id="rId1215" name="Button 4900">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4357" r:id="rId1216" name="Button 4901">
              <controlPr locked="0" defaultSize="0" print="0" autoFill="0" autoPict="0" macro="[0]!Sheet1.deleteRow">
                <anchor moveWithCells="1" sizeWithCells="1">
                  <from>
                    <xdr:col>6</xdr:col>
                    <xdr:colOff>0</xdr:colOff>
                    <xdr:row>1917</xdr:row>
                    <xdr:rowOff>0</xdr:rowOff>
                  </from>
                  <to>
                    <xdr:col>7</xdr:col>
                    <xdr:colOff>0</xdr:colOff>
                    <xdr:row>1917</xdr:row>
                    <xdr:rowOff>171450</xdr:rowOff>
                  </to>
                </anchor>
              </controlPr>
            </control>
          </mc:Choice>
        </mc:AlternateContent>
        <mc:AlternateContent xmlns:mc="http://schemas.openxmlformats.org/markup-compatibility/2006">
          <mc:Choice Requires="x14">
            <control shapeId="24358" r:id="rId1217" name="Button 4902">
              <controlPr locked="0" defaultSize="0" print="0" autoFill="0" autoPict="0" macro="[0]!Sheet1.deleteRow">
                <anchor moveWithCells="1" sizeWithCells="1">
                  <from>
                    <xdr:col>6</xdr:col>
                    <xdr:colOff>0</xdr:colOff>
                    <xdr:row>1917</xdr:row>
                    <xdr:rowOff>171450</xdr:rowOff>
                  </from>
                  <to>
                    <xdr:col>7</xdr:col>
                    <xdr:colOff>0</xdr:colOff>
                    <xdr:row>1919</xdr:row>
                    <xdr:rowOff>0</xdr:rowOff>
                  </to>
                </anchor>
              </controlPr>
            </control>
          </mc:Choice>
        </mc:AlternateContent>
        <mc:AlternateContent xmlns:mc="http://schemas.openxmlformats.org/markup-compatibility/2006">
          <mc:Choice Requires="x14">
            <control shapeId="24359" r:id="rId1218" name="Button 4903">
              <controlPr locked="0" defaultSize="0" print="0" autoFill="0" autoPict="0" macro="[0]!Sheet1.delet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4360" r:id="rId1219" name="Button 4904">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4361" r:id="rId1220" name="Button 4905">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4362" r:id="rId1221" name="Button 4906">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4363" r:id="rId1222" name="Button 4907">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4364" r:id="rId1223" name="Button 4908">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4365" r:id="rId1224" name="Button 4909">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4366" r:id="rId1225" name="Button 4910">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4367" r:id="rId1226" name="Button 4911">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4368" r:id="rId1227" name="Button 4912">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4369" r:id="rId1228" name="Button 4913">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4370" r:id="rId1229" name="Button 4914">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4371" r:id="rId1230" name="Button 4915">
              <controlPr locked="0" defaultSize="0" print="0" autoFill="0" autoPict="0" macro="[0]!Sheet1.delet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4372" r:id="rId1231" name="Button 4916">
              <controlPr locked="0" defaultSize="0" print="0" autoFill="0" autoPict="0" macro="[0]!Sheet1.deleteRow">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4373" r:id="rId1232" name="Button 4917">
              <controlPr locked="0" defaultSize="0" print="0" autoFill="0" autoPict="0" macro="[0]!Sheet1.delet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4374" r:id="rId1233" name="Button 4918">
              <controlPr locked="0" defaultSize="0" print="0" autoFill="0" autoPict="0" macro="[0]!Sheet1.delet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4376" r:id="rId1234" name="Button 4920">
              <controlPr locked="0" defaultSize="0" print="0" autoFill="0" autoPict="0" macro="[0]!Sheet1.delet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4377" r:id="rId1235" name="Button 4921">
              <controlPr locked="0" defaultSize="0" print="0" autoFill="0" autoPict="0" macro="[0]!Sheet1.delet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4378" r:id="rId1236" name="Button 4922">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4379" r:id="rId1237" name="Button 4923">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4380" r:id="rId1238" name="Button 4924">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4381" r:id="rId1239" name="Button 4925">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4382" r:id="rId1240" name="Button 4926">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4383" r:id="rId1241" name="Button 4927">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4384" r:id="rId1242" name="Button 4928">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4385" r:id="rId1243" name="Button 4929">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4386" r:id="rId1244" name="Button 4930">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4387" r:id="rId1245" name="Button 4931">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4388" r:id="rId1246" name="Button 4932">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4389" r:id="rId1247" name="Button 4933">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4390" r:id="rId1248" name="Button 4934">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4391" r:id="rId1249" name="Button 4935">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4392" r:id="rId1250" name="Button 4936">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4393" r:id="rId1251" name="Button 4937">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4394" r:id="rId1252" name="Button 4938">
              <controlPr locked="0" defaultSize="0" print="0" autoFill="0" autoPict="0" macro="[0]!Sheet1.delet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4415" r:id="rId1253" name="Button 4959">
              <controlPr locked="0" defaultSize="0" print="0" autoFill="0" autoPict="0" macro="[0]!Sheet1.InsertNewTabl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4416" r:id="rId1254" name="Button 4960">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4417" r:id="rId1255" name="Button 4961">
              <controlPr locked="0" defaultSize="0" print="0" autoFill="0" autoPict="0" macro="[0]!Sheet1.deleteProcedure">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4436" r:id="rId1256" name="Button 4980">
              <controlPr locked="0" defaultSize="0" print="0" autoFill="0" autoPict="0" macro="[0]!Sheet1.InsertNewTableRow">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4438" r:id="rId1257" name="Button 4982">
              <controlPr locked="0" defaultSize="0" print="0" autoFill="0" autoPict="0" macro="[0]!Sheet1.deleteProcedure">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24457" r:id="rId1258" name="Button 5001">
              <controlPr locked="0" defaultSize="0" print="0" autoFill="0" autoPict="0" macro="[0]!Sheet1.InsertNewTableRow">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24458" r:id="rId1259" name="Button 5002">
              <controlPr locked="0" defaultSize="0" print="0" autoFill="0" autoPict="0" macro="[0]!Sheet1.deleteRow">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24459" r:id="rId1260" name="Button 5003">
              <controlPr locked="0" defaultSize="0" print="0" autoFill="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24478" r:id="rId1261" name="Button 5022">
              <controlPr locked="0" defaultSize="0" print="0" autoFill="0" autoPict="0" macro="[0]!Sheet1.InsertNewTabl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4479" r:id="rId1262" name="Button 5023">
              <controlPr locked="0" defaultSize="0" print="0" autoFill="0" autoPict="0" macro="[0]!Sheet1.deleteRow">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4480" r:id="rId1263" name="Button 5024">
              <controlPr locked="0" defaultSize="0" print="0" autoFill="0" autoPict="0" macro="[0]!Sheet1.deleteProcedure">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24505" r:id="rId1264" name="Button 5049">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4506" r:id="rId1265" name="Button 5050">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4507" r:id="rId1266" name="Button 5051">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4508" r:id="rId1267" name="Button 5052">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4509" r:id="rId1268" name="Button 5053">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4510" r:id="rId1269" name="Button 5054">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4512" r:id="rId1270" name="Button 5056">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4513" r:id="rId1271" name="Button 5057">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4514" r:id="rId1272" name="Button 5058">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4515" r:id="rId1273" name="Button 5059">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4516" r:id="rId1274" name="Button 5060">
              <controlPr locked="0" defaultSize="0" print="0" autoFill="0" autoPict="0" macro="[0]!Sheet1.deleteRow">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4517" r:id="rId1275" name="Button 5061">
              <controlPr locked="0" defaultSize="0" print="0" autoFill="0" autoPict="0" macro="[0]!Sheet1.deleteRow">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4518" r:id="rId1276" name="Button 5062">
              <controlPr locked="0" defaultSize="0" print="0" autoFill="0" autoPict="0" macro="[0]!Sheet1.deleteRow">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4519" r:id="rId1277" name="Button 5063">
              <controlPr locked="0" defaultSize="0" print="0" autoFill="0" autoPict="0" macro="[0]!Sheet1.deleteRow">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4520" r:id="rId1278" name="Button 5064">
              <controlPr locked="0" defaultSize="0" print="0" autoFill="0" autoPict="0" macro="[0]!Sheet1.deleteRow">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24521" r:id="rId1279" name="Button 5065">
              <controlPr locked="0" defaultSize="0" print="0" autoFill="0" autoPict="0" macro="[0]!Sheet1.deleteRow">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24522" r:id="rId1280" name="Button 5066">
              <controlPr locked="0" defaultSize="0" print="0" autoFill="0" autoPict="0" macro="[0]!Sheet1.deleteRow">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4523" r:id="rId1281" name="Button 5067">
              <controlPr locked="0" defaultSize="0" print="0" autoFill="0" autoPict="0" macro="[0]!Sheet1.deleteRow">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4524" r:id="rId1282" name="Button 5068">
              <controlPr locked="0" defaultSize="0" print="0" autoFill="0" autoPict="0" macro="[0]!Sheet1.deleteRow">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4525" r:id="rId1283" name="Button 5069">
              <controlPr locked="0" defaultSize="0" print="0" autoFill="0" autoPict="0" macro="[0]!Sheet1.delet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4526" r:id="rId1284" name="Button 5070">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4527" r:id="rId1285" name="Button 5071">
              <controlPr locked="0" defaultSize="0" print="0" autoFill="0" autoPict="0" macro="[0]!Sheet1.deleteRow">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4528" r:id="rId1286" name="Button 5072">
              <controlPr locked="0" defaultSize="0" print="0" autoFill="0" autoPict="0" macro="[0]!Sheet1.delet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4529" r:id="rId1287" name="Button 5073">
              <controlPr locked="0" defaultSize="0" print="0" autoFill="0" autoPict="0" macro="[0]!Sheet1.deleteRow">
                <anchor moveWithCells="1" sizeWithCells="1">
                  <from>
                    <xdr:col>6</xdr:col>
                    <xdr:colOff>0</xdr:colOff>
                    <xdr:row>1988</xdr:row>
                    <xdr:rowOff>0</xdr:rowOff>
                  </from>
                  <to>
                    <xdr:col>7</xdr:col>
                    <xdr:colOff>0</xdr:colOff>
                    <xdr:row>1988</xdr:row>
                    <xdr:rowOff>171450</xdr:rowOff>
                  </to>
                </anchor>
              </controlPr>
            </control>
          </mc:Choice>
        </mc:AlternateContent>
        <mc:AlternateContent xmlns:mc="http://schemas.openxmlformats.org/markup-compatibility/2006">
          <mc:Choice Requires="x14">
            <control shapeId="24530" r:id="rId1288" name="Button 5074">
              <controlPr locked="0" defaultSize="0" print="0" autoFill="0" autoPict="0" macro="[0]!Sheet1.deleteRow">
                <anchor moveWithCells="1" sizeWithCells="1">
                  <from>
                    <xdr:col>6</xdr:col>
                    <xdr:colOff>0</xdr:colOff>
                    <xdr:row>1988</xdr:row>
                    <xdr:rowOff>171450</xdr:rowOff>
                  </from>
                  <to>
                    <xdr:col>7</xdr:col>
                    <xdr:colOff>0</xdr:colOff>
                    <xdr:row>1990</xdr:row>
                    <xdr:rowOff>0</xdr:rowOff>
                  </to>
                </anchor>
              </controlPr>
            </control>
          </mc:Choice>
        </mc:AlternateContent>
        <mc:AlternateContent xmlns:mc="http://schemas.openxmlformats.org/markup-compatibility/2006">
          <mc:Choice Requires="x14">
            <control shapeId="24531" r:id="rId1289" name="Button 5075">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4532" r:id="rId1290" name="Button 5076">
              <controlPr locked="0" defaultSize="0" print="0" autoFill="0" autoPict="0" macro="[0]!Sheet1.delet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4533" r:id="rId1291" name="Button 5077">
              <controlPr locked="0" defaultSize="0" print="0" autoFill="0" autoPict="0" macro="[0]!Sheet1.delet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4534" r:id="rId1292" name="Button 5078">
              <controlPr locked="0" defaultSize="0" print="0" autoFill="0" autoPict="0" macro="[0]!Sheet1.deleteRow">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4535" r:id="rId1293" name="Button 5079">
              <controlPr locked="0" defaultSize="0" print="0" autoFill="0" autoPict="0" macro="[0]!Sheet1.deleteRow">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4536" r:id="rId1294" name="Button 5080">
              <controlPr locked="0" defaultSize="0" print="0" autoFill="0" autoPict="0" macro="[0]!Sheet1.delet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4537" r:id="rId1295" name="Button 5081">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4538" r:id="rId1296" name="Button 5082">
              <controlPr locked="0" defaultSize="0" print="0" autoFill="0" autoPict="0" macro="[0]!Sheet1.deleteRow">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24539" r:id="rId1297" name="Button 5083">
              <controlPr locked="0" defaultSize="0" print="0" autoFill="0" autoPict="0" macro="[0]!Sheet1.deleteRow">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24540" r:id="rId1298" name="Button 5084">
              <controlPr locked="0" defaultSize="0" print="0" autoFill="0" autoPict="0" macro="[0]!Sheet1.deleteRow">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24541" r:id="rId1299" name="Button 5085">
              <controlPr locked="0" defaultSize="0" print="0" autoFill="0" autoPict="0" macro="[0]!Sheet1.deleteRow">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24542" r:id="rId1300" name="Button 5086">
              <controlPr locked="0" defaultSize="0" print="0" autoFill="0" autoPict="0" macro="[0]!Sheet1.deleteRow">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24543" r:id="rId1301" name="Button 5087">
              <controlPr locked="0" defaultSize="0" print="0" autoFill="0" autoPict="0" macro="[0]!Sheet1.deleteRow">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24545" r:id="rId1302" name="Button 5089">
              <controlPr locked="0" defaultSize="0" print="0" autoFill="0" autoPict="0" macro="[0]!Sheet1.deleteRow">
                <anchor moveWithCells="1" sizeWithCells="1">
                  <from>
                    <xdr:col>6</xdr:col>
                    <xdr:colOff>0</xdr:colOff>
                    <xdr:row>2003</xdr:row>
                    <xdr:rowOff>0</xdr:rowOff>
                  </from>
                  <to>
                    <xdr:col>7</xdr:col>
                    <xdr:colOff>0</xdr:colOff>
                    <xdr:row>2004</xdr:row>
                    <xdr:rowOff>0</xdr:rowOff>
                  </to>
                </anchor>
              </controlPr>
            </control>
          </mc:Choice>
        </mc:AlternateContent>
        <mc:AlternateContent xmlns:mc="http://schemas.openxmlformats.org/markup-compatibility/2006">
          <mc:Choice Requires="x14">
            <control shapeId="24546" r:id="rId1303" name="Button 5090">
              <controlPr locked="0" defaultSize="0" print="0" autoFill="0" autoPict="0" macro="[0]!Sheet1.deleteRow">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24547" r:id="rId1304" name="Button 5091">
              <controlPr locked="0" defaultSize="0" print="0" autoFill="0" autoPict="0" macro="[0]!Sheet1.deleteRow">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24548" r:id="rId1305" name="Button 5092">
              <controlPr locked="0" defaultSize="0" print="0" autoFill="0" autoPict="0" macro="[0]!Sheet1.delet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4549" r:id="rId1306" name="Button 5093">
              <controlPr locked="0" defaultSize="0" print="0" autoFill="0" autoPict="0" macro="[0]!Sheet1.delet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4550" r:id="rId1307" name="Button 5094">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4551" r:id="rId1308" name="Button 5095">
              <controlPr locked="0" defaultSize="0" print="0" autoFill="0" autoPict="0" macro="[0]!Sheet1.delet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4552" r:id="rId1309" name="Button 5096">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4553" r:id="rId1310" name="Button 5097">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4554" r:id="rId1311" name="Button 5098">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4555" r:id="rId1312" name="Button 5099">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4556" r:id="rId1313" name="Button 5100">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4557" r:id="rId1314" name="Button 5101">
              <controlPr locked="0" defaultSize="0" print="0" autoFill="0" autoPict="0" macro="[0]!Sheet1.delet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4558" r:id="rId1315" name="Button 5102">
              <controlPr locked="0" defaultSize="0" print="0" autoFill="0" autoPict="0" macro="[0]!Sheet1.delet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4559" r:id="rId1316" name="Button 5103">
              <controlPr locked="0" defaultSize="0" print="0" autoFill="0" autoPict="0" macro="[0]!Sheet1.delet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4560" r:id="rId1317" name="Button 5104">
              <controlPr locked="0" defaultSize="0" print="0" autoFill="0" autoPict="0" macro="[0]!Sheet1.deleteRow">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4561" r:id="rId1318" name="Button 5105">
              <controlPr locked="0" defaultSize="0" print="0" autoFill="0" autoPict="0" macro="[0]!Sheet1.delet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24562" r:id="rId1319" name="Button 5106">
              <controlPr locked="0" defaultSize="0" print="0" autoFill="0" autoPict="0" macro="[0]!Sheet1.deleteRow">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4583" r:id="rId1320" name="Button 5127">
              <controlPr locked="0" defaultSize="0" print="0" autoFill="0" autoPict="0" macro="[0]!Sheet1.delet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4584" r:id="rId1321" name="Button 5128">
              <controlPr locked="0" defaultSize="0" print="0" autoFill="0" autoPict="0" macro="[0]!Sheet1.deleteRow">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4585" r:id="rId1322" name="Button 5129">
              <controlPr locked="0" defaultSize="0" print="0" autoFill="0" autoPict="0" macro="[0]!Sheet1.delet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4586" r:id="rId1323" name="Button 5130">
              <controlPr locked="0" defaultSize="0" print="0" autoFill="0" autoPict="0" macro="[0]!Sheet1.deleteRow">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4587" r:id="rId1324" name="Button 5131">
              <controlPr locked="0" defaultSize="0" print="0" autoFill="0" autoPict="0" macro="[0]!Sheet1.delet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24588" r:id="rId1325" name="Button 5132">
              <controlPr locked="0" defaultSize="0" print="0" autoFill="0" autoPict="0" macro="[0]!Sheet1.delet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4589" r:id="rId1326" name="Button 5133">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4590" r:id="rId1327" name="Button 5134">
              <controlPr locked="0" defaultSize="0" print="0" autoFill="0" autoPict="0" macro="[0]!Sheet1.delet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4591" r:id="rId1328" name="Button 5135">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4592" r:id="rId1329" name="Button 5136">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4593" r:id="rId1330" name="Button 5137">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4594" r:id="rId1331" name="Button 5138">
              <controlPr locked="0" defaultSize="0" print="0" autoFill="0" autoPict="0" macro="[0]!Sheet1.delet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4595" r:id="rId1332" name="Button 5139">
              <controlPr locked="0" defaultSize="0" print="0" autoFill="0" autoPict="0" macro="[0]!Sheet1.deleteRow">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4596" r:id="rId1333" name="Button 5140">
              <controlPr locked="0" defaultSize="0" print="0" autoFill="0" autoPict="0" macro="[0]!Sheet1.delet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4597" r:id="rId1334" name="Button 5141">
              <controlPr locked="0" defaultSize="0" print="0" autoFill="0" autoPict="0" macro="[0]!Sheet1.delet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4598" r:id="rId1335" name="Button 5142">
              <controlPr locked="0" defaultSize="0" print="0" autoFill="0" autoPict="0" macro="[0]!Sheet1.deleteRow">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4599" r:id="rId1336" name="Button 5143">
              <controlPr locked="0" defaultSize="0" print="0" autoFill="0" autoPict="0" macro="[0]!Sheet1.delet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4600" r:id="rId1337" name="Button 5144">
              <controlPr locked="0" defaultSize="0" print="0" autoFill="0" autoPict="0" macro="[0]!Sheet1.deleteRow">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4601" r:id="rId1338" name="Button 5145">
              <controlPr locked="0" defaultSize="0" print="0" autoFill="0" autoPict="0" macro="[0]!Sheet1.delet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4602" r:id="rId1339" name="Button 5146">
              <controlPr locked="0" defaultSize="0" print="0" autoFill="0" autoPict="0" macro="[0]!Sheet1.deleteRow">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4603" r:id="rId1340" name="Button 5147">
              <controlPr locked="0" defaultSize="0" print="0" autoFill="0" autoPict="0" macro="[0]!Sheet1.delet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4604" r:id="rId1341" name="Button 5148">
              <controlPr locked="0" defaultSize="0" print="0" autoFill="0" autoPict="0" macro="[0]!Sheet1.delet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4605" r:id="rId1342" name="Button 5149">
              <controlPr locked="0" defaultSize="0" print="0" autoFill="0" autoPict="0" macro="[0]!Sheet1.delet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4606" r:id="rId1343" name="Button 5150">
              <controlPr locked="0" defaultSize="0" print="0" autoFill="0" autoPict="0" macro="[0]!Sheet1.deleteRow">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24607" r:id="rId1344" name="Button 5151">
              <controlPr locked="0" defaultSize="0" print="0" autoFill="0" autoPict="0" macro="[0]!Sheet1.deleteRow">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4608" r:id="rId1345" name="Button 5152">
              <controlPr locked="0" defaultSize="0" print="0" autoFill="0" autoPict="0" macro="[0]!Sheet1.deleteRow">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4609" r:id="rId1346" name="Button 5153">
              <controlPr locked="0" defaultSize="0" print="0" autoFill="0" autoPict="0" macro="[0]!Sheet1.delet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24610" r:id="rId1347" name="Button 5154">
              <controlPr locked="0" defaultSize="0" print="0" autoFill="0" autoPict="0" macro="[0]!Sheet1.deleteRow">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24611" r:id="rId1348" name="Button 5155">
              <controlPr locked="0" defaultSize="0" print="0" autoFill="0" autoPict="0" macro="[0]!Sheet1.deleteRow">
                <anchor moveWithCells="1" sizeWithCells="1">
                  <from>
                    <xdr:col>6</xdr:col>
                    <xdr:colOff>0</xdr:colOff>
                    <xdr:row>2059</xdr:row>
                    <xdr:rowOff>0</xdr:rowOff>
                  </from>
                  <to>
                    <xdr:col>7</xdr:col>
                    <xdr:colOff>0</xdr:colOff>
                    <xdr:row>2059</xdr:row>
                    <xdr:rowOff>171450</xdr:rowOff>
                  </to>
                </anchor>
              </controlPr>
            </control>
          </mc:Choice>
        </mc:AlternateContent>
        <mc:AlternateContent xmlns:mc="http://schemas.openxmlformats.org/markup-compatibility/2006">
          <mc:Choice Requires="x14">
            <control shapeId="24612" r:id="rId1349" name="Button 5156">
              <controlPr locked="0" defaultSize="0" print="0" autoFill="0" autoPict="0" macro="[0]!Sheet1.deleteRow">
                <anchor moveWithCells="1" sizeWithCells="1">
                  <from>
                    <xdr:col>6</xdr:col>
                    <xdr:colOff>0</xdr:colOff>
                    <xdr:row>2059</xdr:row>
                    <xdr:rowOff>171450</xdr:rowOff>
                  </from>
                  <to>
                    <xdr:col>7</xdr:col>
                    <xdr:colOff>0</xdr:colOff>
                    <xdr:row>2061</xdr:row>
                    <xdr:rowOff>0</xdr:rowOff>
                  </to>
                </anchor>
              </controlPr>
            </control>
          </mc:Choice>
        </mc:AlternateContent>
        <mc:AlternateContent xmlns:mc="http://schemas.openxmlformats.org/markup-compatibility/2006">
          <mc:Choice Requires="x14">
            <control shapeId="24613" r:id="rId1350" name="Button 5157">
              <controlPr locked="0" defaultSize="0" print="0" autoFill="0" autoPict="0" macro="[0]!Sheet1.deleteRow">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24615" r:id="rId1351" name="Button 5159">
              <controlPr locked="0" defaultSize="0" print="0" autoFill="0" autoPict="0" macro="[0]!Sheet1.deleteRow">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24616" r:id="rId1352" name="Button 5160">
              <controlPr locked="0" defaultSize="0" print="0" autoFill="0" autoPict="0" macro="[0]!Sheet1.delet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24617" r:id="rId1353" name="Button 5161">
              <controlPr locked="0" defaultSize="0" print="0" autoFill="0" autoPict="0" macro="[0]!Sheet1.deleteRow">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24618" r:id="rId1354" name="Button 5162">
              <controlPr locked="0" defaultSize="0" print="0" autoFill="0" autoPict="0" macro="[0]!Sheet1.deleteRow">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24619" r:id="rId1355" name="Button 5163">
              <controlPr locked="0" defaultSize="0" print="0" autoFill="0" autoPict="0" macro="[0]!Sheet1.deleteRow">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24620" r:id="rId1356" name="Button 5164">
              <controlPr locked="0" defaultSize="0" print="0" autoFill="0" autoPict="0" macro="[0]!Sheet1.deleteRow">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4621" r:id="rId1357" name="Button 5165">
              <controlPr locked="0" defaultSize="0" print="0" autoFill="0" autoPict="0" macro="[0]!Sheet1.deleteRow">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24622" r:id="rId1358" name="Button 5166">
              <controlPr locked="0" defaultSize="0" print="0" autoFill="0" autoPict="0" macro="[0]!Sheet1.deleteRow">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4623" r:id="rId1359" name="Button 5167">
              <controlPr locked="0" defaultSize="0" print="0" autoFill="0" autoPict="0" macro="[0]!Sheet1.deleteRow">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24624" r:id="rId1360" name="Button 5168">
              <controlPr locked="0" defaultSize="0" print="0" autoFill="0" autoPict="0" macro="[0]!Sheet1.deleteRow">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24625" r:id="rId1361" name="Button 5169">
              <controlPr locked="0" defaultSize="0" print="0" autoFill="0" autoPict="0" macro="[0]!Sheet1.deleteRow">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24626" r:id="rId1362" name="Button 5170">
              <controlPr locked="0" defaultSize="0" print="0" autoFill="0" autoPict="0" macro="[0]!Sheet1.deleteRow">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24627" r:id="rId1363" name="Button 5171">
              <controlPr locked="0" defaultSize="0" print="0" autoFill="0" autoPict="0" macro="[0]!Sheet1.delet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24628" r:id="rId1364" name="Button 5172">
              <controlPr locked="0" defaultSize="0" print="0" autoFill="0" autoPict="0" macro="[0]!Sheet1.deleteRow">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24629" r:id="rId1365" name="Button 5173">
              <controlPr locked="0" defaultSize="0" print="0" autoFill="0" autoPict="0" macro="[0]!Sheet1.deleteRow">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24632" r:id="rId1366" name="Button 5176">
              <controlPr locked="0" defaultSize="0" print="0" autoFill="0" autoPict="0" macro="[0]!Sheet1.deleteRow">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24633" r:id="rId1367" name="Button 5177">
              <controlPr locked="0" defaultSize="0" print="0" autoFill="0" autoPict="0" macro="[0]!Sheet1.deleteRow">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24634" r:id="rId1368" name="Button 5178">
              <controlPr locked="0" defaultSize="0" print="0" autoFill="0" autoPict="0" macro="[0]!Sheet1.deleteRow">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24635" r:id="rId1369" name="Button 5179">
              <controlPr locked="0" defaultSize="0" print="0" autoFill="0" autoPict="0" macro="[0]!Sheet1.deleteRow">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24636" r:id="rId1370" name="Button 5180">
              <controlPr locked="0" defaultSize="0" print="0" autoFill="0" autoPict="0" macro="[0]!Sheet1.deleteRow">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4637" r:id="rId1371" name="Button 5181">
              <controlPr locked="0" defaultSize="0" print="0" autoFill="0" autoPict="0" macro="[0]!Sheet1.deleteRow">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24638" r:id="rId1372" name="Button 5182">
              <controlPr locked="0" defaultSize="0" print="0" autoFill="0" autoPict="0" macro="[0]!Sheet1.delet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24639" r:id="rId1373" name="Button 5183">
              <controlPr locked="0" defaultSize="0" print="0" autoFill="0" autoPict="0" macro="[0]!Sheet1.delet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24640" r:id="rId1374" name="Button 5184">
              <controlPr locked="0" defaultSize="0" print="0" autoFill="0" autoPict="0" macro="[0]!Sheet1.deleteRow">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24641" r:id="rId1375" name="Button 5185">
              <controlPr locked="0" defaultSize="0" print="0" autoFill="0" autoPict="0" macro="[0]!Sheet1.delet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24642" r:id="rId1376" name="Button 5186">
              <controlPr locked="0" defaultSize="0" print="0" autoFill="0" autoPict="0" macro="[0]!Sheet1.delet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24643" r:id="rId1377" name="Button 5187">
              <controlPr locked="0" defaultSize="0" print="0" autoFill="0" autoPict="0" macro="[0]!Sheet1.deleteRow">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24644" r:id="rId1378" name="Button 5188">
              <controlPr locked="0" defaultSize="0" print="0" autoFill="0" autoPict="0" macro="[0]!Sheet1.deleteRow">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24645" r:id="rId1379" name="Button 5189">
              <controlPr locked="0" defaultSize="0" print="0" autoFill="0" autoPict="0" macro="[0]!Sheet1.delet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24646" r:id="rId1380" name="Button 5190">
              <controlPr locked="0" defaultSize="0" print="0" autoFill="0" autoPict="0" macro="[0]!Sheet1.deleteRow">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4648" r:id="rId1381" name="Button 5192">
              <controlPr locked="0" defaultSize="0" print="0" autoFill="0" autoPict="0" macro="[0]!Sheet1.deleteRow">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4649" r:id="rId1382" name="Button 5193">
              <controlPr locked="0" defaultSize="0" print="0" autoFill="0" autoPict="0" macro="[0]!Sheet1.deleteRow">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4650" r:id="rId1383" name="Button 5194">
              <controlPr locked="0" defaultSize="0" print="0" autoFill="0" autoPict="0" macro="[0]!Sheet1.delet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4651" r:id="rId1384" name="Button 5195">
              <controlPr locked="0" defaultSize="0" print="0" autoFill="0" autoPict="0" macro="[0]!Sheet1.delet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4652" r:id="rId1385" name="Button 5196">
              <controlPr locked="0" defaultSize="0" print="0" autoFill="0" autoPict="0" macro="[0]!Sheet1.delet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4653" r:id="rId1386" name="Button 5197">
              <controlPr locked="0" defaultSize="0" print="0" autoFill="0" autoPict="0" macro="[0]!Sheet1.delet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4654" r:id="rId1387" name="Button 5198">
              <controlPr locked="0" defaultSize="0" print="0" autoFill="0" autoPict="0" macro="[0]!Sheet1.delet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4655" r:id="rId1388" name="Button 5199">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4656" r:id="rId1389" name="Button 5200">
              <controlPr locked="0" defaultSize="0" print="0" autoFill="0" autoPict="0" macro="[0]!Sheet1.deleteRow">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4657" r:id="rId1390" name="Button 5201">
              <controlPr locked="0" defaultSize="0" print="0" autoFill="0" autoPict="0" macro="[0]!Sheet1.delet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4658" r:id="rId1391" name="Button 5202">
              <controlPr locked="0" defaultSize="0" print="0" autoFill="0" autoPict="0" macro="[0]!Sheet1.delet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4659" r:id="rId1392" name="Button 5203">
              <controlPr locked="0" defaultSize="0" print="0" autoFill="0" autoPict="0" macro="[0]!Sheet1.deleteRow">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24660" r:id="rId1393" name="Button 5204">
              <controlPr locked="0" defaultSize="0" print="0" autoFill="0" autoPict="0" macro="[0]!Sheet1.delet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24661" r:id="rId1394" name="Button 5205">
              <controlPr locked="0" defaultSize="0" print="0" autoFill="0" autoPict="0" macro="[0]!Sheet1.delet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24662" r:id="rId1395" name="Button 5206">
              <controlPr locked="0" defaultSize="0" print="0" autoFill="0" autoPict="0" macro="[0]!Sheet1.delet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24663" r:id="rId1396" name="Button 5207">
              <controlPr locked="0" defaultSize="0" print="0" autoFill="0" autoPict="0" macro="[0]!Sheet1.deleteRow">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24664" r:id="rId1397" name="Button 5208">
              <controlPr locked="0" defaultSize="0" print="0" autoFill="0" autoPict="0" macro="[0]!Sheet1.deleteRow">
                <anchor moveWithCells="1" sizeWithCells="1">
                  <from>
                    <xdr:col>6</xdr:col>
                    <xdr:colOff>0</xdr:colOff>
                    <xdr:row>2119</xdr:row>
                    <xdr:rowOff>0</xdr:rowOff>
                  </from>
                  <to>
                    <xdr:col>7</xdr:col>
                    <xdr:colOff>0</xdr:colOff>
                    <xdr:row>2120</xdr:row>
                    <xdr:rowOff>0</xdr:rowOff>
                  </to>
                </anchor>
              </controlPr>
            </control>
          </mc:Choice>
        </mc:AlternateContent>
        <mc:AlternateContent xmlns:mc="http://schemas.openxmlformats.org/markup-compatibility/2006">
          <mc:Choice Requires="x14">
            <control shapeId="24665" r:id="rId1398" name="Button 5209">
              <controlPr locked="0" defaultSize="0" print="0" autoFill="0" autoPict="0" macro="[0]!Sheet1.deleteRow">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24666" r:id="rId1399" name="Button 5210">
              <controlPr locked="0" defaultSize="0" print="0" autoFill="0" autoPict="0" macro="[0]!Sheet1.deleteRow">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24667" r:id="rId1400" name="Button 5211">
              <controlPr locked="0" defaultSize="0" print="0" autoFill="0" autoPict="0" macro="[0]!Sheet1.deleteRow">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24668" r:id="rId1401" name="Button 5212">
              <controlPr locked="0" defaultSize="0" print="0" autoFill="0" autoPict="0" macro="[0]!Sheet1.delet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24669" r:id="rId1402" name="Button 5213">
              <controlPr locked="0" defaultSize="0" print="0" autoFill="0" autoPict="0" macro="[0]!Sheet1.deleteRow">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4670" r:id="rId1403" name="Button 5214">
              <controlPr locked="0" defaultSize="0" print="0" autoFill="0" autoPict="0" macro="[0]!Sheet1.deleteRow">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4671" r:id="rId1404" name="Button 5215">
              <controlPr locked="0" defaultSize="0" print="0" autoFill="0" autoPict="0" macro="[0]!Sheet1.deleteRow">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24672" r:id="rId1405" name="Button 5216">
              <controlPr locked="0" defaultSize="0" print="0" autoFill="0" autoPict="0" macro="[0]!Sheet1.deleteRow">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4673" r:id="rId1406" name="Button 5217">
              <controlPr locked="0" defaultSize="0" print="0" autoFill="0" autoPict="0" macro="[0]!Sheet1.deleteRow">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24674" r:id="rId1407" name="Button 5218">
              <controlPr locked="0" defaultSize="0" print="0" autoFill="0" autoPict="0" macro="[0]!Sheet1.deleteRow">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24675" r:id="rId1408" name="Button 5219">
              <controlPr locked="0" defaultSize="0" print="0" autoFill="0" autoPict="0" macro="[0]!Sheet1.deleteRow">
                <anchor moveWithCells="1" sizeWithCells="1">
                  <from>
                    <xdr:col>6</xdr:col>
                    <xdr:colOff>0</xdr:colOff>
                    <xdr:row>2130</xdr:row>
                    <xdr:rowOff>0</xdr:rowOff>
                  </from>
                  <to>
                    <xdr:col>7</xdr:col>
                    <xdr:colOff>0</xdr:colOff>
                    <xdr:row>2130</xdr:row>
                    <xdr:rowOff>171450</xdr:rowOff>
                  </to>
                </anchor>
              </controlPr>
            </control>
          </mc:Choice>
        </mc:AlternateContent>
        <mc:AlternateContent xmlns:mc="http://schemas.openxmlformats.org/markup-compatibility/2006">
          <mc:Choice Requires="x14">
            <control shapeId="24676" r:id="rId1409" name="Button 5220">
              <controlPr locked="0" defaultSize="0" print="0" autoFill="0" autoPict="0" macro="[0]!Sheet1.deleteRow">
                <anchor moveWithCells="1" sizeWithCells="1">
                  <from>
                    <xdr:col>6</xdr:col>
                    <xdr:colOff>0</xdr:colOff>
                    <xdr:row>2130</xdr:row>
                    <xdr:rowOff>171450</xdr:rowOff>
                  </from>
                  <to>
                    <xdr:col>7</xdr:col>
                    <xdr:colOff>0</xdr:colOff>
                    <xdr:row>2132</xdr:row>
                    <xdr:rowOff>0</xdr:rowOff>
                  </to>
                </anchor>
              </controlPr>
            </control>
          </mc:Choice>
        </mc:AlternateContent>
        <mc:AlternateContent xmlns:mc="http://schemas.openxmlformats.org/markup-compatibility/2006">
          <mc:Choice Requires="x14">
            <control shapeId="24677" r:id="rId1410" name="Button 5221">
              <controlPr locked="0" defaultSize="0" print="0" autoFill="0" autoPict="0" macro="[0]!Sheet1.deleteRow">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4678" r:id="rId1411" name="Button 5222">
              <controlPr locked="0" defaultSize="0" print="0" autoFill="0" autoPict="0" macro="[0]!Sheet1.deleteRow">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24679" r:id="rId1412" name="Button 5223">
              <controlPr locked="0" defaultSize="0" print="0" autoFill="0" autoPict="0" macro="[0]!Sheet1.delet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4680" r:id="rId1413" name="Button 5224">
              <controlPr locked="0" defaultSize="0" print="0" autoFill="0" autoPict="0" macro="[0]!Sheet1.deleteRow">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4681" r:id="rId1414" name="Button 5225">
              <controlPr locked="0" defaultSize="0" print="0" autoFill="0" autoPict="0" macro="[0]!Sheet1.deleteRow">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4682" r:id="rId1415" name="Button 5226">
              <controlPr locked="0" defaultSize="0" print="0" autoFill="0" autoPict="0" macro="[0]!Sheet1.deleteRow">
                <anchor moveWithCells="1" sizeWithCells="1">
                  <from>
                    <xdr:col>6</xdr:col>
                    <xdr:colOff>0</xdr:colOff>
                    <xdr:row>2148</xdr:row>
                    <xdr:rowOff>0</xdr:rowOff>
                  </from>
                  <to>
                    <xdr:col>7</xdr:col>
                    <xdr:colOff>0</xdr:colOff>
                    <xdr:row>2148</xdr:row>
                    <xdr:rowOff>171450</xdr:rowOff>
                  </to>
                </anchor>
              </controlPr>
            </control>
          </mc:Choice>
        </mc:AlternateContent>
        <mc:AlternateContent xmlns:mc="http://schemas.openxmlformats.org/markup-compatibility/2006">
          <mc:Choice Requires="x14">
            <control shapeId="24683" r:id="rId1416" name="Button 5227">
              <controlPr locked="0" defaultSize="0" print="0" autoFill="0" autoPict="0" macro="[0]!Sheet1.deleteRow">
                <anchor moveWithCells="1" sizeWithCells="1">
                  <from>
                    <xdr:col>6</xdr:col>
                    <xdr:colOff>0</xdr:colOff>
                    <xdr:row>2148</xdr:row>
                    <xdr:rowOff>171450</xdr:rowOff>
                  </from>
                  <to>
                    <xdr:col>7</xdr:col>
                    <xdr:colOff>0</xdr:colOff>
                    <xdr:row>2150</xdr:row>
                    <xdr:rowOff>0</xdr:rowOff>
                  </to>
                </anchor>
              </controlPr>
            </control>
          </mc:Choice>
        </mc:AlternateContent>
        <mc:AlternateContent xmlns:mc="http://schemas.openxmlformats.org/markup-compatibility/2006">
          <mc:Choice Requires="x14">
            <control shapeId="24684" r:id="rId1417" name="Button 5228">
              <controlPr locked="0" defaultSize="0" print="0" autoFill="0" autoPict="0" macro="[0]!Sheet1.delet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4685" r:id="rId1418" name="Button 5229">
              <controlPr locked="0" defaultSize="0" print="0" autoFill="0" autoPict="0" macro="[0]!Sheet1.delet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4686" r:id="rId1419" name="Button 5230">
              <controlPr locked="0" defaultSize="0" print="0" autoFill="0" autoPict="0" macro="[0]!Sheet1.delet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4687" r:id="rId1420" name="Button 5231">
              <controlPr locked="0" defaultSize="0" print="0" autoFill="0" autoPict="0" macro="[0]!Sheet1.deleteRow">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4688" r:id="rId1421" name="Button 5232">
              <controlPr locked="0" defaultSize="0" print="0" autoFill="0" autoPict="0" macro="[0]!Sheet1.deleteRow">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4689" r:id="rId1422" name="Button 5233">
              <controlPr locked="0" defaultSize="0" print="0" autoFill="0" autoPict="0" macro="[0]!Sheet1.deleteRow">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24690" r:id="rId1423" name="Button 5234">
              <controlPr locked="0" defaultSize="0" print="0" autoFill="0" autoPict="0" macro="[0]!Sheet1.deleteRow">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4691" r:id="rId1424" name="Button 5235">
              <controlPr locked="0" defaultSize="0" print="0" autoFill="0" autoPict="0" macro="[0]!Sheet1.deleteRow">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4692" r:id="rId1425" name="Button 5236">
              <controlPr locked="0" defaultSize="0" print="0" autoFill="0" autoPict="0" macro="[0]!Sheet1.deleteRow">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4693" r:id="rId1426" name="Button 5237">
              <controlPr locked="0" defaultSize="0" print="0" autoFill="0" autoPict="0" macro="[0]!Sheet1.deleteRow">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24694" r:id="rId1427" name="Button 5238">
              <controlPr locked="0" defaultSize="0" print="0" autoFill="0" autoPict="0" macro="[0]!Sheet1.deleteRow">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24695" r:id="rId1428" name="Button 5239">
              <controlPr locked="0" defaultSize="0" print="0" autoFill="0" autoPict="0" macro="[0]!Sheet1.deleteRow">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24696" r:id="rId1429" name="Button 5240">
              <controlPr locked="0" defaultSize="0" print="0" autoFill="0" autoPict="0" macro="[0]!Sheet1.deleteRow">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24697" r:id="rId1430" name="Button 5241">
              <controlPr locked="0" defaultSize="0" print="0" autoFill="0" autoPict="0" macro="[0]!Sheet1.delet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4698" r:id="rId1431" name="Button 5242">
              <controlPr locked="0" defaultSize="0" print="0" autoFill="0" autoPict="0" macro="[0]!Sheet1.deleteRow">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4699" r:id="rId1432" name="Button 5243">
              <controlPr locked="0" defaultSize="0" print="0" autoFill="0" autoPict="0" macro="[0]!Sheet1.delet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4700" r:id="rId1433" name="Button 5244">
              <controlPr locked="0" defaultSize="0" print="0" autoFill="0" autoPict="0" macro="[0]!Sheet1.deleteRow">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4701" r:id="rId1434" name="Button 5245">
              <controlPr locked="0" defaultSize="0" print="0" autoFill="0" autoPict="0" macro="[0]!Sheet1.deleteRow">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4702" r:id="rId1435" name="Button 5246">
              <controlPr locked="0" defaultSize="0" print="0" autoFill="0" autoPict="0" macro="[0]!Sheet1.deleteRow">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4703" r:id="rId1436" name="Button 5247">
              <controlPr locked="0" defaultSize="0" print="0" autoFill="0" autoPict="0" macro="[0]!Sheet1.deleteRow">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24704" r:id="rId1437" name="Button 5248">
              <controlPr locked="0" defaultSize="0" print="0" autoFill="0" autoPict="0" macro="[0]!Sheet1.deleteRow">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4705" r:id="rId1438" name="Button 5249">
              <controlPr locked="0" defaultSize="0" print="0" autoFill="0" autoPict="0" macro="[0]!Sheet1.deleteRow">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24706" r:id="rId1439" name="Button 5250">
              <controlPr locked="0" defaultSize="0" print="0" autoFill="0" autoPict="0" macro="[0]!Sheet1.deleteRow">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24707" r:id="rId1440" name="Button 5251">
              <controlPr locked="0" defaultSize="0" print="0" autoFill="0" autoPict="0" macro="[0]!Sheet1.deleteRow">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24708" r:id="rId1441" name="Button 5252">
              <controlPr locked="0" defaultSize="0" print="0" autoFill="0" autoPict="0" macro="[0]!Sheet1.deleteRow">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24709" r:id="rId1442" name="Button 5253">
              <controlPr locked="0" defaultSize="0" print="0" autoFill="0" autoPict="0" macro="[0]!Sheet1.deleteRow">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24710" r:id="rId1443" name="Button 5254">
              <controlPr locked="0" defaultSize="0" print="0" autoFill="0" autoPict="0" macro="[0]!Sheet1.deleteRow">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24711" r:id="rId1444" name="Button 5255">
              <controlPr locked="0" defaultSize="0" print="0" autoFill="0" autoPict="0" macro="[0]!Sheet1.deleteRow">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24712" r:id="rId1445" name="Button 5256">
              <controlPr locked="0" defaultSize="0" print="0" autoFill="0" autoPict="0" macro="[0]!Sheet1.deleteRow">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24713" r:id="rId1446" name="Button 5257">
              <controlPr locked="0" defaultSize="0" print="0" autoFill="0" autoPict="0" macro="[0]!Sheet1.deleteRow">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24714" r:id="rId1447" name="Button 5258">
              <controlPr locked="0" defaultSize="0" print="0" autoFill="0" autoPict="0" macro="[0]!Sheet1.deleteRow">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24715" r:id="rId1448" name="Button 5259">
              <controlPr locked="0" defaultSize="0" print="0" autoFill="0" autoPict="0" macro="[0]!Sheet1.delet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24716" r:id="rId1449" name="Button 5260">
              <controlPr locked="0" defaultSize="0" print="0" autoFill="0" autoPict="0" macro="[0]!Sheet1.deleteRow">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24717" r:id="rId1450" name="Button 5261">
              <controlPr locked="0" defaultSize="0" print="0" autoFill="0" autoPict="0" macro="[0]!Sheet1.deleteRow">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4718" r:id="rId1451" name="Button 5262">
              <controlPr locked="0" defaultSize="0" print="0" autoFill="0" autoPict="0" macro="[0]!Sheet1.deleteRow">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24719" r:id="rId1452" name="Button 5263">
              <controlPr locked="0" defaultSize="0" print="0" autoFill="0" autoPict="0" macro="[0]!Sheet1.delet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24720" r:id="rId1453" name="Button 5264">
              <controlPr locked="0" defaultSize="0" print="0" autoFill="0" autoPict="0" macro="[0]!Sheet1.deleteRow">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4721" r:id="rId1454" name="Button 5265">
              <controlPr locked="0" defaultSize="0" print="0" autoFill="0" autoPict="0" macro="[0]!Sheet1.deleteRow">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4722" r:id="rId1455" name="Button 5266">
              <controlPr locked="0" defaultSize="0" print="0" autoFill="0" autoPict="0" macro="[0]!Sheet1.deleteRow">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24723" r:id="rId1456" name="Button 5267">
              <controlPr locked="0" defaultSize="0" print="0" autoFill="0" autoPict="0" macro="[0]!Sheet1.deleteRow">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24724" r:id="rId1457" name="Button 5268">
              <controlPr locked="0" defaultSize="0" print="0" autoFill="0" autoPict="0" macro="[0]!Sheet1.deleteRow">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4745" r:id="rId1458" name="Button 5289">
              <controlPr locked="0" defaultSize="0" print="0" autoFill="0" autoPict="0" macro="[0]!Sheet1.InsertNewTableRow">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24746" r:id="rId1459" name="Button 5290">
              <controlPr locked="0" defaultSize="0" print="0" autoFill="0" autoPict="0" macro="[0]!Sheet1.deleteRow">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24747" r:id="rId1460" name="Button 5291">
              <controlPr locked="0" defaultSize="0" print="0" autoFill="0" autoPict="0" macro="[0]!Sheet1.deleteProcedure">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24766" r:id="rId1461" name="Button 5310">
              <controlPr locked="0" defaultSize="0" print="0" autoFill="0" autoPict="0" macro="[0]!Sheet1.InsertNewTabl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24768" r:id="rId1462" name="Button 5312">
              <controlPr locked="0" defaultSize="0" print="0" autoFill="0" autoPict="0" macro="[0]!Sheet1.deleteProcedure">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24787" r:id="rId1463" name="Button 5331">
              <controlPr locked="0" defaultSize="0" print="0" autoFill="0" autoPict="0" macro="[0]!Sheet1.InsertNewTableRow">
                <anchor moveWithCells="1" sizeWithCells="1">
                  <from>
                    <xdr:col>6</xdr:col>
                    <xdr:colOff>0</xdr:colOff>
                    <xdr:row>2409</xdr:row>
                    <xdr:rowOff>0</xdr:rowOff>
                  </from>
                  <to>
                    <xdr:col>7</xdr:col>
                    <xdr:colOff>0</xdr:colOff>
                    <xdr:row>2410</xdr:row>
                    <xdr:rowOff>0</xdr:rowOff>
                  </to>
                </anchor>
              </controlPr>
            </control>
          </mc:Choice>
        </mc:AlternateContent>
        <mc:AlternateContent xmlns:mc="http://schemas.openxmlformats.org/markup-compatibility/2006">
          <mc:Choice Requires="x14">
            <control shapeId="24788" r:id="rId1464" name="Button 5332">
              <controlPr locked="0" defaultSize="0" print="0" autoFill="0" autoPict="0" macro="[0]!Sheet1.deleteRow">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24789" r:id="rId1465" name="Button 5333">
              <controlPr locked="0" defaultSize="0" print="0" autoFill="0" autoPict="0" macro="[0]!Sheet1.deleteProcedure">
                <anchor moveWithCells="1" sizeWithCells="1">
                  <from>
                    <xdr:col>6</xdr:col>
                    <xdr:colOff>0</xdr:colOff>
                    <xdr:row>2402</xdr:row>
                    <xdr:rowOff>0</xdr:rowOff>
                  </from>
                  <to>
                    <xdr:col>7</xdr:col>
                    <xdr:colOff>0</xdr:colOff>
                    <xdr:row>2402</xdr:row>
                    <xdr:rowOff>428625</xdr:rowOff>
                  </to>
                </anchor>
              </controlPr>
            </control>
          </mc:Choice>
        </mc:AlternateContent>
        <mc:AlternateContent xmlns:mc="http://schemas.openxmlformats.org/markup-compatibility/2006">
          <mc:Choice Requires="x14">
            <control shapeId="24808" r:id="rId1466" name="Button 5352">
              <controlPr locked="0" defaultSize="0" print="0" autoFill="0" autoPict="0" macro="[0]!Sheet1.InsertNewTableRow">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24809" r:id="rId1467" name="Button 5353">
              <controlPr locked="0" defaultSize="0" print="0" autoFill="0" autoPict="0" macro="[0]!Sheet1.deleteRow">
                <anchor moveWithCells="1" sizeWithCells="1">
                  <from>
                    <xdr:col>6</xdr:col>
                    <xdr:colOff>0</xdr:colOff>
                    <xdr:row>2515</xdr:row>
                    <xdr:rowOff>0</xdr:rowOff>
                  </from>
                  <to>
                    <xdr:col>7</xdr:col>
                    <xdr:colOff>0</xdr:colOff>
                    <xdr:row>2516</xdr:row>
                    <xdr:rowOff>0</xdr:rowOff>
                  </to>
                </anchor>
              </controlPr>
            </control>
          </mc:Choice>
        </mc:AlternateContent>
        <mc:AlternateContent xmlns:mc="http://schemas.openxmlformats.org/markup-compatibility/2006">
          <mc:Choice Requires="x14">
            <control shapeId="24810" r:id="rId1468" name="Button 5354">
              <controlPr locked="0" defaultSize="0" print="0" autoFill="0" autoPict="0" macro="[0]!Sheet1.deleteProcedure">
                <anchor moveWithCells="1" sizeWithCells="1">
                  <from>
                    <xdr:col>6</xdr:col>
                    <xdr:colOff>0</xdr:colOff>
                    <xdr:row>2507</xdr:row>
                    <xdr:rowOff>0</xdr:rowOff>
                  </from>
                  <to>
                    <xdr:col>7</xdr:col>
                    <xdr:colOff>0</xdr:colOff>
                    <xdr:row>2508</xdr:row>
                    <xdr:rowOff>0</xdr:rowOff>
                  </to>
                </anchor>
              </controlPr>
            </control>
          </mc:Choice>
        </mc:AlternateContent>
        <mc:AlternateContent xmlns:mc="http://schemas.openxmlformats.org/markup-compatibility/2006">
          <mc:Choice Requires="x14">
            <control shapeId="24861" r:id="rId1469" name="Button 5405">
              <controlPr locked="0" defaultSize="0" print="0" autoFill="0" autoPict="0" macro="[0]!Sheet1.deleteRow">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24862" r:id="rId1470" name="Button 5406">
              <controlPr locked="0" defaultSize="0" print="0" autoFill="0" autoPict="0" macro="[0]!Sheet1.deleteRow">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24863" r:id="rId1471" name="Button 5407">
              <controlPr locked="0" defaultSize="0" print="0" autoFill="0" autoPict="0" macro="[0]!Sheet1.deleteRow">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24864" r:id="rId1472" name="Button 5408">
              <controlPr locked="0" defaultSize="0" print="0" autoFill="0" autoPict="0" macro="[0]!Sheet1.delet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4865" r:id="rId1473" name="Button 5409">
              <controlPr locked="0" defaultSize="0" print="0" autoFill="0" autoPict="0" macro="[0]!Sheet1.deleteRow">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4866" r:id="rId1474" name="Button 5410">
              <controlPr locked="0" defaultSize="0" print="0" autoFill="0" autoPict="0" macro="[0]!Sheet1.delet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4867" r:id="rId1475" name="Button 5411">
              <controlPr locked="0" defaultSize="0" print="0" autoFill="0" autoPict="0" macro="[0]!Sheet1.delet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4868" r:id="rId1476" name="Button 5412">
              <controlPr locked="0" defaultSize="0" print="0" autoFill="0" autoPict="0" macro="[0]!Sheet1.deleteRow">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4869" r:id="rId1477" name="Button 5413">
              <controlPr locked="0" defaultSize="0" print="0" autoFill="0" autoPict="0" macro="[0]!Sheet1.deleteRow">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24870" r:id="rId1478" name="Button 5414">
              <controlPr locked="0" defaultSize="0" print="0" autoFill="0" autoPict="0" macro="[0]!Sheet1.deleteRow">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24871" r:id="rId1479" name="Button 5415">
              <controlPr locked="0" defaultSize="0" print="0" autoFill="0" autoPict="0" macro="[0]!Sheet1.deleteRow">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4872" r:id="rId1480" name="Button 5416">
              <controlPr locked="0" defaultSize="0" print="0" autoFill="0" autoPict="0" macro="[0]!Sheet1.deleteRow">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24873" r:id="rId1481" name="Button 5417">
              <controlPr locked="0" defaultSize="0" print="0" autoFill="0" autoPict="0" macro="[0]!Sheet1.deleteRow">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24874" r:id="rId1482" name="Button 5418">
              <controlPr locked="0" defaultSize="0" print="0" autoFill="0" autoPict="0" macro="[0]!Sheet1.deleteRow">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24875" r:id="rId1483" name="Button 5419">
              <controlPr locked="0" defaultSize="0" print="0" autoFill="0" autoPict="0" macro="[0]!Sheet1.deleteRow">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24876" r:id="rId1484" name="Button 5420">
              <controlPr locked="0" defaultSize="0" print="0" autoFill="0" autoPict="0" macro="[0]!Sheet1.deleteRow">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24877" r:id="rId1485" name="Button 5421">
              <controlPr locked="0" defaultSize="0" print="0" autoFill="0" autoPict="0" macro="[0]!Sheet1.delet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24878" r:id="rId1486" name="Button 5422">
              <controlPr locked="0" defaultSize="0" print="0" autoFill="0" autoPict="0" macro="[0]!Sheet1.deleteRow">
                <anchor moveWithCells="1" sizeWithCells="1">
                  <from>
                    <xdr:col>6</xdr:col>
                    <xdr:colOff>0</xdr:colOff>
                    <xdr:row>2219</xdr:row>
                    <xdr:rowOff>0</xdr:rowOff>
                  </from>
                  <to>
                    <xdr:col>7</xdr:col>
                    <xdr:colOff>0</xdr:colOff>
                    <xdr:row>2219</xdr:row>
                    <xdr:rowOff>171450</xdr:rowOff>
                  </to>
                </anchor>
              </controlPr>
            </control>
          </mc:Choice>
        </mc:AlternateContent>
        <mc:AlternateContent xmlns:mc="http://schemas.openxmlformats.org/markup-compatibility/2006">
          <mc:Choice Requires="x14">
            <control shapeId="24879" r:id="rId1487" name="Button 5423">
              <controlPr locked="0" defaultSize="0" print="0" autoFill="0" autoPict="0" macro="[0]!Sheet1.deleteRow">
                <anchor moveWithCells="1" sizeWithCells="1">
                  <from>
                    <xdr:col>6</xdr:col>
                    <xdr:colOff>0</xdr:colOff>
                    <xdr:row>2219</xdr:row>
                    <xdr:rowOff>171450</xdr:rowOff>
                  </from>
                  <to>
                    <xdr:col>7</xdr:col>
                    <xdr:colOff>0</xdr:colOff>
                    <xdr:row>2221</xdr:row>
                    <xdr:rowOff>0</xdr:rowOff>
                  </to>
                </anchor>
              </controlPr>
            </control>
          </mc:Choice>
        </mc:AlternateContent>
        <mc:AlternateContent xmlns:mc="http://schemas.openxmlformats.org/markup-compatibility/2006">
          <mc:Choice Requires="x14">
            <control shapeId="24880" r:id="rId1488" name="Button 5424">
              <controlPr locked="0" defaultSize="0" print="0" autoFill="0" autoPict="0" macro="[0]!Sheet1.deleteRow">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4881" r:id="rId1489" name="Button 5425">
              <controlPr locked="0" defaultSize="0" print="0" autoFill="0" autoPict="0" macro="[0]!Sheet1.deleteRow">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24882" r:id="rId1490" name="Button 5426">
              <controlPr locked="0" defaultSize="0" print="0" autoFill="0" autoPict="0" macro="[0]!Sheet1.deleteRow">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24883" r:id="rId1491" name="Button 5427">
              <controlPr locked="0" defaultSize="0" print="0" autoFill="0" autoPict="0" macro="[0]!Sheet1.deleteRow">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24884" r:id="rId1492" name="Button 5428">
              <controlPr locked="0" defaultSize="0" print="0" autoFill="0" autoPict="0" macro="[0]!Sheet1.deleteRow">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24885" r:id="rId1493" name="Button 5429">
              <controlPr locked="0" defaultSize="0" print="0" autoFill="0" autoPict="0" macro="[0]!Sheet1.deleteRow">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24886" r:id="rId1494" name="Button 5430">
              <controlPr locked="0" defaultSize="0" print="0" autoFill="0" autoPict="0" macro="[0]!Sheet1.deleteRow">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24887" r:id="rId1495" name="Button 5431">
              <controlPr locked="0" defaultSize="0" print="0" autoFill="0" autoPict="0" macro="[0]!Sheet1.deleteRow">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24889" r:id="rId1496" name="Button 5433">
              <controlPr locked="0" defaultSize="0" print="0" autoFill="0" autoPict="0" macro="[0]!Sheet1.deleteRow">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24890" r:id="rId1497" name="Button 5434">
              <controlPr locked="0" defaultSize="0" print="0" autoFill="0" autoPict="0" macro="[0]!Sheet1.deleteRow">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24891" r:id="rId1498" name="Button 5435">
              <controlPr locked="0" defaultSize="0" print="0" autoFill="0" autoPict="0" macro="[0]!Sheet1.deleteRow">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24892" r:id="rId1499" name="Button 5436">
              <controlPr locked="0" defaultSize="0" print="0" autoFill="0" autoPict="0" macro="[0]!Sheet1.deleteRow">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24893" r:id="rId1500" name="Button 5437">
              <controlPr locked="0" defaultSize="0" print="0" autoFill="0" autoPict="0" macro="[0]!Sheet1.delet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24894" r:id="rId1501" name="Button 5438">
              <controlPr locked="0" defaultSize="0" print="0" autoFill="0" autoPict="0" macro="[0]!Sheet1.delet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24895" r:id="rId1502" name="Button 5439">
              <controlPr locked="0" defaultSize="0" print="0" autoFill="0" autoPict="0" macro="[0]!Sheet1.deleteRow">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24896" r:id="rId1503" name="Button 5440">
              <controlPr locked="0" defaultSize="0" print="0" autoFill="0" autoPict="0" macro="[0]!Sheet1.deleteRow">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24897" r:id="rId1504" name="Button 5441">
              <controlPr locked="0" defaultSize="0" print="0" autoFill="0" autoPict="0" macro="[0]!Sheet1.deleteRow">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24898" r:id="rId1505" name="Button 5442">
              <controlPr locked="0" defaultSize="0" print="0" autoFill="0" autoPict="0" macro="[0]!Sheet1.delet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24899" r:id="rId1506" name="Button 5443">
              <controlPr locked="0" defaultSize="0" print="0" autoFill="0" autoPict="0" macro="[0]!Sheet1.deleteRow">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24900" r:id="rId1507" name="Button 5444">
              <controlPr locked="0" defaultSize="0" print="0" autoFill="0" autoPict="0" macro="[0]!Sheet1.deleteRow">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24901" r:id="rId1508" name="Button 5445">
              <controlPr locked="0" defaultSize="0" print="0" autoFill="0" autoPict="0" macro="[0]!Sheet1.deleteRow">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24902" r:id="rId1509" name="Button 5446">
              <controlPr locked="0" defaultSize="0" print="0" autoFill="0" autoPict="0" macro="[0]!Sheet1.deleteRow">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24903" r:id="rId1510" name="Button 5447">
              <controlPr locked="0" defaultSize="0" print="0" autoFill="0" autoPict="0" macro="[0]!Sheet1.deleteRow">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24904" r:id="rId1511" name="Button 5448">
              <controlPr locked="0" defaultSize="0" print="0" autoFill="0" autoPict="0" macro="[0]!Sheet1.deleteRow">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24905" r:id="rId1512" name="Button 5449">
              <controlPr locked="0" defaultSize="0" print="0" autoFill="0" autoPict="0" macro="[0]!Sheet1.deleteRow">
                <anchor moveWithCells="1" sizeWithCells="1">
                  <from>
                    <xdr:col>6</xdr:col>
                    <xdr:colOff>0</xdr:colOff>
                    <xdr:row>2245</xdr:row>
                    <xdr:rowOff>0</xdr:rowOff>
                  </from>
                  <to>
                    <xdr:col>7</xdr:col>
                    <xdr:colOff>0</xdr:colOff>
                    <xdr:row>2246</xdr:row>
                    <xdr:rowOff>0</xdr:rowOff>
                  </to>
                </anchor>
              </controlPr>
            </control>
          </mc:Choice>
        </mc:AlternateContent>
        <mc:AlternateContent xmlns:mc="http://schemas.openxmlformats.org/markup-compatibility/2006">
          <mc:Choice Requires="x14">
            <control shapeId="24906" r:id="rId1513" name="Button 5450">
              <controlPr locked="0" defaultSize="0" print="0" autoFill="0" autoPict="0" macro="[0]!Sheet1.deleteRow">
                <anchor moveWithCells="1" sizeWithCells="1">
                  <from>
                    <xdr:col>6</xdr:col>
                    <xdr:colOff>0</xdr:colOff>
                    <xdr:row>2246</xdr:row>
                    <xdr:rowOff>0</xdr:rowOff>
                  </from>
                  <to>
                    <xdr:col>7</xdr:col>
                    <xdr:colOff>0</xdr:colOff>
                    <xdr:row>2247</xdr:row>
                    <xdr:rowOff>0</xdr:rowOff>
                  </to>
                </anchor>
              </controlPr>
            </control>
          </mc:Choice>
        </mc:AlternateContent>
        <mc:AlternateContent xmlns:mc="http://schemas.openxmlformats.org/markup-compatibility/2006">
          <mc:Choice Requires="x14">
            <control shapeId="24907" r:id="rId1514" name="Button 5451">
              <controlPr locked="0" defaultSize="0" print="0" autoFill="0" autoPict="0" macro="[0]!Sheet1.deleteRow">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24908" r:id="rId1515" name="Button 5452">
              <controlPr locked="0" defaultSize="0" print="0" autoFill="0" autoPict="0" macro="[0]!Sheet1.deleteRow">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24909" r:id="rId1516" name="Button 5453">
              <controlPr locked="0" defaultSize="0" print="0" autoFill="0" autoPict="0" macro="[0]!Sheet1.deleteRow">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24910" r:id="rId1517" name="Button 5454">
              <controlPr locked="0" defaultSize="0" print="0" autoFill="0" autoPict="0" macro="[0]!Sheet1.deleteRow">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24911" r:id="rId1518" name="Button 5455">
              <controlPr locked="0" defaultSize="0" print="0" autoFill="0" autoPict="0" macro="[0]!Sheet1.deleteRow">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24912" r:id="rId1519" name="Button 5456">
              <controlPr locked="0" defaultSize="0" print="0" autoFill="0" autoPict="0" macro="[0]!Sheet1.deleteRow">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24913" r:id="rId1520" name="Button 5457">
              <controlPr locked="0" defaultSize="0" print="0" autoFill="0" autoPict="0" macro="[0]!Sheet1.deleteRow">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24914" r:id="rId1521" name="Button 5458">
              <controlPr locked="0" defaultSize="0" print="0" autoFill="0" autoPict="0" macro="[0]!Sheet1.deleteRow">
                <anchor moveWithCells="1" sizeWithCells="1">
                  <from>
                    <xdr:col>6</xdr:col>
                    <xdr:colOff>0</xdr:colOff>
                    <xdr:row>2254</xdr:row>
                    <xdr:rowOff>0</xdr:rowOff>
                  </from>
                  <to>
                    <xdr:col>7</xdr:col>
                    <xdr:colOff>0</xdr:colOff>
                    <xdr:row>2255</xdr:row>
                    <xdr:rowOff>0</xdr:rowOff>
                  </to>
                </anchor>
              </controlPr>
            </control>
          </mc:Choice>
        </mc:AlternateContent>
        <mc:AlternateContent xmlns:mc="http://schemas.openxmlformats.org/markup-compatibility/2006">
          <mc:Choice Requires="x14">
            <control shapeId="24915" r:id="rId1522" name="Button 5459">
              <controlPr locked="0" defaultSize="0" print="0" autoFill="0" autoPict="0" macro="[0]!Sheet1.deleteRow">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24916" r:id="rId1523" name="Button 5460">
              <controlPr locked="0" defaultSize="0" print="0" autoFill="0" autoPict="0" macro="[0]!Sheet1.deleteRow">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24917" r:id="rId1524" name="Button 5461">
              <controlPr locked="0" defaultSize="0" print="0" autoFill="0" autoPict="0" macro="[0]!Sheet1.deleteRow">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4918" r:id="rId1525" name="Button 5462">
              <controlPr locked="0" defaultSize="0" print="0" autoFill="0" autoPict="0" macro="[0]!Sheet1.deleteRow">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24919" r:id="rId1526" name="Button 5463">
              <controlPr locked="0" defaultSize="0" print="0" autoFill="0" autoPict="0" macro="[0]!Sheet1.deleteRow">
                <anchor moveWithCells="1" sizeWithCells="1">
                  <from>
                    <xdr:col>6</xdr:col>
                    <xdr:colOff>0</xdr:colOff>
                    <xdr:row>2259</xdr:row>
                    <xdr:rowOff>0</xdr:rowOff>
                  </from>
                  <to>
                    <xdr:col>7</xdr:col>
                    <xdr:colOff>0</xdr:colOff>
                    <xdr:row>2260</xdr:row>
                    <xdr:rowOff>0</xdr:rowOff>
                  </to>
                </anchor>
              </controlPr>
            </control>
          </mc:Choice>
        </mc:AlternateContent>
        <mc:AlternateContent xmlns:mc="http://schemas.openxmlformats.org/markup-compatibility/2006">
          <mc:Choice Requires="x14">
            <control shapeId="24920" r:id="rId1527" name="Button 5464">
              <controlPr locked="0" defaultSize="0" print="0" autoFill="0" autoPict="0" macro="[0]!Sheet1.delet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24921" r:id="rId1528" name="Button 5465">
              <controlPr locked="0" defaultSize="0" print="0" autoFill="0" autoPict="0" macro="[0]!Sheet1.deleteRow">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24922" r:id="rId1529" name="Button 5466">
              <controlPr locked="0" defaultSize="0" print="0" autoFill="0" autoPict="0" macro="[0]!Sheet1.deleteRow">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24923" r:id="rId1530" name="Button 5467">
              <controlPr locked="0" defaultSize="0" print="0" autoFill="0" autoPict="0" macro="[0]!Sheet1.deleteRow">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24924" r:id="rId1531" name="Button 5468">
              <controlPr locked="0" defaultSize="0" print="0" autoFill="0" autoPict="0" macro="[0]!Sheet1.deleteRow">
                <anchor moveWithCells="1" sizeWithCells="1">
                  <from>
                    <xdr:col>6</xdr:col>
                    <xdr:colOff>0</xdr:colOff>
                    <xdr:row>2264</xdr:row>
                    <xdr:rowOff>0</xdr:rowOff>
                  </from>
                  <to>
                    <xdr:col>7</xdr:col>
                    <xdr:colOff>0</xdr:colOff>
                    <xdr:row>2265</xdr:row>
                    <xdr:rowOff>0</xdr:rowOff>
                  </to>
                </anchor>
              </controlPr>
            </control>
          </mc:Choice>
        </mc:AlternateContent>
        <mc:AlternateContent xmlns:mc="http://schemas.openxmlformats.org/markup-compatibility/2006">
          <mc:Choice Requires="x14">
            <control shapeId="24925" r:id="rId1532" name="Button 5469">
              <controlPr locked="0" defaultSize="0" print="0" autoFill="0" autoPict="0" macro="[0]!Sheet1.deleteRow">
                <anchor moveWithCells="1" sizeWithCells="1">
                  <from>
                    <xdr:col>6</xdr:col>
                    <xdr:colOff>0</xdr:colOff>
                    <xdr:row>2265</xdr:row>
                    <xdr:rowOff>0</xdr:rowOff>
                  </from>
                  <to>
                    <xdr:col>7</xdr:col>
                    <xdr:colOff>0</xdr:colOff>
                    <xdr:row>2266</xdr:row>
                    <xdr:rowOff>0</xdr:rowOff>
                  </to>
                </anchor>
              </controlPr>
            </control>
          </mc:Choice>
        </mc:AlternateContent>
        <mc:AlternateContent xmlns:mc="http://schemas.openxmlformats.org/markup-compatibility/2006">
          <mc:Choice Requires="x14">
            <control shapeId="24926" r:id="rId1533" name="Button 5470">
              <controlPr locked="0" defaultSize="0" print="0" autoFill="0" autoPict="0" macro="[0]!Sheet1.deleteRow">
                <anchor moveWithCells="1" sizeWithCells="1">
                  <from>
                    <xdr:col>6</xdr:col>
                    <xdr:colOff>0</xdr:colOff>
                    <xdr:row>2266</xdr:row>
                    <xdr:rowOff>0</xdr:rowOff>
                  </from>
                  <to>
                    <xdr:col>7</xdr:col>
                    <xdr:colOff>0</xdr:colOff>
                    <xdr:row>2267</xdr:row>
                    <xdr:rowOff>0</xdr:rowOff>
                  </to>
                </anchor>
              </controlPr>
            </control>
          </mc:Choice>
        </mc:AlternateContent>
        <mc:AlternateContent xmlns:mc="http://schemas.openxmlformats.org/markup-compatibility/2006">
          <mc:Choice Requires="x14">
            <control shapeId="24927" r:id="rId1534" name="Button 5471">
              <controlPr locked="0" defaultSize="0" print="0" autoFill="0" autoPict="0" macro="[0]!Sheet1.deleteRow">
                <anchor moveWithCells="1" sizeWithCells="1">
                  <from>
                    <xdr:col>6</xdr:col>
                    <xdr:colOff>0</xdr:colOff>
                    <xdr:row>2267</xdr:row>
                    <xdr:rowOff>0</xdr:rowOff>
                  </from>
                  <to>
                    <xdr:col>7</xdr:col>
                    <xdr:colOff>0</xdr:colOff>
                    <xdr:row>2268</xdr:row>
                    <xdr:rowOff>0</xdr:rowOff>
                  </to>
                </anchor>
              </controlPr>
            </control>
          </mc:Choice>
        </mc:AlternateContent>
        <mc:AlternateContent xmlns:mc="http://schemas.openxmlformats.org/markup-compatibility/2006">
          <mc:Choice Requires="x14">
            <control shapeId="24928" r:id="rId1535" name="Button 5472">
              <controlPr locked="0" defaultSize="0" print="0" autoFill="0" autoPict="0" macro="[0]!Sheet1.deleteRow">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24929" r:id="rId1536" name="Button 5473">
              <controlPr locked="0" defaultSize="0" print="0" autoFill="0" autoPict="0" macro="[0]!Sheet1.delet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24931" r:id="rId1537" name="Button 5475">
              <controlPr locked="0" defaultSize="0" print="0" autoFill="0" autoPict="0" macro="[0]!Sheet1.deleteRow">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24932" r:id="rId1538" name="Button 5476">
              <controlPr locked="0" defaultSize="0" print="0" autoFill="0" autoPict="0" macro="[0]!Sheet1.deleteRow">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24933" r:id="rId1539" name="Button 5477">
              <controlPr locked="0" defaultSize="0" print="0" autoFill="0" autoPict="0" macro="[0]!Sheet1.deleteRow">
                <anchor moveWithCells="1" sizeWithCells="1">
                  <from>
                    <xdr:col>6</xdr:col>
                    <xdr:colOff>0</xdr:colOff>
                    <xdr:row>2272</xdr:row>
                    <xdr:rowOff>0</xdr:rowOff>
                  </from>
                  <to>
                    <xdr:col>7</xdr:col>
                    <xdr:colOff>0</xdr:colOff>
                    <xdr:row>2272</xdr:row>
                    <xdr:rowOff>171450</xdr:rowOff>
                  </to>
                </anchor>
              </controlPr>
            </control>
          </mc:Choice>
        </mc:AlternateContent>
        <mc:AlternateContent xmlns:mc="http://schemas.openxmlformats.org/markup-compatibility/2006">
          <mc:Choice Requires="x14">
            <control shapeId="24934" r:id="rId1540" name="Button 5478">
              <controlPr locked="0" defaultSize="0" print="0" autoFill="0" autoPict="0" macro="[0]!Sheet1.deleteRow">
                <anchor moveWithCells="1" sizeWithCells="1">
                  <from>
                    <xdr:col>6</xdr:col>
                    <xdr:colOff>0</xdr:colOff>
                    <xdr:row>2272</xdr:row>
                    <xdr:rowOff>171450</xdr:rowOff>
                  </from>
                  <to>
                    <xdr:col>7</xdr:col>
                    <xdr:colOff>0</xdr:colOff>
                    <xdr:row>2274</xdr:row>
                    <xdr:rowOff>0</xdr:rowOff>
                  </to>
                </anchor>
              </controlPr>
            </control>
          </mc:Choice>
        </mc:AlternateContent>
        <mc:AlternateContent xmlns:mc="http://schemas.openxmlformats.org/markup-compatibility/2006">
          <mc:Choice Requires="x14">
            <control shapeId="24935" r:id="rId1541" name="Button 5479">
              <controlPr locked="0" defaultSize="0" print="0" autoFill="0" autoPict="0" macro="[0]!Sheet1.deleteRow">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24936" r:id="rId1542" name="Button 5480">
              <controlPr locked="0" defaultSize="0" print="0" autoFill="0" autoPict="0" macro="[0]!Sheet1.deleteRow">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24937" r:id="rId1543" name="Button 5481">
              <controlPr locked="0" defaultSize="0" print="0" autoFill="0" autoPict="0" macro="[0]!Sheet1.deleteRow">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24938" r:id="rId1544" name="Button 5482">
              <controlPr locked="0" defaultSize="0" print="0" autoFill="0" autoPict="0" macro="[0]!Sheet1.deleteRow">
                <anchor moveWithCells="1" sizeWithCells="1">
                  <from>
                    <xdr:col>6</xdr:col>
                    <xdr:colOff>0</xdr:colOff>
                    <xdr:row>2277</xdr:row>
                    <xdr:rowOff>0</xdr:rowOff>
                  </from>
                  <to>
                    <xdr:col>7</xdr:col>
                    <xdr:colOff>0</xdr:colOff>
                    <xdr:row>2278</xdr:row>
                    <xdr:rowOff>0</xdr:rowOff>
                  </to>
                </anchor>
              </controlPr>
            </control>
          </mc:Choice>
        </mc:AlternateContent>
        <mc:AlternateContent xmlns:mc="http://schemas.openxmlformats.org/markup-compatibility/2006">
          <mc:Choice Requires="x14">
            <control shapeId="24939" r:id="rId1545" name="Button 5483">
              <controlPr locked="0" defaultSize="0" print="0" autoFill="0" autoPict="0" macro="[0]!Sheet1.deleteRow">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24940" r:id="rId1546" name="Button 5484">
              <controlPr locked="0" defaultSize="0" print="0" autoFill="0" autoPict="0" macro="[0]!Sheet1.deleteRow">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24941" r:id="rId1547" name="Button 5485">
              <controlPr locked="0" defaultSize="0" print="0" autoFill="0" autoPict="0" macro="[0]!Sheet1.deleteRow">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24942" r:id="rId1548" name="Button 5486">
              <controlPr locked="0" defaultSize="0" print="0" autoFill="0" autoPict="0" macro="[0]!Sheet1.delet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24943" r:id="rId1549" name="Button 5487">
              <controlPr locked="0" defaultSize="0" print="0" autoFill="0" autoPict="0" macro="[0]!Sheet1.delet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24944" r:id="rId1550" name="Button 5488">
              <controlPr locked="0" defaultSize="0" print="0" autoFill="0" autoPict="0" macro="[0]!Sheet1.deleteRow">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24945" r:id="rId1551" name="Button 5489">
              <controlPr locked="0" defaultSize="0" print="0" autoFill="0" autoPict="0" macro="[0]!Sheet1.deleteRow">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24946" r:id="rId1552" name="Button 5490">
              <controlPr locked="0" defaultSize="0" print="0" autoFill="0" autoPict="0" macro="[0]!Sheet1.deleteRow">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24947" r:id="rId1553" name="Button 5491">
              <controlPr locked="0" defaultSize="0" print="0" autoFill="0" autoPict="0" macro="[0]!Sheet1.deleteRow">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24948" r:id="rId1554" name="Button 5492">
              <controlPr locked="0" defaultSize="0" print="0" autoFill="0" autoPict="0" macro="[0]!Sheet1.deleteRow">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24949" r:id="rId1555" name="Button 5493">
              <controlPr locked="0" defaultSize="0" print="0" autoFill="0" autoPict="0" macro="[0]!Sheet1.deleteRow">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24950" r:id="rId1556" name="Button 5494">
              <controlPr locked="0" defaultSize="0" print="0" autoFill="0" autoPict="0" macro="[0]!Sheet1.deleteRow">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24951" r:id="rId1557" name="Button 5495">
              <controlPr locked="0" defaultSize="0" print="0" autoFill="0" autoPict="0" macro="[0]!Sheet1.deleteRow">
                <anchor moveWithCells="1" sizeWithCells="1">
                  <from>
                    <xdr:col>6</xdr:col>
                    <xdr:colOff>0</xdr:colOff>
                    <xdr:row>2290</xdr:row>
                    <xdr:rowOff>0</xdr:rowOff>
                  </from>
                  <to>
                    <xdr:col>7</xdr:col>
                    <xdr:colOff>0</xdr:colOff>
                    <xdr:row>2291</xdr:row>
                    <xdr:rowOff>0</xdr:rowOff>
                  </to>
                </anchor>
              </controlPr>
            </control>
          </mc:Choice>
        </mc:AlternateContent>
        <mc:AlternateContent xmlns:mc="http://schemas.openxmlformats.org/markup-compatibility/2006">
          <mc:Choice Requires="x14">
            <control shapeId="24952" r:id="rId1558" name="Button 5496">
              <controlPr locked="0" defaultSize="0" print="0" autoFill="0" autoPict="0" macro="[0]!Sheet1.deleteRow">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24953" r:id="rId1559" name="Button 5497">
              <controlPr locked="0" defaultSize="0" print="0" autoFill="0" autoPict="0" macro="[0]!Sheet1.deleteRow">
                <anchor moveWithCells="1" sizeWithCells="1">
                  <from>
                    <xdr:col>6</xdr:col>
                    <xdr:colOff>0</xdr:colOff>
                    <xdr:row>2292</xdr:row>
                    <xdr:rowOff>0</xdr:rowOff>
                  </from>
                  <to>
                    <xdr:col>7</xdr:col>
                    <xdr:colOff>0</xdr:colOff>
                    <xdr:row>2293</xdr:row>
                    <xdr:rowOff>0</xdr:rowOff>
                  </to>
                </anchor>
              </controlPr>
            </control>
          </mc:Choice>
        </mc:AlternateContent>
        <mc:AlternateContent xmlns:mc="http://schemas.openxmlformats.org/markup-compatibility/2006">
          <mc:Choice Requires="x14">
            <control shapeId="24954" r:id="rId1560" name="Button 5498">
              <controlPr locked="0" defaultSize="0" print="0" autoFill="0" autoPict="0" macro="[0]!Sheet1.deleteRow">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24955" r:id="rId1561" name="Button 5499">
              <controlPr locked="0" defaultSize="0" print="0" autoFill="0" autoPict="0" macro="[0]!Sheet1.deleteRow">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24957" r:id="rId1562" name="Button 5501">
              <controlPr locked="0" defaultSize="0" print="0" autoFill="0" autoPict="0" macro="[0]!Sheet1.delet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24958" r:id="rId1563" name="Button 5502">
              <controlPr locked="0" defaultSize="0" print="0" autoFill="0" autoPict="0" macro="[0]!Sheet1.delet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24960" r:id="rId1564" name="Button 5504">
              <controlPr locked="0" defaultSize="0" print="0" autoFill="0" autoPict="0" macro="[0]!Sheet1.deleteRow">
                <anchor moveWithCells="1" sizeWithCells="1">
                  <from>
                    <xdr:col>6</xdr:col>
                    <xdr:colOff>0</xdr:colOff>
                    <xdr:row>2307</xdr:row>
                    <xdr:rowOff>0</xdr:rowOff>
                  </from>
                  <to>
                    <xdr:col>7</xdr:col>
                    <xdr:colOff>0</xdr:colOff>
                    <xdr:row>2308</xdr:row>
                    <xdr:rowOff>0</xdr:rowOff>
                  </to>
                </anchor>
              </controlPr>
            </control>
          </mc:Choice>
        </mc:AlternateContent>
        <mc:AlternateContent xmlns:mc="http://schemas.openxmlformats.org/markup-compatibility/2006">
          <mc:Choice Requires="x14">
            <control shapeId="24961" r:id="rId1565" name="Button 5505">
              <controlPr locked="0" defaultSize="0" print="0" autoFill="0" autoPict="0" macro="[0]!Sheet1.deleteRow">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24962" r:id="rId1566" name="Button 5506">
              <controlPr locked="0" defaultSize="0" print="0" autoFill="0" autoPict="0" macro="[0]!Sheet1.deleteRow">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24963" r:id="rId1567" name="Button 5507">
              <controlPr locked="0" defaultSize="0" print="0" autoFill="0" autoPict="0" macro="[0]!Sheet1.deleteRow">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24964" r:id="rId1568" name="Button 5508">
              <controlPr locked="0" defaultSize="0" print="0" autoFill="0" autoPict="0" macro="[0]!Sheet1.deleteRow">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24965" r:id="rId1569" name="Button 5509">
              <controlPr locked="0" defaultSize="0" print="0" autoFill="0" autoPict="0" macro="[0]!Sheet1.deleteRow">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24966" r:id="rId1570" name="Button 5510">
              <controlPr locked="0" defaultSize="0" print="0" autoFill="0" autoPict="0" macro="[0]!Sheet1.deleteRow">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24967" r:id="rId1571" name="Button 5511">
              <controlPr locked="0" defaultSize="0" print="0" autoFill="0" autoPict="0" macro="[0]!Sheet1.deleteRow">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24968" r:id="rId1572" name="Button 5512">
              <controlPr locked="0" defaultSize="0" print="0" autoFill="0" autoPict="0" macro="[0]!Sheet1.deleteRow">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24969" r:id="rId1573" name="Button 5513">
              <controlPr locked="0" defaultSize="0" print="0" autoFill="0" autoPict="0" macro="[0]!Sheet1.deleteRow">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24971" r:id="rId1574" name="Button 5515">
              <controlPr locked="0" defaultSize="0" print="0" autoFill="0" autoPict="0" macro="[0]!Sheet1.deleteRow">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24972" r:id="rId1575" name="Button 5516">
              <controlPr locked="0" defaultSize="0" print="0" autoFill="0" autoPict="0" macro="[0]!Sheet1.deleteRow">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24973" r:id="rId1576" name="Button 5517">
              <controlPr locked="0" defaultSize="0" print="0" autoFill="0" autoPict="0" macro="[0]!Sheet1.deleteRow">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24974" r:id="rId1577" name="Button 5518">
              <controlPr locked="0" defaultSize="0" print="0" autoFill="0" autoPict="0" macro="[0]!Sheet1.deleteRow">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24975" r:id="rId1578" name="Button 5519">
              <controlPr locked="0" defaultSize="0" print="0" autoFill="0" autoPict="0" macro="[0]!Sheet1.deleteRow">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24976" r:id="rId1579" name="Button 5520">
              <controlPr locked="0" defaultSize="0" print="0" autoFill="0" autoPict="0" macro="[0]!Sheet1.deleteRow">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24977" r:id="rId1580" name="Button 5521">
              <controlPr locked="0" defaultSize="0" print="0" autoFill="0" autoPict="0" macro="[0]!Sheet1.deleteRow">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24978" r:id="rId1581" name="Button 5522">
              <controlPr locked="0" defaultSize="0" print="0" autoFill="0" autoPict="0" macro="[0]!Sheet1.deleteRow">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24979" r:id="rId1582" name="Button 5523">
              <controlPr locked="0" defaultSize="0" print="0" autoFill="0" autoPict="0" macro="[0]!Sheet1.deleteRow">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24980" r:id="rId1583" name="Button 5524">
              <controlPr locked="0" defaultSize="0" print="0" autoFill="0" autoPict="0" macro="[0]!Sheet1.deleteRow">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24981" r:id="rId1584" name="Button 5525">
              <controlPr locked="0" defaultSize="0" print="0" autoFill="0" autoPict="0" macro="[0]!Sheet1.deleteRow">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24982" r:id="rId1585" name="Button 5526">
              <controlPr locked="0" defaultSize="0" print="0" autoFill="0" autoPict="0" macro="[0]!Sheet1.deleteRow">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24983" r:id="rId1586" name="Button 5527">
              <controlPr locked="0" defaultSize="0" print="0" autoFill="0" autoPict="0" macro="[0]!Sheet1.deleteRow">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24984" r:id="rId1587" name="Button 5528">
              <controlPr locked="0" defaultSize="0" print="0" autoFill="0" autoPict="0" macro="[0]!Sheet1.deleteRow">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24985" r:id="rId1588" name="Button 5529">
              <controlPr locked="0" defaultSize="0" print="0" autoFill="0" autoPict="0" macro="[0]!Sheet1.deleteRow">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24986" r:id="rId1589" name="Button 5530">
              <controlPr locked="0" defaultSize="0" print="0" autoFill="0" autoPict="0" macro="[0]!Sheet1.deleteRow">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24987" r:id="rId1590" name="Button 5531">
              <controlPr locked="0" defaultSize="0" print="0" autoFill="0" autoPict="0" macro="[0]!Sheet1.deleteRow">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24988" r:id="rId1591" name="Button 5532">
              <controlPr locked="0" defaultSize="0" print="0" autoFill="0" autoPict="0" macro="[0]!Sheet1.deleteRow">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24989" r:id="rId1592" name="Button 5533">
              <controlPr locked="0" defaultSize="0" print="0" autoFill="0" autoPict="0" macro="[0]!Sheet1.deleteRow">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24990" r:id="rId1593" name="Button 5534">
              <controlPr locked="0" defaultSize="0" print="0" autoFill="0" autoPict="0" macro="[0]!Sheet1.deleteRow">
                <anchor moveWithCells="1" sizeWithCells="1">
                  <from>
                    <xdr:col>6</xdr:col>
                    <xdr:colOff>0</xdr:colOff>
                    <xdr:row>2336</xdr:row>
                    <xdr:rowOff>0</xdr:rowOff>
                  </from>
                  <to>
                    <xdr:col>7</xdr:col>
                    <xdr:colOff>0</xdr:colOff>
                    <xdr:row>2337</xdr:row>
                    <xdr:rowOff>0</xdr:rowOff>
                  </to>
                </anchor>
              </controlPr>
            </control>
          </mc:Choice>
        </mc:AlternateContent>
        <mc:AlternateContent xmlns:mc="http://schemas.openxmlformats.org/markup-compatibility/2006">
          <mc:Choice Requires="x14">
            <control shapeId="24991" r:id="rId1594" name="Button 5535">
              <controlPr locked="0" defaultSize="0" print="0" autoFill="0" autoPict="0" macro="[0]!Sheet1.deleteRow">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24992" r:id="rId1595" name="Button 5536">
              <controlPr locked="0" defaultSize="0" print="0" autoFill="0" autoPict="0" macro="[0]!Sheet1.deleteRow">
                <anchor moveWithCells="1" sizeWithCells="1">
                  <from>
                    <xdr:col>6</xdr:col>
                    <xdr:colOff>0</xdr:colOff>
                    <xdr:row>2338</xdr:row>
                    <xdr:rowOff>0</xdr:rowOff>
                  </from>
                  <to>
                    <xdr:col>7</xdr:col>
                    <xdr:colOff>0</xdr:colOff>
                    <xdr:row>2339</xdr:row>
                    <xdr:rowOff>0</xdr:rowOff>
                  </to>
                </anchor>
              </controlPr>
            </control>
          </mc:Choice>
        </mc:AlternateContent>
        <mc:AlternateContent xmlns:mc="http://schemas.openxmlformats.org/markup-compatibility/2006">
          <mc:Choice Requires="x14">
            <control shapeId="24993" r:id="rId1596" name="Button 5537">
              <controlPr locked="0" defaultSize="0" print="0" autoFill="0" autoPict="0" macro="[0]!Sheet1.deleteRow">
                <anchor moveWithCells="1" sizeWithCells="1">
                  <from>
                    <xdr:col>6</xdr:col>
                    <xdr:colOff>0</xdr:colOff>
                    <xdr:row>2339</xdr:row>
                    <xdr:rowOff>0</xdr:rowOff>
                  </from>
                  <to>
                    <xdr:col>7</xdr:col>
                    <xdr:colOff>0</xdr:colOff>
                    <xdr:row>2339</xdr:row>
                    <xdr:rowOff>171450</xdr:rowOff>
                  </to>
                </anchor>
              </controlPr>
            </control>
          </mc:Choice>
        </mc:AlternateContent>
        <mc:AlternateContent xmlns:mc="http://schemas.openxmlformats.org/markup-compatibility/2006">
          <mc:Choice Requires="x14">
            <control shapeId="24994" r:id="rId1597" name="Button 5538">
              <controlPr locked="0" defaultSize="0" print="0" autoFill="0" autoPict="0" macro="[0]!Sheet1.deleteRow">
                <anchor moveWithCells="1" sizeWithCells="1">
                  <from>
                    <xdr:col>6</xdr:col>
                    <xdr:colOff>0</xdr:colOff>
                    <xdr:row>2339</xdr:row>
                    <xdr:rowOff>171450</xdr:rowOff>
                  </from>
                  <to>
                    <xdr:col>7</xdr:col>
                    <xdr:colOff>0</xdr:colOff>
                    <xdr:row>2341</xdr:row>
                    <xdr:rowOff>0</xdr:rowOff>
                  </to>
                </anchor>
              </controlPr>
            </control>
          </mc:Choice>
        </mc:AlternateContent>
        <mc:AlternateContent xmlns:mc="http://schemas.openxmlformats.org/markup-compatibility/2006">
          <mc:Choice Requires="x14">
            <control shapeId="24995" r:id="rId1598" name="Button 5539">
              <controlPr locked="0" defaultSize="0" print="0" autoFill="0" autoPict="0" macro="[0]!Sheet1.deleteRow">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24996" r:id="rId1599" name="Button 5540">
              <controlPr locked="0" defaultSize="0" print="0" autoFill="0" autoPict="0" macro="[0]!Sheet1.deleteRow">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24997" r:id="rId1600" name="Button 5541">
              <controlPr locked="0" defaultSize="0" print="0" autoFill="0" autoPict="0" macro="[0]!Sheet1.deleteRow">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24998" r:id="rId1601" name="Button 5542">
              <controlPr locked="0" defaultSize="0" print="0" autoFill="0" autoPict="0" macro="[0]!Sheet1.deleteRow">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4999" r:id="rId1602" name="Button 5543">
              <controlPr locked="0" defaultSize="0" print="0" autoFill="0" autoPict="0" macro="[0]!Sheet1.deleteRow">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25000" r:id="rId1603" name="Button 5544">
              <controlPr locked="0" defaultSize="0" print="0" autoFill="0" autoPict="0" macro="[0]!Sheet1.deleteRow">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25001" r:id="rId1604" name="Button 5545">
              <controlPr locked="0" defaultSize="0" print="0" autoFill="0" autoPict="0" macro="[0]!Sheet1.deleteRow">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25002" r:id="rId1605" name="Button 5546">
              <controlPr locked="0" defaultSize="0" print="0" autoFill="0" autoPict="0" macro="[0]!Sheet1.deleteRow">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25003" r:id="rId1606" name="Button 5547">
              <controlPr locked="0" defaultSize="0" print="0" autoFill="0" autoPict="0" macro="[0]!Sheet1.deleteRow">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25004" r:id="rId1607" name="Button 5548">
              <controlPr locked="0" defaultSize="0" print="0" autoFill="0" autoPict="0" macro="[0]!Sheet1.deleteRow">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25005" r:id="rId1608" name="Button 5549">
              <controlPr locked="0" defaultSize="0" print="0" autoFill="0" autoPict="0" macro="[0]!Sheet1.deleteRow">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25006" r:id="rId1609" name="Button 5550">
              <controlPr locked="0" defaultSize="0" print="0" autoFill="0" autoPict="0" macro="[0]!Sheet1.deleteRow">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25007" r:id="rId1610" name="Button 5551">
              <controlPr locked="0" defaultSize="0" print="0" autoFill="0" autoPict="0" macro="[0]!Sheet1.deleteRow">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25008" r:id="rId1611" name="Button 5552">
              <controlPr locked="0" defaultSize="0" print="0" autoFill="0" autoPict="0" macro="[0]!Sheet1.deleteRow">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25009" r:id="rId1612" name="Button 5553">
              <controlPr locked="0" defaultSize="0" print="0" autoFill="0" autoPict="0" macro="[0]!Sheet1.deleteRow">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25010" r:id="rId1613" name="Button 5554">
              <controlPr locked="0" defaultSize="0" print="0" autoFill="0" autoPict="0" macro="[0]!Sheet1.deleteRow">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25011" r:id="rId1614" name="Button 5555">
              <controlPr locked="0" defaultSize="0" print="0" autoFill="0" autoPict="0" macro="[0]!Sheet1.deleteRow">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25012" r:id="rId1615" name="Button 5556">
              <controlPr locked="0" defaultSize="0" print="0" autoFill="0" autoPict="0" macro="[0]!Sheet1.deleteRow">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25013" r:id="rId1616" name="Button 5557">
              <controlPr locked="0" defaultSize="0" print="0" autoFill="0" autoPict="0" macro="[0]!Sheet1.deleteRow">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25014" r:id="rId1617" name="Button 5558">
              <controlPr locked="0" defaultSize="0" print="0" autoFill="0" autoPict="0" macro="[0]!Sheet1.deleteRow">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25015" r:id="rId1618" name="Button 5559">
              <controlPr locked="0" defaultSize="0" print="0" autoFill="0" autoPict="0" macro="[0]!Sheet1.deleteRow">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25016" r:id="rId1619" name="Button 5560">
              <controlPr locked="0" defaultSize="0" print="0" autoFill="0" autoPict="0" macro="[0]!Sheet1.deleteRow">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25017" r:id="rId1620" name="Button 5561">
              <controlPr locked="0" defaultSize="0" print="0" autoFill="0" autoPict="0" macro="[0]!Sheet1.deleteRow">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25018" r:id="rId1621" name="Button 5562">
              <controlPr locked="0" defaultSize="0" print="0" autoFill="0" autoPict="0" macro="[0]!Sheet1.deleteRow">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25019" r:id="rId1622" name="Button 5563">
              <controlPr locked="0" defaultSize="0" print="0" autoFill="0" autoPict="0" macro="[0]!Sheet1.deleteRow">
                <anchor moveWithCells="1" sizeWithCells="1">
                  <from>
                    <xdr:col>6</xdr:col>
                    <xdr:colOff>0</xdr:colOff>
                    <xdr:row>2365</xdr:row>
                    <xdr:rowOff>0</xdr:rowOff>
                  </from>
                  <to>
                    <xdr:col>7</xdr:col>
                    <xdr:colOff>0</xdr:colOff>
                    <xdr:row>2366</xdr:row>
                    <xdr:rowOff>0</xdr:rowOff>
                  </to>
                </anchor>
              </controlPr>
            </control>
          </mc:Choice>
        </mc:AlternateContent>
        <mc:AlternateContent xmlns:mc="http://schemas.openxmlformats.org/markup-compatibility/2006">
          <mc:Choice Requires="x14">
            <control shapeId="25021" r:id="rId1623" name="Button 5565">
              <controlPr locked="0" defaultSize="0" print="0" autoFill="0" autoPict="0" macro="[0]!Sheet1.delet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25022" r:id="rId1624" name="Button 5566">
              <controlPr locked="0" defaultSize="0" print="0" autoFill="0" autoPict="0" macro="[0]!Sheet1.deleteRow">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25023" r:id="rId1625" name="Button 5567">
              <controlPr locked="0" defaultSize="0" print="0" autoFill="0" autoPict="0" macro="[0]!Sheet1.deleteRow">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25024" r:id="rId1626" name="Button 5568">
              <controlPr locked="0" defaultSize="0" print="0" autoFill="0" autoPict="0" macro="[0]!Sheet1.deleteRow">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25025" r:id="rId1627" name="Button 5569">
              <controlPr locked="0" defaultSize="0" print="0" autoFill="0" autoPict="0" macro="[0]!Sheet1.deleteRow">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25026" r:id="rId1628" name="Button 5570">
              <controlPr locked="0" defaultSize="0" print="0" autoFill="0" autoPict="0" macro="[0]!Sheet1.deleteRow">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25027" r:id="rId1629" name="Button 5571">
              <controlPr locked="0" defaultSize="0" print="0" autoFill="0" autoPict="0" macro="[0]!Sheet1.deleteRow">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25028" r:id="rId1630" name="Button 5572">
              <controlPr locked="0" defaultSize="0" print="0" autoFill="0" autoPict="0" macro="[0]!Sheet1.delet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25029" r:id="rId1631" name="Button 5573">
              <controlPr locked="0" defaultSize="0" print="0" autoFill="0" autoPict="0" macro="[0]!Sheet1.delet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25030" r:id="rId1632" name="Button 5574">
              <controlPr locked="0" defaultSize="0" print="0" autoFill="0" autoPict="0" macro="[0]!Sheet1.deleteRow">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25031" r:id="rId1633" name="Button 5575">
              <controlPr locked="0" defaultSize="0" print="0" autoFill="0" autoPict="0" macro="[0]!Sheet1.deleteRow">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25032" r:id="rId1634" name="Button 5576">
              <controlPr locked="0" defaultSize="0" print="0" autoFill="0" autoPict="0" macro="[0]!Sheet1.deleteRow">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25033" r:id="rId1635" name="Button 5577">
              <controlPr locked="0" defaultSize="0" print="0" autoFill="0" autoPict="0" macro="[0]!Sheet1.deleteRow">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25034" r:id="rId1636" name="Button 5578">
              <controlPr locked="0" defaultSize="0" print="0" autoFill="0" autoPict="0" macro="[0]!Sheet1.deleteRow">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5035" r:id="rId1637" name="Button 5579">
              <controlPr locked="0" defaultSize="0" print="0" autoFill="0" autoPict="0" macro="[0]!Sheet1.deleteRow">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25036" r:id="rId1638" name="Button 5580">
              <controlPr locked="0" defaultSize="0" print="0" autoFill="0" autoPict="0" macro="[0]!Sheet1.deleteRow">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25037" r:id="rId1639" name="Button 5581">
              <controlPr locked="0" defaultSize="0" print="0" autoFill="0" autoPict="0" macro="[0]!Sheet1.deleteRow">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25038" r:id="rId1640" name="Button 5582">
              <controlPr locked="0" defaultSize="0" print="0" autoFill="0" autoPict="0" macro="[0]!Sheet1.deleteRow">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25039" r:id="rId1641" name="Button 5583">
              <controlPr locked="0" defaultSize="0" print="0" autoFill="0" autoPict="0" macro="[0]!Sheet1.deleteRow">
                <anchor moveWithCells="1" sizeWithCells="1">
                  <from>
                    <xdr:col>6</xdr:col>
                    <xdr:colOff>0</xdr:colOff>
                    <xdr:row>2384</xdr:row>
                    <xdr:rowOff>0</xdr:rowOff>
                  </from>
                  <to>
                    <xdr:col>7</xdr:col>
                    <xdr:colOff>0</xdr:colOff>
                    <xdr:row>2385</xdr:row>
                    <xdr:rowOff>0</xdr:rowOff>
                  </to>
                </anchor>
              </controlPr>
            </control>
          </mc:Choice>
        </mc:AlternateContent>
        <mc:AlternateContent xmlns:mc="http://schemas.openxmlformats.org/markup-compatibility/2006">
          <mc:Choice Requires="x14">
            <control shapeId="25040" r:id="rId1642" name="Button 5584">
              <controlPr locked="0" defaultSize="0" print="0" autoFill="0" autoPict="0" macro="[0]!Sheet1.deleteRow">
                <anchor moveWithCells="1" sizeWithCells="1">
                  <from>
                    <xdr:col>6</xdr:col>
                    <xdr:colOff>0</xdr:colOff>
                    <xdr:row>2385</xdr:row>
                    <xdr:rowOff>0</xdr:rowOff>
                  </from>
                  <to>
                    <xdr:col>7</xdr:col>
                    <xdr:colOff>0</xdr:colOff>
                    <xdr:row>2386</xdr:row>
                    <xdr:rowOff>0</xdr:rowOff>
                  </to>
                </anchor>
              </controlPr>
            </control>
          </mc:Choice>
        </mc:AlternateContent>
        <mc:AlternateContent xmlns:mc="http://schemas.openxmlformats.org/markup-compatibility/2006">
          <mc:Choice Requires="x14">
            <control shapeId="25041" r:id="rId1643" name="Button 5585">
              <controlPr locked="0" defaultSize="0" print="0" autoFill="0" autoPict="0" macro="[0]!Sheet1.deleteRow">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25042" r:id="rId1644" name="Button 5586">
              <controlPr locked="0" defaultSize="0" print="0" autoFill="0" autoPict="0" macro="[0]!Sheet1.deleteRow">
                <anchor moveWithCells="1" sizeWithCells="1">
                  <from>
                    <xdr:col>6</xdr:col>
                    <xdr:colOff>0</xdr:colOff>
                    <xdr:row>2387</xdr:row>
                    <xdr:rowOff>0</xdr:rowOff>
                  </from>
                  <to>
                    <xdr:col>7</xdr:col>
                    <xdr:colOff>0</xdr:colOff>
                    <xdr:row>2388</xdr:row>
                    <xdr:rowOff>0</xdr:rowOff>
                  </to>
                </anchor>
              </controlPr>
            </control>
          </mc:Choice>
        </mc:AlternateContent>
        <mc:AlternateContent xmlns:mc="http://schemas.openxmlformats.org/markup-compatibility/2006">
          <mc:Choice Requires="x14">
            <control shapeId="25043" r:id="rId1645" name="Button 5587">
              <controlPr locked="0" defaultSize="0" print="0" autoFill="0" autoPict="0" macro="[0]!Sheet1.deleteRow">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25044" r:id="rId1646" name="Button 5588">
              <controlPr locked="0" defaultSize="0" print="0" autoFill="0" autoPict="0" macro="[0]!Sheet1.deleteRow">
                <anchor moveWithCells="1" sizeWithCells="1">
                  <from>
                    <xdr:col>6</xdr:col>
                    <xdr:colOff>0</xdr:colOff>
                    <xdr:row>2389</xdr:row>
                    <xdr:rowOff>0</xdr:rowOff>
                  </from>
                  <to>
                    <xdr:col>7</xdr:col>
                    <xdr:colOff>0</xdr:colOff>
                    <xdr:row>2390</xdr:row>
                    <xdr:rowOff>0</xdr:rowOff>
                  </to>
                </anchor>
              </controlPr>
            </control>
          </mc:Choice>
        </mc:AlternateContent>
        <mc:AlternateContent xmlns:mc="http://schemas.openxmlformats.org/markup-compatibility/2006">
          <mc:Choice Requires="x14">
            <control shapeId="25045" r:id="rId1647" name="Button 5589">
              <controlPr locked="0" defaultSize="0" print="0" autoFill="0" autoPict="0" macro="[0]!Sheet1.deleteRow">
                <anchor moveWithCells="1" sizeWithCells="1">
                  <from>
                    <xdr:col>6</xdr:col>
                    <xdr:colOff>0</xdr:colOff>
                    <xdr:row>2390</xdr:row>
                    <xdr:rowOff>0</xdr:rowOff>
                  </from>
                  <to>
                    <xdr:col>7</xdr:col>
                    <xdr:colOff>0</xdr:colOff>
                    <xdr:row>2390</xdr:row>
                    <xdr:rowOff>171450</xdr:rowOff>
                  </to>
                </anchor>
              </controlPr>
            </control>
          </mc:Choice>
        </mc:AlternateContent>
        <mc:AlternateContent xmlns:mc="http://schemas.openxmlformats.org/markup-compatibility/2006">
          <mc:Choice Requires="x14">
            <control shapeId="25046" r:id="rId1648" name="Button 5590">
              <controlPr locked="0" defaultSize="0" print="0" autoFill="0" autoPict="0" macro="[0]!Sheet1.deleteRow">
                <anchor moveWithCells="1" sizeWithCells="1">
                  <from>
                    <xdr:col>6</xdr:col>
                    <xdr:colOff>0</xdr:colOff>
                    <xdr:row>2390</xdr:row>
                    <xdr:rowOff>171450</xdr:rowOff>
                  </from>
                  <to>
                    <xdr:col>7</xdr:col>
                    <xdr:colOff>0</xdr:colOff>
                    <xdr:row>2392</xdr:row>
                    <xdr:rowOff>0</xdr:rowOff>
                  </to>
                </anchor>
              </controlPr>
            </control>
          </mc:Choice>
        </mc:AlternateContent>
        <mc:AlternateContent xmlns:mc="http://schemas.openxmlformats.org/markup-compatibility/2006">
          <mc:Choice Requires="x14">
            <control shapeId="25047" r:id="rId1649" name="Button 5591">
              <controlPr locked="0" defaultSize="0" print="0" autoFill="0" autoPict="0" macro="[0]!Sheet1.deleteRow">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25048" r:id="rId1650" name="Button 5592">
              <controlPr locked="0" defaultSize="0" print="0" autoFill="0" autoPict="0" macro="[0]!Sheet1.deleteRow">
                <anchor moveWithCells="1" sizeWithCells="1">
                  <from>
                    <xdr:col>6</xdr:col>
                    <xdr:colOff>0</xdr:colOff>
                    <xdr:row>2393</xdr:row>
                    <xdr:rowOff>0</xdr:rowOff>
                  </from>
                  <to>
                    <xdr:col>7</xdr:col>
                    <xdr:colOff>0</xdr:colOff>
                    <xdr:row>2394</xdr:row>
                    <xdr:rowOff>0</xdr:rowOff>
                  </to>
                </anchor>
              </controlPr>
            </control>
          </mc:Choice>
        </mc:AlternateContent>
        <mc:AlternateContent xmlns:mc="http://schemas.openxmlformats.org/markup-compatibility/2006">
          <mc:Choice Requires="x14">
            <control shapeId="25049" r:id="rId1651" name="Button 5593">
              <controlPr locked="0" defaultSize="0" print="0" autoFill="0" autoPict="0" macro="[0]!Sheet1.deleteRow">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25050" r:id="rId1652" name="Button 5594">
              <controlPr locked="0" defaultSize="0" print="0" autoFill="0" autoPict="0" macro="[0]!Sheet1.deleteRow">
                <anchor moveWithCells="1" sizeWithCells="1">
                  <from>
                    <xdr:col>6</xdr:col>
                    <xdr:colOff>0</xdr:colOff>
                    <xdr:row>2395</xdr:row>
                    <xdr:rowOff>0</xdr:rowOff>
                  </from>
                  <to>
                    <xdr:col>7</xdr:col>
                    <xdr:colOff>0</xdr:colOff>
                    <xdr:row>2396</xdr:row>
                    <xdr:rowOff>0</xdr:rowOff>
                  </to>
                </anchor>
              </controlPr>
            </control>
          </mc:Choice>
        </mc:AlternateContent>
        <mc:AlternateContent xmlns:mc="http://schemas.openxmlformats.org/markup-compatibility/2006">
          <mc:Choice Requires="x14">
            <control shapeId="25051" r:id="rId1653" name="Button 5595">
              <controlPr locked="0" defaultSize="0" print="0" autoFill="0" autoPict="0" macro="[0]!Sheet1.deleteRow">
                <anchor moveWithCells="1" sizeWithCells="1">
                  <from>
                    <xdr:col>6</xdr:col>
                    <xdr:colOff>0</xdr:colOff>
                    <xdr:row>2396</xdr:row>
                    <xdr:rowOff>0</xdr:rowOff>
                  </from>
                  <to>
                    <xdr:col>7</xdr:col>
                    <xdr:colOff>0</xdr:colOff>
                    <xdr:row>2397</xdr:row>
                    <xdr:rowOff>0</xdr:rowOff>
                  </to>
                </anchor>
              </controlPr>
            </control>
          </mc:Choice>
        </mc:AlternateContent>
        <mc:AlternateContent xmlns:mc="http://schemas.openxmlformats.org/markup-compatibility/2006">
          <mc:Choice Requires="x14">
            <control shapeId="25052" r:id="rId1654" name="Button 5596">
              <controlPr locked="0" defaultSize="0" print="0" autoFill="0" autoPict="0" macro="[0]!Sheet1.deleteRow">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25053" r:id="rId1655" name="Button 5597">
              <controlPr locked="0" defaultSize="0" print="0" autoFill="0" autoPict="0" macro="[0]!Sheet1.deleteRow">
                <anchor moveWithCells="1" sizeWithCells="1">
                  <from>
                    <xdr:col>6</xdr:col>
                    <xdr:colOff>0</xdr:colOff>
                    <xdr:row>2398</xdr:row>
                    <xdr:rowOff>0</xdr:rowOff>
                  </from>
                  <to>
                    <xdr:col>7</xdr:col>
                    <xdr:colOff>0</xdr:colOff>
                    <xdr:row>2399</xdr:row>
                    <xdr:rowOff>0</xdr:rowOff>
                  </to>
                </anchor>
              </controlPr>
            </control>
          </mc:Choice>
        </mc:AlternateContent>
        <mc:AlternateContent xmlns:mc="http://schemas.openxmlformats.org/markup-compatibility/2006">
          <mc:Choice Requires="x14">
            <control shapeId="25054" r:id="rId1656" name="Button 5598">
              <controlPr locked="0" defaultSize="0" print="0" autoFill="0" autoPict="0" macro="[0]!Sheet1.deleteRow">
                <anchor moveWithCells="1" sizeWithCells="1">
                  <from>
                    <xdr:col>6</xdr:col>
                    <xdr:colOff>0</xdr:colOff>
                    <xdr:row>2399</xdr:row>
                    <xdr:rowOff>0</xdr:rowOff>
                  </from>
                  <to>
                    <xdr:col>7</xdr:col>
                    <xdr:colOff>0</xdr:colOff>
                    <xdr:row>2400</xdr:row>
                    <xdr:rowOff>0</xdr:rowOff>
                  </to>
                </anchor>
              </controlPr>
            </control>
          </mc:Choice>
        </mc:AlternateContent>
        <mc:AlternateContent xmlns:mc="http://schemas.openxmlformats.org/markup-compatibility/2006">
          <mc:Choice Requires="x14">
            <control shapeId="25056" r:id="rId1657" name="Button 5600">
              <controlPr locked="0" defaultSize="0" print="0" autoFill="0" autoPict="0" macro="[0]!Sheet1.deleteRow">
                <anchor moveWithCells="1" sizeWithCells="1">
                  <from>
                    <xdr:col>6</xdr:col>
                    <xdr:colOff>0</xdr:colOff>
                    <xdr:row>2411</xdr:row>
                    <xdr:rowOff>0</xdr:rowOff>
                  </from>
                  <to>
                    <xdr:col>7</xdr:col>
                    <xdr:colOff>0</xdr:colOff>
                    <xdr:row>2412</xdr:row>
                    <xdr:rowOff>0</xdr:rowOff>
                  </to>
                </anchor>
              </controlPr>
            </control>
          </mc:Choice>
        </mc:AlternateContent>
        <mc:AlternateContent xmlns:mc="http://schemas.openxmlformats.org/markup-compatibility/2006">
          <mc:Choice Requires="x14">
            <control shapeId="25057" r:id="rId1658" name="Button 5601">
              <controlPr locked="0" defaultSize="0" print="0" autoFill="0" autoPict="0" macro="[0]!Sheet1.deleteRow">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25059" r:id="rId1659" name="Button 5603">
              <controlPr locked="0" defaultSize="0" print="0" autoFill="0" autoPict="0" macro="[0]!Sheet1.deleteRow">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25060" r:id="rId1660" name="Button 5604">
              <controlPr locked="0" defaultSize="0" print="0" autoFill="0" autoPict="0" macro="[0]!Sheet1.deleteRow">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25061" r:id="rId1661" name="Button 5605">
              <controlPr locked="0" defaultSize="0" print="0" autoFill="0" autoPict="0" macro="[0]!Sheet1.deleteRow">
                <anchor moveWithCells="1" sizeWithCells="1">
                  <from>
                    <xdr:col>6</xdr:col>
                    <xdr:colOff>0</xdr:colOff>
                    <xdr:row>2415</xdr:row>
                    <xdr:rowOff>0</xdr:rowOff>
                  </from>
                  <to>
                    <xdr:col>7</xdr:col>
                    <xdr:colOff>0</xdr:colOff>
                    <xdr:row>2416</xdr:row>
                    <xdr:rowOff>0</xdr:rowOff>
                  </to>
                </anchor>
              </controlPr>
            </control>
          </mc:Choice>
        </mc:AlternateContent>
        <mc:AlternateContent xmlns:mc="http://schemas.openxmlformats.org/markup-compatibility/2006">
          <mc:Choice Requires="x14">
            <control shapeId="25062" r:id="rId1662" name="Button 5606">
              <controlPr locked="0" defaultSize="0" print="0" autoFill="0" autoPict="0" macro="[0]!Sheet1.deleteRow">
                <anchor moveWithCells="1" sizeWithCells="1">
                  <from>
                    <xdr:col>6</xdr:col>
                    <xdr:colOff>0</xdr:colOff>
                    <xdr:row>2416</xdr:row>
                    <xdr:rowOff>0</xdr:rowOff>
                  </from>
                  <to>
                    <xdr:col>7</xdr:col>
                    <xdr:colOff>0</xdr:colOff>
                    <xdr:row>2417</xdr:row>
                    <xdr:rowOff>0</xdr:rowOff>
                  </to>
                </anchor>
              </controlPr>
            </control>
          </mc:Choice>
        </mc:AlternateContent>
        <mc:AlternateContent xmlns:mc="http://schemas.openxmlformats.org/markup-compatibility/2006">
          <mc:Choice Requires="x14">
            <control shapeId="25063" r:id="rId1663" name="Button 5607">
              <controlPr locked="0" defaultSize="0" print="0" autoFill="0" autoPict="0" macro="[0]!Sheet1.deleteRow">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25064" r:id="rId1664" name="Button 5608">
              <controlPr locked="0" defaultSize="0" print="0" autoFill="0" autoPict="0" macro="[0]!Sheet1.deleteRow">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25065" r:id="rId1665" name="Button 5609">
              <controlPr locked="0" defaultSize="0" print="0" autoFill="0" autoPict="0" macro="[0]!Sheet1.deleteRow">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25066" r:id="rId1666" name="Button 5610">
              <controlPr locked="0" defaultSize="0" print="0" autoFill="0" autoPict="0" macro="[0]!Sheet1.deleteRow">
                <anchor moveWithCells="1" sizeWithCells="1">
                  <from>
                    <xdr:col>6</xdr:col>
                    <xdr:colOff>0</xdr:colOff>
                    <xdr:row>2420</xdr:row>
                    <xdr:rowOff>0</xdr:rowOff>
                  </from>
                  <to>
                    <xdr:col>7</xdr:col>
                    <xdr:colOff>0</xdr:colOff>
                    <xdr:row>2421</xdr:row>
                    <xdr:rowOff>0</xdr:rowOff>
                  </to>
                </anchor>
              </controlPr>
            </control>
          </mc:Choice>
        </mc:AlternateContent>
        <mc:AlternateContent xmlns:mc="http://schemas.openxmlformats.org/markup-compatibility/2006">
          <mc:Choice Requires="x14">
            <control shapeId="25067" r:id="rId1667" name="Button 5611">
              <controlPr locked="0" defaultSize="0" print="0" autoFill="0" autoPict="0" macro="[0]!Sheet1.deleteRow">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25068" r:id="rId1668" name="Button 5612">
              <controlPr locked="0" defaultSize="0" print="0" autoFill="0" autoPict="0" macro="[0]!Sheet1.deleteRow">
                <anchor moveWithCells="1" sizeWithCells="1">
                  <from>
                    <xdr:col>6</xdr:col>
                    <xdr:colOff>0</xdr:colOff>
                    <xdr:row>2422</xdr:row>
                    <xdr:rowOff>0</xdr:rowOff>
                  </from>
                  <to>
                    <xdr:col>7</xdr:col>
                    <xdr:colOff>0</xdr:colOff>
                    <xdr:row>2423</xdr:row>
                    <xdr:rowOff>0</xdr:rowOff>
                  </to>
                </anchor>
              </controlPr>
            </control>
          </mc:Choice>
        </mc:AlternateContent>
        <mc:AlternateContent xmlns:mc="http://schemas.openxmlformats.org/markup-compatibility/2006">
          <mc:Choice Requires="x14">
            <control shapeId="25069" r:id="rId1669" name="Button 5613">
              <controlPr locked="0" defaultSize="0" print="0" autoFill="0" autoPict="0" macro="[0]!Sheet1.deleteRow">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25070" r:id="rId1670" name="Button 5614">
              <controlPr locked="0" defaultSize="0" print="0" autoFill="0" autoPict="0" macro="[0]!Sheet1.deleteRow">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25071" r:id="rId1671" name="Button 5615">
              <controlPr locked="0" defaultSize="0" print="0" autoFill="0" autoPict="0" macro="[0]!Sheet1.deleteRow">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25072" r:id="rId1672" name="Button 5616">
              <controlPr locked="0" defaultSize="0" print="0" autoFill="0" autoPict="0" macro="[0]!Sheet1.deleteRow">
                <anchor moveWithCells="1" sizeWithCells="1">
                  <from>
                    <xdr:col>6</xdr:col>
                    <xdr:colOff>0</xdr:colOff>
                    <xdr:row>2426</xdr:row>
                    <xdr:rowOff>0</xdr:rowOff>
                  </from>
                  <to>
                    <xdr:col>7</xdr:col>
                    <xdr:colOff>0</xdr:colOff>
                    <xdr:row>2427</xdr:row>
                    <xdr:rowOff>0</xdr:rowOff>
                  </to>
                </anchor>
              </controlPr>
            </control>
          </mc:Choice>
        </mc:AlternateContent>
        <mc:AlternateContent xmlns:mc="http://schemas.openxmlformats.org/markup-compatibility/2006">
          <mc:Choice Requires="x14">
            <control shapeId="25073" r:id="rId1673" name="Button 5617">
              <controlPr locked="0" defaultSize="0" print="0" autoFill="0" autoPict="0" macro="[0]!Sheet1.deleteRow">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25074" r:id="rId1674" name="Button 5618">
              <controlPr locked="0" defaultSize="0" print="0" autoFill="0" autoPict="0" macro="[0]!Sheet1.deleteRow">
                <anchor moveWithCells="1" sizeWithCells="1">
                  <from>
                    <xdr:col>6</xdr:col>
                    <xdr:colOff>0</xdr:colOff>
                    <xdr:row>2428</xdr:row>
                    <xdr:rowOff>0</xdr:rowOff>
                  </from>
                  <to>
                    <xdr:col>7</xdr:col>
                    <xdr:colOff>0</xdr:colOff>
                    <xdr:row>2429</xdr:row>
                    <xdr:rowOff>0</xdr:rowOff>
                  </to>
                </anchor>
              </controlPr>
            </control>
          </mc:Choice>
        </mc:AlternateContent>
        <mc:AlternateContent xmlns:mc="http://schemas.openxmlformats.org/markup-compatibility/2006">
          <mc:Choice Requires="x14">
            <control shapeId="25075" r:id="rId1675" name="Button 5619">
              <controlPr locked="0" defaultSize="0" print="0" autoFill="0" autoPict="0" macro="[0]!Sheet1.deleteRow">
                <anchor moveWithCells="1" sizeWithCells="1">
                  <from>
                    <xdr:col>6</xdr:col>
                    <xdr:colOff>0</xdr:colOff>
                    <xdr:row>2429</xdr:row>
                    <xdr:rowOff>0</xdr:rowOff>
                  </from>
                  <to>
                    <xdr:col>7</xdr:col>
                    <xdr:colOff>0</xdr:colOff>
                    <xdr:row>2430</xdr:row>
                    <xdr:rowOff>0</xdr:rowOff>
                  </to>
                </anchor>
              </controlPr>
            </control>
          </mc:Choice>
        </mc:AlternateContent>
        <mc:AlternateContent xmlns:mc="http://schemas.openxmlformats.org/markup-compatibility/2006">
          <mc:Choice Requires="x14">
            <control shapeId="25076" r:id="rId1676" name="Button 5620">
              <controlPr locked="0" defaultSize="0" print="0" autoFill="0" autoPict="0" macro="[0]!Sheet1.deleteRow">
                <anchor moveWithCells="1" sizeWithCells="1">
                  <from>
                    <xdr:col>6</xdr:col>
                    <xdr:colOff>0</xdr:colOff>
                    <xdr:row>2430</xdr:row>
                    <xdr:rowOff>0</xdr:rowOff>
                  </from>
                  <to>
                    <xdr:col>7</xdr:col>
                    <xdr:colOff>0</xdr:colOff>
                    <xdr:row>2431</xdr:row>
                    <xdr:rowOff>0</xdr:rowOff>
                  </to>
                </anchor>
              </controlPr>
            </control>
          </mc:Choice>
        </mc:AlternateContent>
        <mc:AlternateContent xmlns:mc="http://schemas.openxmlformats.org/markup-compatibility/2006">
          <mc:Choice Requires="x14">
            <control shapeId="25077" r:id="rId1677" name="Button 5621">
              <controlPr locked="0" defaultSize="0" print="0" autoFill="0" autoPict="0" macro="[0]!Sheet1.deleteRow">
                <anchor moveWithCells="1" sizeWithCells="1">
                  <from>
                    <xdr:col>6</xdr:col>
                    <xdr:colOff>0</xdr:colOff>
                    <xdr:row>2431</xdr:row>
                    <xdr:rowOff>0</xdr:rowOff>
                  </from>
                  <to>
                    <xdr:col>7</xdr:col>
                    <xdr:colOff>0</xdr:colOff>
                    <xdr:row>2432</xdr:row>
                    <xdr:rowOff>0</xdr:rowOff>
                  </to>
                </anchor>
              </controlPr>
            </control>
          </mc:Choice>
        </mc:AlternateContent>
        <mc:AlternateContent xmlns:mc="http://schemas.openxmlformats.org/markup-compatibility/2006">
          <mc:Choice Requires="x14">
            <control shapeId="25078" r:id="rId1678" name="Button 5622">
              <controlPr locked="0" defaultSize="0" print="0" autoFill="0" autoPict="0" macro="[0]!Sheet1.deleteRow">
                <anchor moveWithCells="1" sizeWithCells="1">
                  <from>
                    <xdr:col>6</xdr:col>
                    <xdr:colOff>0</xdr:colOff>
                    <xdr:row>2432</xdr:row>
                    <xdr:rowOff>0</xdr:rowOff>
                  </from>
                  <to>
                    <xdr:col>7</xdr:col>
                    <xdr:colOff>0</xdr:colOff>
                    <xdr:row>2433</xdr:row>
                    <xdr:rowOff>0</xdr:rowOff>
                  </to>
                </anchor>
              </controlPr>
            </control>
          </mc:Choice>
        </mc:AlternateContent>
        <mc:AlternateContent xmlns:mc="http://schemas.openxmlformats.org/markup-compatibility/2006">
          <mc:Choice Requires="x14">
            <control shapeId="25079" r:id="rId1679" name="Button 5623">
              <controlPr locked="0" defaultSize="0" print="0" autoFill="0" autoPict="0" macro="[0]!Sheet1.deleteRow">
                <anchor moveWithCells="1" sizeWithCells="1">
                  <from>
                    <xdr:col>6</xdr:col>
                    <xdr:colOff>0</xdr:colOff>
                    <xdr:row>2433</xdr:row>
                    <xdr:rowOff>0</xdr:rowOff>
                  </from>
                  <to>
                    <xdr:col>7</xdr:col>
                    <xdr:colOff>0</xdr:colOff>
                    <xdr:row>2434</xdr:row>
                    <xdr:rowOff>0</xdr:rowOff>
                  </to>
                </anchor>
              </controlPr>
            </control>
          </mc:Choice>
        </mc:AlternateContent>
        <mc:AlternateContent xmlns:mc="http://schemas.openxmlformats.org/markup-compatibility/2006">
          <mc:Choice Requires="x14">
            <control shapeId="25080" r:id="rId1680" name="Button 5624">
              <controlPr locked="0" defaultSize="0" print="0" autoFill="0" autoPict="0" macro="[0]!Sheet1.deleteRow">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25081" r:id="rId1681" name="Button 5625">
              <controlPr locked="0" defaultSize="0" print="0" autoFill="0" autoPict="0" macro="[0]!Sheet1.deleteRow">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25082" r:id="rId1682" name="Button 5626">
              <controlPr locked="0" defaultSize="0" print="0" autoFill="0" autoPict="0" macro="[0]!Sheet1.deleteRow">
                <anchor moveWithCells="1" sizeWithCells="1">
                  <from>
                    <xdr:col>6</xdr:col>
                    <xdr:colOff>0</xdr:colOff>
                    <xdr:row>2436</xdr:row>
                    <xdr:rowOff>0</xdr:rowOff>
                  </from>
                  <to>
                    <xdr:col>7</xdr:col>
                    <xdr:colOff>0</xdr:colOff>
                    <xdr:row>2437</xdr:row>
                    <xdr:rowOff>0</xdr:rowOff>
                  </to>
                </anchor>
              </controlPr>
            </control>
          </mc:Choice>
        </mc:AlternateContent>
        <mc:AlternateContent xmlns:mc="http://schemas.openxmlformats.org/markup-compatibility/2006">
          <mc:Choice Requires="x14">
            <control shapeId="25083" r:id="rId1683" name="Button 5627">
              <controlPr locked="0" defaultSize="0" print="0" autoFill="0" autoPict="0" macro="[0]!Sheet1.deleteRow">
                <anchor moveWithCells="1" sizeWithCells="1">
                  <from>
                    <xdr:col>6</xdr:col>
                    <xdr:colOff>0</xdr:colOff>
                    <xdr:row>2437</xdr:row>
                    <xdr:rowOff>0</xdr:rowOff>
                  </from>
                  <to>
                    <xdr:col>7</xdr:col>
                    <xdr:colOff>0</xdr:colOff>
                    <xdr:row>2438</xdr:row>
                    <xdr:rowOff>0</xdr:rowOff>
                  </to>
                </anchor>
              </controlPr>
            </control>
          </mc:Choice>
        </mc:AlternateContent>
        <mc:AlternateContent xmlns:mc="http://schemas.openxmlformats.org/markup-compatibility/2006">
          <mc:Choice Requires="x14">
            <control shapeId="25084" r:id="rId1684" name="Button 5628">
              <controlPr locked="0" defaultSize="0" print="0" autoFill="0" autoPict="0" macro="[0]!Sheet1.deleteRow">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25085" r:id="rId1685" name="Button 5629">
              <controlPr locked="0" defaultSize="0" print="0" autoFill="0" autoPict="0" macro="[0]!Sheet1.deleteRow">
                <anchor moveWithCells="1" sizeWithCells="1">
                  <from>
                    <xdr:col>6</xdr:col>
                    <xdr:colOff>0</xdr:colOff>
                    <xdr:row>2439</xdr:row>
                    <xdr:rowOff>0</xdr:rowOff>
                  </from>
                  <to>
                    <xdr:col>7</xdr:col>
                    <xdr:colOff>0</xdr:colOff>
                    <xdr:row>2440</xdr:row>
                    <xdr:rowOff>0</xdr:rowOff>
                  </to>
                </anchor>
              </controlPr>
            </control>
          </mc:Choice>
        </mc:AlternateContent>
        <mc:AlternateContent xmlns:mc="http://schemas.openxmlformats.org/markup-compatibility/2006">
          <mc:Choice Requires="x14">
            <control shapeId="25086" r:id="rId1686" name="Button 5630">
              <controlPr locked="0" defaultSize="0" print="0" autoFill="0" autoPict="0" macro="[0]!Sheet1.deleteRow">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25087" r:id="rId1687" name="Button 5631">
              <controlPr locked="0" defaultSize="0" print="0" autoFill="0" autoPict="0" macro="[0]!Sheet1.deleteRow">
                <anchor moveWithCells="1" sizeWithCells="1">
                  <from>
                    <xdr:col>6</xdr:col>
                    <xdr:colOff>0</xdr:colOff>
                    <xdr:row>2441</xdr:row>
                    <xdr:rowOff>0</xdr:rowOff>
                  </from>
                  <to>
                    <xdr:col>7</xdr:col>
                    <xdr:colOff>0</xdr:colOff>
                    <xdr:row>2442</xdr:row>
                    <xdr:rowOff>0</xdr:rowOff>
                  </to>
                </anchor>
              </controlPr>
            </control>
          </mc:Choice>
        </mc:AlternateContent>
        <mc:AlternateContent xmlns:mc="http://schemas.openxmlformats.org/markup-compatibility/2006">
          <mc:Choice Requires="x14">
            <control shapeId="25088" r:id="rId1688" name="Button 5632">
              <controlPr locked="0" defaultSize="0" print="0" autoFill="0" autoPict="0" macro="[0]!Sheet1.deleteRow">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25089" r:id="rId1689" name="Button 5633">
              <controlPr locked="0" defaultSize="0" print="0" autoFill="0" autoPict="0" macro="[0]!Sheet1.deleteRow">
                <anchor moveWithCells="1" sizeWithCells="1">
                  <from>
                    <xdr:col>6</xdr:col>
                    <xdr:colOff>0</xdr:colOff>
                    <xdr:row>2443</xdr:row>
                    <xdr:rowOff>0</xdr:rowOff>
                  </from>
                  <to>
                    <xdr:col>7</xdr:col>
                    <xdr:colOff>0</xdr:colOff>
                    <xdr:row>2444</xdr:row>
                    <xdr:rowOff>0</xdr:rowOff>
                  </to>
                </anchor>
              </controlPr>
            </control>
          </mc:Choice>
        </mc:AlternateContent>
        <mc:AlternateContent xmlns:mc="http://schemas.openxmlformats.org/markup-compatibility/2006">
          <mc:Choice Requires="x14">
            <control shapeId="25090" r:id="rId1690" name="Button 5634">
              <controlPr locked="0" defaultSize="0" print="0" autoFill="0" autoPict="0" macro="[0]!Sheet1.deleteRow">
                <anchor moveWithCells="1" sizeWithCells="1">
                  <from>
                    <xdr:col>6</xdr:col>
                    <xdr:colOff>0</xdr:colOff>
                    <xdr:row>2444</xdr:row>
                    <xdr:rowOff>0</xdr:rowOff>
                  </from>
                  <to>
                    <xdr:col>7</xdr:col>
                    <xdr:colOff>0</xdr:colOff>
                    <xdr:row>2445</xdr:row>
                    <xdr:rowOff>0</xdr:rowOff>
                  </to>
                </anchor>
              </controlPr>
            </control>
          </mc:Choice>
        </mc:AlternateContent>
        <mc:AlternateContent xmlns:mc="http://schemas.openxmlformats.org/markup-compatibility/2006">
          <mc:Choice Requires="x14">
            <control shapeId="25091" r:id="rId1691" name="Button 5635">
              <controlPr locked="0" defaultSize="0" print="0" autoFill="0" autoPict="0" macro="[0]!Sheet1.deleteRow">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25092" r:id="rId1692" name="Button 5636">
              <controlPr locked="0" defaultSize="0" print="0" autoFill="0" autoPict="0" macro="[0]!Sheet1.deleteRow">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25093" r:id="rId1693" name="Button 5637">
              <controlPr locked="0" defaultSize="0" print="0" autoFill="0" autoPict="0" macro="[0]!Sheet1.deleteRow">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25095" r:id="rId1694" name="Button 5639">
              <controlPr locked="0" defaultSize="0" print="0" autoFill="0" autoPict="0" macro="[0]!Sheet1.deleteRow">
                <anchor moveWithCells="1" sizeWithCells="1">
                  <from>
                    <xdr:col>6</xdr:col>
                    <xdr:colOff>0</xdr:colOff>
                    <xdr:row>2448</xdr:row>
                    <xdr:rowOff>0</xdr:rowOff>
                  </from>
                  <to>
                    <xdr:col>7</xdr:col>
                    <xdr:colOff>0</xdr:colOff>
                    <xdr:row>2449</xdr:row>
                    <xdr:rowOff>0</xdr:rowOff>
                  </to>
                </anchor>
              </controlPr>
            </control>
          </mc:Choice>
        </mc:AlternateContent>
        <mc:AlternateContent xmlns:mc="http://schemas.openxmlformats.org/markup-compatibility/2006">
          <mc:Choice Requires="x14">
            <control shapeId="25096" r:id="rId1695" name="Button 5640">
              <controlPr locked="0" defaultSize="0" print="0" autoFill="0" autoPict="0" macro="[0]!Sheet1.deleteRow">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25097" r:id="rId1696" name="Button 5641">
              <controlPr locked="0" defaultSize="0" print="0" autoFill="0" autoPict="0" macro="[0]!Sheet1.deleteRow">
                <anchor moveWithCells="1" sizeWithCells="1">
                  <from>
                    <xdr:col>6</xdr:col>
                    <xdr:colOff>0</xdr:colOff>
                    <xdr:row>2450</xdr:row>
                    <xdr:rowOff>0</xdr:rowOff>
                  </from>
                  <to>
                    <xdr:col>7</xdr:col>
                    <xdr:colOff>0</xdr:colOff>
                    <xdr:row>2451</xdr:row>
                    <xdr:rowOff>0</xdr:rowOff>
                  </to>
                </anchor>
              </controlPr>
            </control>
          </mc:Choice>
        </mc:AlternateContent>
        <mc:AlternateContent xmlns:mc="http://schemas.openxmlformats.org/markup-compatibility/2006">
          <mc:Choice Requires="x14">
            <control shapeId="25098" r:id="rId1697" name="Button 5642">
              <controlPr locked="0" defaultSize="0" print="0" autoFill="0" autoPict="0" macro="[0]!Sheet1.deleteRow">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25099" r:id="rId1698" name="Button 5643">
              <controlPr locked="0" defaultSize="0" print="0" autoFill="0" autoPict="0" macro="[0]!Sheet1.deleteRow">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25100" r:id="rId1699" name="Button 5644">
              <controlPr locked="0" defaultSize="0" print="0" autoFill="0" autoPict="0" macro="[0]!Sheet1.deleteRow">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25101" r:id="rId1700" name="Button 5645">
              <controlPr locked="0" defaultSize="0" print="0" autoFill="0" autoPict="0" macro="[0]!Sheet1.deleteRow">
                <anchor moveWithCells="1" sizeWithCells="1">
                  <from>
                    <xdr:col>6</xdr:col>
                    <xdr:colOff>0</xdr:colOff>
                    <xdr:row>2454</xdr:row>
                    <xdr:rowOff>0</xdr:rowOff>
                  </from>
                  <to>
                    <xdr:col>7</xdr:col>
                    <xdr:colOff>0</xdr:colOff>
                    <xdr:row>2455</xdr:row>
                    <xdr:rowOff>0</xdr:rowOff>
                  </to>
                </anchor>
              </controlPr>
            </control>
          </mc:Choice>
        </mc:AlternateContent>
        <mc:AlternateContent xmlns:mc="http://schemas.openxmlformats.org/markup-compatibility/2006">
          <mc:Choice Requires="x14">
            <control shapeId="25102" r:id="rId1701" name="Button 5646">
              <controlPr locked="0" defaultSize="0" print="0" autoFill="0" autoPict="0" macro="[0]!Sheet1.deleteRow">
                <anchor moveWithCells="1" sizeWithCells="1">
                  <from>
                    <xdr:col>6</xdr:col>
                    <xdr:colOff>0</xdr:colOff>
                    <xdr:row>2455</xdr:row>
                    <xdr:rowOff>0</xdr:rowOff>
                  </from>
                  <to>
                    <xdr:col>7</xdr:col>
                    <xdr:colOff>0</xdr:colOff>
                    <xdr:row>2456</xdr:row>
                    <xdr:rowOff>0</xdr:rowOff>
                  </to>
                </anchor>
              </controlPr>
            </control>
          </mc:Choice>
        </mc:AlternateContent>
        <mc:AlternateContent xmlns:mc="http://schemas.openxmlformats.org/markup-compatibility/2006">
          <mc:Choice Requires="x14">
            <control shapeId="25103" r:id="rId1702" name="Button 5647">
              <controlPr locked="0" defaultSize="0" print="0" autoFill="0" autoPict="0" macro="[0]!Sheet1.deleteRow">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25104" r:id="rId1703" name="Button 5648">
              <controlPr locked="0" defaultSize="0" print="0" autoFill="0" autoPict="0" macro="[0]!Sheet1.deleteRow">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25106" r:id="rId1704" name="Button 5650">
              <controlPr locked="0" defaultSize="0" print="0" autoFill="0" autoPict="0" macro="[0]!Sheet1.deleteRow">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25107" r:id="rId1705" name="Button 5651">
              <controlPr locked="0" defaultSize="0" print="0" autoFill="0" autoPict="0" macro="[0]!Sheet1.deleteRow">
                <anchor moveWithCells="1" sizeWithCells="1">
                  <from>
                    <xdr:col>6</xdr:col>
                    <xdr:colOff>0</xdr:colOff>
                    <xdr:row>2459</xdr:row>
                    <xdr:rowOff>0</xdr:rowOff>
                  </from>
                  <to>
                    <xdr:col>7</xdr:col>
                    <xdr:colOff>0</xdr:colOff>
                    <xdr:row>2459</xdr:row>
                    <xdr:rowOff>171450</xdr:rowOff>
                  </to>
                </anchor>
              </controlPr>
            </control>
          </mc:Choice>
        </mc:AlternateContent>
        <mc:AlternateContent xmlns:mc="http://schemas.openxmlformats.org/markup-compatibility/2006">
          <mc:Choice Requires="x14">
            <control shapeId="25108" r:id="rId1706" name="Button 5652">
              <controlPr locked="0" defaultSize="0" print="0" autoFill="0" autoPict="0" macro="[0]!Sheet1.deleteRow">
                <anchor moveWithCells="1" sizeWithCells="1">
                  <from>
                    <xdr:col>6</xdr:col>
                    <xdr:colOff>0</xdr:colOff>
                    <xdr:row>2459</xdr:row>
                    <xdr:rowOff>171450</xdr:rowOff>
                  </from>
                  <to>
                    <xdr:col>7</xdr:col>
                    <xdr:colOff>0</xdr:colOff>
                    <xdr:row>2461</xdr:row>
                    <xdr:rowOff>0</xdr:rowOff>
                  </to>
                </anchor>
              </controlPr>
            </control>
          </mc:Choice>
        </mc:AlternateContent>
        <mc:AlternateContent xmlns:mc="http://schemas.openxmlformats.org/markup-compatibility/2006">
          <mc:Choice Requires="x14">
            <control shapeId="25109" r:id="rId1707" name="Button 5653">
              <controlPr locked="0" defaultSize="0" print="0" autoFill="0" autoPict="0" macro="[0]!Sheet1.deleteRow">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25110" r:id="rId1708" name="Button 5654">
              <controlPr locked="0" defaultSize="0" print="0" autoFill="0" autoPict="0" macro="[0]!Sheet1.deleteRow">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25111" r:id="rId1709" name="Button 5655">
              <controlPr locked="0" defaultSize="0" print="0" autoFill="0" autoPict="0" macro="[0]!Sheet1.deleteRow">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25112" r:id="rId1710" name="Button 5656">
              <controlPr locked="0" defaultSize="0" print="0" autoFill="0" autoPict="0" macro="[0]!Sheet1.deleteRow">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25113" r:id="rId1711" name="Button 5657">
              <controlPr locked="0" defaultSize="0" print="0" autoFill="0" autoPict="0" macro="[0]!Sheet1.deleteRow">
                <anchor moveWithCells="1" sizeWithCells="1">
                  <from>
                    <xdr:col>6</xdr:col>
                    <xdr:colOff>0</xdr:colOff>
                    <xdr:row>2465</xdr:row>
                    <xdr:rowOff>0</xdr:rowOff>
                  </from>
                  <to>
                    <xdr:col>7</xdr:col>
                    <xdr:colOff>0</xdr:colOff>
                    <xdr:row>2466</xdr:row>
                    <xdr:rowOff>0</xdr:rowOff>
                  </to>
                </anchor>
              </controlPr>
            </control>
          </mc:Choice>
        </mc:AlternateContent>
        <mc:AlternateContent xmlns:mc="http://schemas.openxmlformats.org/markup-compatibility/2006">
          <mc:Choice Requires="x14">
            <control shapeId="25114" r:id="rId1712" name="Button 5658">
              <controlPr locked="0" defaultSize="0" print="0" autoFill="0" autoPict="0" macro="[0]!Sheet1.deleteRow">
                <anchor moveWithCells="1" sizeWithCells="1">
                  <from>
                    <xdr:col>6</xdr:col>
                    <xdr:colOff>0</xdr:colOff>
                    <xdr:row>2466</xdr:row>
                    <xdr:rowOff>0</xdr:rowOff>
                  </from>
                  <to>
                    <xdr:col>7</xdr:col>
                    <xdr:colOff>0</xdr:colOff>
                    <xdr:row>2467</xdr:row>
                    <xdr:rowOff>0</xdr:rowOff>
                  </to>
                </anchor>
              </controlPr>
            </control>
          </mc:Choice>
        </mc:AlternateContent>
        <mc:AlternateContent xmlns:mc="http://schemas.openxmlformats.org/markup-compatibility/2006">
          <mc:Choice Requires="x14">
            <control shapeId="25115" r:id="rId1713" name="Button 5659">
              <controlPr locked="0" defaultSize="0" print="0" autoFill="0" autoPict="0" macro="[0]!Sheet1.deleteRow">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25116" r:id="rId1714" name="Button 5660">
              <controlPr locked="0" defaultSize="0" print="0" autoFill="0" autoPict="0" macro="[0]!Sheet1.deleteRow">
                <anchor moveWithCells="1" sizeWithCells="1">
                  <from>
                    <xdr:col>6</xdr:col>
                    <xdr:colOff>0</xdr:colOff>
                    <xdr:row>2468</xdr:row>
                    <xdr:rowOff>0</xdr:rowOff>
                  </from>
                  <to>
                    <xdr:col>7</xdr:col>
                    <xdr:colOff>0</xdr:colOff>
                    <xdr:row>2469</xdr:row>
                    <xdr:rowOff>0</xdr:rowOff>
                  </to>
                </anchor>
              </controlPr>
            </control>
          </mc:Choice>
        </mc:AlternateContent>
        <mc:AlternateContent xmlns:mc="http://schemas.openxmlformats.org/markup-compatibility/2006">
          <mc:Choice Requires="x14">
            <control shapeId="25117" r:id="rId1715" name="Button 5661">
              <controlPr locked="0" defaultSize="0" print="0" autoFill="0" autoPict="0" macro="[0]!Sheet1.deleteRow">
                <anchor moveWithCells="1" sizeWithCells="1">
                  <from>
                    <xdr:col>6</xdr:col>
                    <xdr:colOff>0</xdr:colOff>
                    <xdr:row>2469</xdr:row>
                    <xdr:rowOff>0</xdr:rowOff>
                  </from>
                  <to>
                    <xdr:col>7</xdr:col>
                    <xdr:colOff>0</xdr:colOff>
                    <xdr:row>2470</xdr:row>
                    <xdr:rowOff>0</xdr:rowOff>
                  </to>
                </anchor>
              </controlPr>
            </control>
          </mc:Choice>
        </mc:AlternateContent>
        <mc:AlternateContent xmlns:mc="http://schemas.openxmlformats.org/markup-compatibility/2006">
          <mc:Choice Requires="x14">
            <control shapeId="25118" r:id="rId1716" name="Button 5662">
              <controlPr locked="0" defaultSize="0" print="0" autoFill="0" autoPict="0" macro="[0]!Sheet1.deleteRow">
                <anchor moveWithCells="1" sizeWithCells="1">
                  <from>
                    <xdr:col>6</xdr:col>
                    <xdr:colOff>0</xdr:colOff>
                    <xdr:row>2470</xdr:row>
                    <xdr:rowOff>0</xdr:rowOff>
                  </from>
                  <to>
                    <xdr:col>7</xdr:col>
                    <xdr:colOff>0</xdr:colOff>
                    <xdr:row>2471</xdr:row>
                    <xdr:rowOff>0</xdr:rowOff>
                  </to>
                </anchor>
              </controlPr>
            </control>
          </mc:Choice>
        </mc:AlternateContent>
        <mc:AlternateContent xmlns:mc="http://schemas.openxmlformats.org/markup-compatibility/2006">
          <mc:Choice Requires="x14">
            <control shapeId="25119" r:id="rId1717" name="Button 5663">
              <controlPr locked="0" defaultSize="0" print="0" autoFill="0" autoPict="0" macro="[0]!Sheet1.deleteRow">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25120" r:id="rId1718" name="Button 5664">
              <controlPr locked="0" defaultSize="0" print="0" autoFill="0" autoPict="0" macro="[0]!Sheet1.deleteRow">
                <anchor moveWithCells="1" sizeWithCells="1">
                  <from>
                    <xdr:col>6</xdr:col>
                    <xdr:colOff>0</xdr:colOff>
                    <xdr:row>2472</xdr:row>
                    <xdr:rowOff>0</xdr:rowOff>
                  </from>
                  <to>
                    <xdr:col>7</xdr:col>
                    <xdr:colOff>0</xdr:colOff>
                    <xdr:row>2473</xdr:row>
                    <xdr:rowOff>0</xdr:rowOff>
                  </to>
                </anchor>
              </controlPr>
            </control>
          </mc:Choice>
        </mc:AlternateContent>
        <mc:AlternateContent xmlns:mc="http://schemas.openxmlformats.org/markup-compatibility/2006">
          <mc:Choice Requires="x14">
            <control shapeId="25121" r:id="rId1719" name="Button 5665">
              <controlPr locked="0" defaultSize="0" print="0" autoFill="0" autoPict="0" macro="[0]!Sheet1.deleteRow">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25122" r:id="rId1720" name="Button 5666">
              <controlPr locked="0" defaultSize="0" print="0" autoFill="0" autoPict="0" macro="[0]!Sheet1.deleteRow">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25123" r:id="rId1721" name="Button 5667">
              <controlPr locked="0" defaultSize="0" print="0" autoFill="0" autoPict="0" macro="[0]!Sheet1.deleteRow">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25124" r:id="rId1722" name="Button 5668">
              <controlPr locked="0" defaultSize="0" print="0" autoFill="0" autoPict="0" macro="[0]!Sheet1.deleteRow">
                <anchor moveWithCells="1" sizeWithCells="1">
                  <from>
                    <xdr:col>6</xdr:col>
                    <xdr:colOff>0</xdr:colOff>
                    <xdr:row>2476</xdr:row>
                    <xdr:rowOff>0</xdr:rowOff>
                  </from>
                  <to>
                    <xdr:col>7</xdr:col>
                    <xdr:colOff>0</xdr:colOff>
                    <xdr:row>2477</xdr:row>
                    <xdr:rowOff>0</xdr:rowOff>
                  </to>
                </anchor>
              </controlPr>
            </control>
          </mc:Choice>
        </mc:AlternateContent>
        <mc:AlternateContent xmlns:mc="http://schemas.openxmlformats.org/markup-compatibility/2006">
          <mc:Choice Requires="x14">
            <control shapeId="25125" r:id="rId1723" name="Button 5669">
              <controlPr locked="0" defaultSize="0" print="0" autoFill="0" autoPict="0" macro="[0]!Sheet1.deleteRow">
                <anchor moveWithCells="1" sizeWithCells="1">
                  <from>
                    <xdr:col>6</xdr:col>
                    <xdr:colOff>0</xdr:colOff>
                    <xdr:row>2477</xdr:row>
                    <xdr:rowOff>0</xdr:rowOff>
                  </from>
                  <to>
                    <xdr:col>7</xdr:col>
                    <xdr:colOff>0</xdr:colOff>
                    <xdr:row>2478</xdr:row>
                    <xdr:rowOff>0</xdr:rowOff>
                  </to>
                </anchor>
              </controlPr>
            </control>
          </mc:Choice>
        </mc:AlternateContent>
        <mc:AlternateContent xmlns:mc="http://schemas.openxmlformats.org/markup-compatibility/2006">
          <mc:Choice Requires="x14">
            <control shapeId="25126" r:id="rId1724" name="Button 5670">
              <controlPr locked="0" defaultSize="0" print="0" autoFill="0" autoPict="0" macro="[0]!Sheet1.deleteRow">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25127" r:id="rId1725" name="Button 5671">
              <controlPr locked="0" defaultSize="0" print="0" autoFill="0" autoPict="0" macro="[0]!Sheet1.deleteRow">
                <anchor moveWithCells="1" sizeWithCells="1">
                  <from>
                    <xdr:col>6</xdr:col>
                    <xdr:colOff>0</xdr:colOff>
                    <xdr:row>2479</xdr:row>
                    <xdr:rowOff>0</xdr:rowOff>
                  </from>
                  <to>
                    <xdr:col>7</xdr:col>
                    <xdr:colOff>0</xdr:colOff>
                    <xdr:row>2480</xdr:row>
                    <xdr:rowOff>0</xdr:rowOff>
                  </to>
                </anchor>
              </controlPr>
            </control>
          </mc:Choice>
        </mc:AlternateContent>
        <mc:AlternateContent xmlns:mc="http://schemas.openxmlformats.org/markup-compatibility/2006">
          <mc:Choice Requires="x14">
            <control shapeId="25129" r:id="rId1726" name="Button 5673">
              <controlPr locked="0" defaultSize="0" print="0" autoFill="0" autoPict="0" macro="[0]!Sheet1.deleteRow">
                <anchor moveWithCells="1" sizeWithCells="1">
                  <from>
                    <xdr:col>6</xdr:col>
                    <xdr:colOff>0</xdr:colOff>
                    <xdr:row>2480</xdr:row>
                    <xdr:rowOff>0</xdr:rowOff>
                  </from>
                  <to>
                    <xdr:col>7</xdr:col>
                    <xdr:colOff>0</xdr:colOff>
                    <xdr:row>2481</xdr:row>
                    <xdr:rowOff>0</xdr:rowOff>
                  </to>
                </anchor>
              </controlPr>
            </control>
          </mc:Choice>
        </mc:AlternateContent>
        <mc:AlternateContent xmlns:mc="http://schemas.openxmlformats.org/markup-compatibility/2006">
          <mc:Choice Requires="x14">
            <control shapeId="25130" r:id="rId1727" name="Button 5674">
              <controlPr locked="0" defaultSize="0" print="0" autoFill="0" autoPict="0" macro="[0]!Sheet1.deleteRow">
                <anchor moveWithCells="1" sizeWithCells="1">
                  <from>
                    <xdr:col>6</xdr:col>
                    <xdr:colOff>0</xdr:colOff>
                    <xdr:row>2481</xdr:row>
                    <xdr:rowOff>0</xdr:rowOff>
                  </from>
                  <to>
                    <xdr:col>7</xdr:col>
                    <xdr:colOff>0</xdr:colOff>
                    <xdr:row>2482</xdr:row>
                    <xdr:rowOff>0</xdr:rowOff>
                  </to>
                </anchor>
              </controlPr>
            </control>
          </mc:Choice>
        </mc:AlternateContent>
        <mc:AlternateContent xmlns:mc="http://schemas.openxmlformats.org/markup-compatibility/2006">
          <mc:Choice Requires="x14">
            <control shapeId="25131" r:id="rId1728" name="Button 5675">
              <controlPr locked="0" defaultSize="0" print="0" autoFill="0" autoPict="0" macro="[0]!Sheet1.deleteRow">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25132" r:id="rId1729" name="Button 5676">
              <controlPr locked="0" defaultSize="0" print="0" autoFill="0" autoPict="0" macro="[0]!Sheet1.deleteRow">
                <anchor moveWithCells="1" sizeWithCells="1">
                  <from>
                    <xdr:col>6</xdr:col>
                    <xdr:colOff>0</xdr:colOff>
                    <xdr:row>2483</xdr:row>
                    <xdr:rowOff>0</xdr:rowOff>
                  </from>
                  <to>
                    <xdr:col>7</xdr:col>
                    <xdr:colOff>0</xdr:colOff>
                    <xdr:row>2484</xdr:row>
                    <xdr:rowOff>0</xdr:rowOff>
                  </to>
                </anchor>
              </controlPr>
            </control>
          </mc:Choice>
        </mc:AlternateContent>
        <mc:AlternateContent xmlns:mc="http://schemas.openxmlformats.org/markup-compatibility/2006">
          <mc:Choice Requires="x14">
            <control shapeId="25133" r:id="rId1730" name="Button 5677">
              <controlPr locked="0" defaultSize="0" print="0" autoFill="0" autoPict="0" macro="[0]!Sheet1.deleteRow">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25134" r:id="rId1731" name="Button 5678">
              <controlPr locked="0" defaultSize="0" print="0" autoFill="0" autoPict="0" macro="[0]!Sheet1.deleteRow">
                <anchor moveWithCells="1" sizeWithCells="1">
                  <from>
                    <xdr:col>6</xdr:col>
                    <xdr:colOff>0</xdr:colOff>
                    <xdr:row>2485</xdr:row>
                    <xdr:rowOff>0</xdr:rowOff>
                  </from>
                  <to>
                    <xdr:col>7</xdr:col>
                    <xdr:colOff>0</xdr:colOff>
                    <xdr:row>2486</xdr:row>
                    <xdr:rowOff>0</xdr:rowOff>
                  </to>
                </anchor>
              </controlPr>
            </control>
          </mc:Choice>
        </mc:AlternateContent>
        <mc:AlternateContent xmlns:mc="http://schemas.openxmlformats.org/markup-compatibility/2006">
          <mc:Choice Requires="x14">
            <control shapeId="25135" r:id="rId1732" name="Button 5679">
              <controlPr locked="0" defaultSize="0" print="0" autoFill="0" autoPict="0" macro="[0]!Sheet1.deleteRow">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25136" r:id="rId1733" name="Button 5680">
              <controlPr locked="0" defaultSize="0" print="0" autoFill="0" autoPict="0" macro="[0]!Sheet1.deleteRow">
                <anchor moveWithCells="1" sizeWithCells="1">
                  <from>
                    <xdr:col>6</xdr:col>
                    <xdr:colOff>0</xdr:colOff>
                    <xdr:row>2487</xdr:row>
                    <xdr:rowOff>0</xdr:rowOff>
                  </from>
                  <to>
                    <xdr:col>7</xdr:col>
                    <xdr:colOff>0</xdr:colOff>
                    <xdr:row>2488</xdr:row>
                    <xdr:rowOff>0</xdr:rowOff>
                  </to>
                </anchor>
              </controlPr>
            </control>
          </mc:Choice>
        </mc:AlternateContent>
        <mc:AlternateContent xmlns:mc="http://schemas.openxmlformats.org/markup-compatibility/2006">
          <mc:Choice Requires="x14">
            <control shapeId="25137" r:id="rId1734" name="Button 5681">
              <controlPr locked="0" defaultSize="0" print="0" autoFill="0" autoPict="0" macro="[0]!Sheet1.deleteRow">
                <anchor moveWithCells="1" sizeWithCells="1">
                  <from>
                    <xdr:col>6</xdr:col>
                    <xdr:colOff>0</xdr:colOff>
                    <xdr:row>2488</xdr:row>
                    <xdr:rowOff>0</xdr:rowOff>
                  </from>
                  <to>
                    <xdr:col>7</xdr:col>
                    <xdr:colOff>0</xdr:colOff>
                    <xdr:row>2489</xdr:row>
                    <xdr:rowOff>0</xdr:rowOff>
                  </to>
                </anchor>
              </controlPr>
            </control>
          </mc:Choice>
        </mc:AlternateContent>
        <mc:AlternateContent xmlns:mc="http://schemas.openxmlformats.org/markup-compatibility/2006">
          <mc:Choice Requires="x14">
            <control shapeId="25138" r:id="rId1735" name="Button 5682">
              <controlPr locked="0" defaultSize="0" print="0" autoFill="0" autoPict="0" macro="[0]!Sheet1.deleteRow">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25139" r:id="rId1736" name="Button 5683">
              <controlPr locked="0" defaultSize="0" print="0" autoFill="0" autoPict="0" macro="[0]!Sheet1.deleteRow">
                <anchor moveWithCells="1" sizeWithCells="1">
                  <from>
                    <xdr:col>6</xdr:col>
                    <xdr:colOff>0</xdr:colOff>
                    <xdr:row>2490</xdr:row>
                    <xdr:rowOff>0</xdr:rowOff>
                  </from>
                  <to>
                    <xdr:col>7</xdr:col>
                    <xdr:colOff>0</xdr:colOff>
                    <xdr:row>2491</xdr:row>
                    <xdr:rowOff>0</xdr:rowOff>
                  </to>
                </anchor>
              </controlPr>
            </control>
          </mc:Choice>
        </mc:AlternateContent>
        <mc:AlternateContent xmlns:mc="http://schemas.openxmlformats.org/markup-compatibility/2006">
          <mc:Choice Requires="x14">
            <control shapeId="25140" r:id="rId1737" name="Button 5684">
              <controlPr locked="0" defaultSize="0" print="0" autoFill="0" autoPict="0" macro="[0]!Sheet1.deleteRow">
                <anchor moveWithCells="1" sizeWithCells="1">
                  <from>
                    <xdr:col>6</xdr:col>
                    <xdr:colOff>0</xdr:colOff>
                    <xdr:row>2491</xdr:row>
                    <xdr:rowOff>0</xdr:rowOff>
                  </from>
                  <to>
                    <xdr:col>7</xdr:col>
                    <xdr:colOff>0</xdr:colOff>
                    <xdr:row>2492</xdr:row>
                    <xdr:rowOff>0</xdr:rowOff>
                  </to>
                </anchor>
              </controlPr>
            </control>
          </mc:Choice>
        </mc:AlternateContent>
        <mc:AlternateContent xmlns:mc="http://schemas.openxmlformats.org/markup-compatibility/2006">
          <mc:Choice Requires="x14">
            <control shapeId="25141" r:id="rId1738" name="Button 5685">
              <controlPr locked="0" defaultSize="0" print="0" autoFill="0" autoPict="0" macro="[0]!Sheet1.deleteRow">
                <anchor moveWithCells="1" sizeWithCells="1">
                  <from>
                    <xdr:col>6</xdr:col>
                    <xdr:colOff>0</xdr:colOff>
                    <xdr:row>2492</xdr:row>
                    <xdr:rowOff>0</xdr:rowOff>
                  </from>
                  <to>
                    <xdr:col>7</xdr:col>
                    <xdr:colOff>0</xdr:colOff>
                    <xdr:row>2493</xdr:row>
                    <xdr:rowOff>0</xdr:rowOff>
                  </to>
                </anchor>
              </controlPr>
            </control>
          </mc:Choice>
        </mc:AlternateContent>
        <mc:AlternateContent xmlns:mc="http://schemas.openxmlformats.org/markup-compatibility/2006">
          <mc:Choice Requires="x14">
            <control shapeId="25142" r:id="rId1739" name="Button 5686">
              <controlPr locked="0" defaultSize="0" print="0" autoFill="0" autoPict="0" macro="[0]!Sheet1.deleteRow">
                <anchor moveWithCells="1" sizeWithCells="1">
                  <from>
                    <xdr:col>6</xdr:col>
                    <xdr:colOff>0</xdr:colOff>
                    <xdr:row>2493</xdr:row>
                    <xdr:rowOff>0</xdr:rowOff>
                  </from>
                  <to>
                    <xdr:col>7</xdr:col>
                    <xdr:colOff>0</xdr:colOff>
                    <xdr:row>2494</xdr:row>
                    <xdr:rowOff>0</xdr:rowOff>
                  </to>
                </anchor>
              </controlPr>
            </control>
          </mc:Choice>
        </mc:AlternateContent>
        <mc:AlternateContent xmlns:mc="http://schemas.openxmlformats.org/markup-compatibility/2006">
          <mc:Choice Requires="x14">
            <control shapeId="25143" r:id="rId1740" name="Button 5687">
              <controlPr locked="0" defaultSize="0" print="0" autoFill="0" autoPict="0" macro="[0]!Sheet1.deleteRow">
                <anchor moveWithCells="1" sizeWithCells="1">
                  <from>
                    <xdr:col>6</xdr:col>
                    <xdr:colOff>0</xdr:colOff>
                    <xdr:row>2494</xdr:row>
                    <xdr:rowOff>0</xdr:rowOff>
                  </from>
                  <to>
                    <xdr:col>7</xdr:col>
                    <xdr:colOff>0</xdr:colOff>
                    <xdr:row>2495</xdr:row>
                    <xdr:rowOff>0</xdr:rowOff>
                  </to>
                </anchor>
              </controlPr>
            </control>
          </mc:Choice>
        </mc:AlternateContent>
        <mc:AlternateContent xmlns:mc="http://schemas.openxmlformats.org/markup-compatibility/2006">
          <mc:Choice Requires="x14">
            <control shapeId="25144" r:id="rId1741" name="Button 5688">
              <controlPr locked="0" defaultSize="0" print="0" autoFill="0" autoPict="0" macro="[0]!Sheet1.deleteRow">
                <anchor moveWithCells="1" sizeWithCells="1">
                  <from>
                    <xdr:col>6</xdr:col>
                    <xdr:colOff>0</xdr:colOff>
                    <xdr:row>2495</xdr:row>
                    <xdr:rowOff>0</xdr:rowOff>
                  </from>
                  <to>
                    <xdr:col>7</xdr:col>
                    <xdr:colOff>0</xdr:colOff>
                    <xdr:row>2496</xdr:row>
                    <xdr:rowOff>0</xdr:rowOff>
                  </to>
                </anchor>
              </controlPr>
            </control>
          </mc:Choice>
        </mc:AlternateContent>
        <mc:AlternateContent xmlns:mc="http://schemas.openxmlformats.org/markup-compatibility/2006">
          <mc:Choice Requires="x14">
            <control shapeId="25145" r:id="rId1742" name="Button 5689">
              <controlPr locked="0" defaultSize="0" print="0" autoFill="0" autoPict="0" macro="[0]!Sheet1.deleteRow">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25146" r:id="rId1743" name="Button 5690">
              <controlPr locked="0" defaultSize="0" print="0" autoFill="0" autoPict="0" macro="[0]!Sheet1.deleteRow">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25147" r:id="rId1744" name="Button 5691">
              <controlPr locked="0" defaultSize="0" print="0" autoFill="0" autoPict="0" macro="[0]!Sheet1.deleteRow">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25148" r:id="rId1745" name="Button 5692">
              <controlPr locked="0" defaultSize="0" print="0" autoFill="0" autoPict="0" macro="[0]!Sheet1.deleteRow">
                <anchor moveWithCells="1" sizeWithCells="1">
                  <from>
                    <xdr:col>6</xdr:col>
                    <xdr:colOff>0</xdr:colOff>
                    <xdr:row>2499</xdr:row>
                    <xdr:rowOff>0</xdr:rowOff>
                  </from>
                  <to>
                    <xdr:col>7</xdr:col>
                    <xdr:colOff>0</xdr:colOff>
                    <xdr:row>2500</xdr:row>
                    <xdr:rowOff>0</xdr:rowOff>
                  </to>
                </anchor>
              </controlPr>
            </control>
          </mc:Choice>
        </mc:AlternateContent>
        <mc:AlternateContent xmlns:mc="http://schemas.openxmlformats.org/markup-compatibility/2006">
          <mc:Choice Requires="x14">
            <control shapeId="25149" r:id="rId1746" name="Button 5693">
              <controlPr locked="0" defaultSize="0" print="0" autoFill="0" autoPict="0" macro="[0]!Sheet1.deleteRow">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25150" r:id="rId1747" name="Button 5694">
              <controlPr locked="0" defaultSize="0" print="0" autoFill="0" autoPict="0" macro="[0]!Sheet1.deleteRow">
                <anchor moveWithCells="1" sizeWithCells="1">
                  <from>
                    <xdr:col>6</xdr:col>
                    <xdr:colOff>0</xdr:colOff>
                    <xdr:row>2501</xdr:row>
                    <xdr:rowOff>0</xdr:rowOff>
                  </from>
                  <to>
                    <xdr:col>7</xdr:col>
                    <xdr:colOff>0</xdr:colOff>
                    <xdr:row>2502</xdr:row>
                    <xdr:rowOff>0</xdr:rowOff>
                  </to>
                </anchor>
              </controlPr>
            </control>
          </mc:Choice>
        </mc:AlternateContent>
        <mc:AlternateContent xmlns:mc="http://schemas.openxmlformats.org/markup-compatibility/2006">
          <mc:Choice Requires="x14">
            <control shapeId="25151" r:id="rId1748" name="Button 5695">
              <controlPr locked="0" defaultSize="0" print="0" autoFill="0" autoPict="0" macro="[0]!Sheet1.deleteRow">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25152" r:id="rId1749" name="Button 5696">
              <controlPr locked="0" defaultSize="0" print="0" autoFill="0" autoPict="0" macro="[0]!Sheet1.deleteRow">
                <anchor moveWithCells="1" sizeWithCells="1">
                  <from>
                    <xdr:col>6</xdr:col>
                    <xdr:colOff>0</xdr:colOff>
                    <xdr:row>2503</xdr:row>
                    <xdr:rowOff>0</xdr:rowOff>
                  </from>
                  <to>
                    <xdr:col>7</xdr:col>
                    <xdr:colOff>0</xdr:colOff>
                    <xdr:row>2504</xdr:row>
                    <xdr:rowOff>0</xdr:rowOff>
                  </to>
                </anchor>
              </controlPr>
            </control>
          </mc:Choice>
        </mc:AlternateContent>
        <mc:AlternateContent xmlns:mc="http://schemas.openxmlformats.org/markup-compatibility/2006">
          <mc:Choice Requires="x14">
            <control shapeId="25153" r:id="rId1750" name="Button 5697">
              <controlPr locked="0" defaultSize="0" print="0" autoFill="0" autoPict="0" macro="[0]!Sheet1.deleteRow">
                <anchor moveWithCells="1" sizeWithCells="1">
                  <from>
                    <xdr:col>6</xdr:col>
                    <xdr:colOff>0</xdr:colOff>
                    <xdr:row>2504</xdr:row>
                    <xdr:rowOff>0</xdr:rowOff>
                  </from>
                  <to>
                    <xdr:col>7</xdr:col>
                    <xdr:colOff>0</xdr:colOff>
                    <xdr:row>2505</xdr:row>
                    <xdr:rowOff>0</xdr:rowOff>
                  </to>
                </anchor>
              </controlPr>
            </control>
          </mc:Choice>
        </mc:AlternateContent>
        <mc:AlternateContent xmlns:mc="http://schemas.openxmlformats.org/markup-compatibility/2006">
          <mc:Choice Requires="x14">
            <control shapeId="25157" r:id="rId1751" name="Button 5701">
              <controlPr locked="0" defaultSize="0" print="0" autoFill="0" autoPict="0" macro="[0]!Sheet1.deleteRow">
                <anchor moveWithCells="1" sizeWithCells="1">
                  <from>
                    <xdr:col>6</xdr:col>
                    <xdr:colOff>0</xdr:colOff>
                    <xdr:row>2516</xdr:row>
                    <xdr:rowOff>0</xdr:rowOff>
                  </from>
                  <to>
                    <xdr:col>7</xdr:col>
                    <xdr:colOff>0</xdr:colOff>
                    <xdr:row>2517</xdr:row>
                    <xdr:rowOff>0</xdr:rowOff>
                  </to>
                </anchor>
              </controlPr>
            </control>
          </mc:Choice>
        </mc:AlternateContent>
        <mc:AlternateContent xmlns:mc="http://schemas.openxmlformats.org/markup-compatibility/2006">
          <mc:Choice Requires="x14">
            <control shapeId="25158" r:id="rId1752" name="Button 5702">
              <controlPr locked="0" defaultSize="0" print="0" autoFill="0" autoPict="0" macro="[0]!Sheet1.deleteRow">
                <anchor moveWithCells="1" sizeWithCells="1">
                  <from>
                    <xdr:col>6</xdr:col>
                    <xdr:colOff>0</xdr:colOff>
                    <xdr:row>2517</xdr:row>
                    <xdr:rowOff>0</xdr:rowOff>
                  </from>
                  <to>
                    <xdr:col>7</xdr:col>
                    <xdr:colOff>0</xdr:colOff>
                    <xdr:row>2518</xdr:row>
                    <xdr:rowOff>0</xdr:rowOff>
                  </to>
                </anchor>
              </controlPr>
            </control>
          </mc:Choice>
        </mc:AlternateContent>
        <mc:AlternateContent xmlns:mc="http://schemas.openxmlformats.org/markup-compatibility/2006">
          <mc:Choice Requires="x14">
            <control shapeId="25159" r:id="rId1753" name="Button 5703">
              <controlPr locked="0" defaultSize="0" print="0" autoFill="0" autoPict="0" macro="[0]!Sheet1.deleteRow">
                <anchor moveWithCells="1" sizeWithCells="1">
                  <from>
                    <xdr:col>6</xdr:col>
                    <xdr:colOff>0</xdr:colOff>
                    <xdr:row>2518</xdr:row>
                    <xdr:rowOff>0</xdr:rowOff>
                  </from>
                  <to>
                    <xdr:col>7</xdr:col>
                    <xdr:colOff>0</xdr:colOff>
                    <xdr:row>2519</xdr:row>
                    <xdr:rowOff>0</xdr:rowOff>
                  </to>
                </anchor>
              </controlPr>
            </control>
          </mc:Choice>
        </mc:AlternateContent>
        <mc:AlternateContent xmlns:mc="http://schemas.openxmlformats.org/markup-compatibility/2006">
          <mc:Choice Requires="x14">
            <control shapeId="25160" r:id="rId1754" name="Button 5704">
              <controlPr locked="0" defaultSize="0" print="0" autoFill="0" autoPict="0" macro="[0]!Sheet1.deleteRow">
                <anchor moveWithCells="1" sizeWithCells="1">
                  <from>
                    <xdr:col>6</xdr:col>
                    <xdr:colOff>0</xdr:colOff>
                    <xdr:row>2519</xdr:row>
                    <xdr:rowOff>0</xdr:rowOff>
                  </from>
                  <to>
                    <xdr:col>7</xdr:col>
                    <xdr:colOff>0</xdr:colOff>
                    <xdr:row>2520</xdr:row>
                    <xdr:rowOff>0</xdr:rowOff>
                  </to>
                </anchor>
              </controlPr>
            </control>
          </mc:Choice>
        </mc:AlternateContent>
        <mc:AlternateContent xmlns:mc="http://schemas.openxmlformats.org/markup-compatibility/2006">
          <mc:Choice Requires="x14">
            <control shapeId="25161" r:id="rId1755" name="Button 5705">
              <controlPr locked="0" defaultSize="0" print="0" autoFill="0" autoPict="0" macro="[0]!Sheet1.deleteRow">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25162" r:id="rId1756" name="Button 5706">
              <controlPr locked="0" defaultSize="0" print="0" autoFill="0" autoPict="0" macro="[0]!Sheet1.deleteRow">
                <anchor moveWithCells="1" sizeWithCells="1">
                  <from>
                    <xdr:col>6</xdr:col>
                    <xdr:colOff>0</xdr:colOff>
                    <xdr:row>2521</xdr:row>
                    <xdr:rowOff>0</xdr:rowOff>
                  </from>
                  <to>
                    <xdr:col>7</xdr:col>
                    <xdr:colOff>0</xdr:colOff>
                    <xdr:row>2522</xdr:row>
                    <xdr:rowOff>0</xdr:rowOff>
                  </to>
                </anchor>
              </controlPr>
            </control>
          </mc:Choice>
        </mc:AlternateContent>
        <mc:AlternateContent xmlns:mc="http://schemas.openxmlformats.org/markup-compatibility/2006">
          <mc:Choice Requires="x14">
            <control shapeId="25163" r:id="rId1757" name="Button 5707">
              <controlPr locked="0" defaultSize="0" print="0" autoFill="0" autoPict="0" macro="[0]!Sheet1.deleteRow">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25164" r:id="rId1758" name="Button 5708">
              <controlPr locked="0" defaultSize="0" print="0" autoFill="0" autoPict="0" macro="[0]!Sheet1.deleteRow">
                <anchor moveWithCells="1" sizeWithCells="1">
                  <from>
                    <xdr:col>6</xdr:col>
                    <xdr:colOff>0</xdr:colOff>
                    <xdr:row>2523</xdr:row>
                    <xdr:rowOff>0</xdr:rowOff>
                  </from>
                  <to>
                    <xdr:col>7</xdr:col>
                    <xdr:colOff>0</xdr:colOff>
                    <xdr:row>2524</xdr:row>
                    <xdr:rowOff>0</xdr:rowOff>
                  </to>
                </anchor>
              </controlPr>
            </control>
          </mc:Choice>
        </mc:AlternateContent>
        <mc:AlternateContent xmlns:mc="http://schemas.openxmlformats.org/markup-compatibility/2006">
          <mc:Choice Requires="x14">
            <control shapeId="25165" r:id="rId1759" name="Button 5709">
              <controlPr locked="0" defaultSize="0" print="0" autoFill="0" autoPict="0" macro="[0]!Sheet1.deleteRow">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25166" r:id="rId1760" name="Button 5710">
              <controlPr locked="0" defaultSize="0" print="0" autoFill="0" autoPict="0" macro="[0]!Sheet1.deleteRow">
                <anchor moveWithCells="1" sizeWithCells="1">
                  <from>
                    <xdr:col>6</xdr:col>
                    <xdr:colOff>0</xdr:colOff>
                    <xdr:row>2525</xdr:row>
                    <xdr:rowOff>0</xdr:rowOff>
                  </from>
                  <to>
                    <xdr:col>7</xdr:col>
                    <xdr:colOff>0</xdr:colOff>
                    <xdr:row>2526</xdr:row>
                    <xdr:rowOff>0</xdr:rowOff>
                  </to>
                </anchor>
              </controlPr>
            </control>
          </mc:Choice>
        </mc:AlternateContent>
        <mc:AlternateContent xmlns:mc="http://schemas.openxmlformats.org/markup-compatibility/2006">
          <mc:Choice Requires="x14">
            <control shapeId="25167" r:id="rId1761" name="Button 5711">
              <controlPr locked="0" defaultSize="0" print="0" autoFill="0" autoPict="0" macro="[0]!Sheet1.deleteRow">
                <anchor moveWithCells="1" sizeWithCells="1">
                  <from>
                    <xdr:col>6</xdr:col>
                    <xdr:colOff>0</xdr:colOff>
                    <xdr:row>2526</xdr:row>
                    <xdr:rowOff>0</xdr:rowOff>
                  </from>
                  <to>
                    <xdr:col>7</xdr:col>
                    <xdr:colOff>0</xdr:colOff>
                    <xdr:row>2526</xdr:row>
                    <xdr:rowOff>171450</xdr:rowOff>
                  </to>
                </anchor>
              </controlPr>
            </control>
          </mc:Choice>
        </mc:AlternateContent>
        <mc:AlternateContent xmlns:mc="http://schemas.openxmlformats.org/markup-compatibility/2006">
          <mc:Choice Requires="x14">
            <control shapeId="25168" r:id="rId1762" name="Button 5712">
              <controlPr locked="0" defaultSize="0" print="0" autoFill="0" autoPict="0" macro="[0]!Sheet1.deleteRow">
                <anchor moveWithCells="1" sizeWithCells="1">
                  <from>
                    <xdr:col>6</xdr:col>
                    <xdr:colOff>0</xdr:colOff>
                    <xdr:row>2526</xdr:row>
                    <xdr:rowOff>171450</xdr:rowOff>
                  </from>
                  <to>
                    <xdr:col>7</xdr:col>
                    <xdr:colOff>0</xdr:colOff>
                    <xdr:row>2528</xdr:row>
                    <xdr:rowOff>0</xdr:rowOff>
                  </to>
                </anchor>
              </controlPr>
            </control>
          </mc:Choice>
        </mc:AlternateContent>
        <mc:AlternateContent xmlns:mc="http://schemas.openxmlformats.org/markup-compatibility/2006">
          <mc:Choice Requires="x14">
            <control shapeId="25169" r:id="rId1763" name="Button 5713">
              <controlPr locked="0" defaultSize="0" print="0" autoFill="0" autoPict="0" macro="[0]!Sheet1.deleteRow">
                <anchor moveWithCells="1" sizeWithCells="1">
                  <from>
                    <xdr:col>6</xdr:col>
                    <xdr:colOff>0</xdr:colOff>
                    <xdr:row>2528</xdr:row>
                    <xdr:rowOff>0</xdr:rowOff>
                  </from>
                  <to>
                    <xdr:col>7</xdr:col>
                    <xdr:colOff>0</xdr:colOff>
                    <xdr:row>2529</xdr:row>
                    <xdr:rowOff>0</xdr:rowOff>
                  </to>
                </anchor>
              </controlPr>
            </control>
          </mc:Choice>
        </mc:AlternateContent>
        <mc:AlternateContent xmlns:mc="http://schemas.openxmlformats.org/markup-compatibility/2006">
          <mc:Choice Requires="x14">
            <control shapeId="25170" r:id="rId1764" name="Button 5714">
              <controlPr locked="0" defaultSize="0" print="0" autoFill="0" autoPict="0" macro="[0]!Sheet1.deleteRow">
                <anchor moveWithCells="1" sizeWithCells="1">
                  <from>
                    <xdr:col>6</xdr:col>
                    <xdr:colOff>0</xdr:colOff>
                    <xdr:row>2529</xdr:row>
                    <xdr:rowOff>0</xdr:rowOff>
                  </from>
                  <to>
                    <xdr:col>7</xdr:col>
                    <xdr:colOff>0</xdr:colOff>
                    <xdr:row>2530</xdr:row>
                    <xdr:rowOff>0</xdr:rowOff>
                  </to>
                </anchor>
              </controlPr>
            </control>
          </mc:Choice>
        </mc:AlternateContent>
        <mc:AlternateContent xmlns:mc="http://schemas.openxmlformats.org/markup-compatibility/2006">
          <mc:Choice Requires="x14">
            <control shapeId="25171" r:id="rId1765" name="Button 5715">
              <controlPr locked="0" defaultSize="0" print="0" autoFill="0" autoPict="0" macro="[0]!Sheet1.deleteRow">
                <anchor moveWithCells="1" sizeWithCells="1">
                  <from>
                    <xdr:col>6</xdr:col>
                    <xdr:colOff>0</xdr:colOff>
                    <xdr:row>2530</xdr:row>
                    <xdr:rowOff>0</xdr:rowOff>
                  </from>
                  <to>
                    <xdr:col>7</xdr:col>
                    <xdr:colOff>0</xdr:colOff>
                    <xdr:row>2531</xdr:row>
                    <xdr:rowOff>0</xdr:rowOff>
                  </to>
                </anchor>
              </controlPr>
            </control>
          </mc:Choice>
        </mc:AlternateContent>
        <mc:AlternateContent xmlns:mc="http://schemas.openxmlformats.org/markup-compatibility/2006">
          <mc:Choice Requires="x14">
            <control shapeId="25172" r:id="rId1766" name="Button 5716">
              <controlPr locked="0" defaultSize="0" print="0" autoFill="0" autoPict="0" macro="[0]!Sheet1.deleteRow">
                <anchor moveWithCells="1" sizeWithCells="1">
                  <from>
                    <xdr:col>6</xdr:col>
                    <xdr:colOff>0</xdr:colOff>
                    <xdr:row>2531</xdr:row>
                    <xdr:rowOff>0</xdr:rowOff>
                  </from>
                  <to>
                    <xdr:col>7</xdr:col>
                    <xdr:colOff>0</xdr:colOff>
                    <xdr:row>2532</xdr:row>
                    <xdr:rowOff>0</xdr:rowOff>
                  </to>
                </anchor>
              </controlPr>
            </control>
          </mc:Choice>
        </mc:AlternateContent>
        <mc:AlternateContent xmlns:mc="http://schemas.openxmlformats.org/markup-compatibility/2006">
          <mc:Choice Requires="x14">
            <control shapeId="25173" r:id="rId1767" name="Button 5717">
              <controlPr locked="0" defaultSize="0" print="0" autoFill="0" autoPict="0" macro="[0]!Sheet1.deleteRow">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25175" r:id="rId1768" name="Button 5719">
              <controlPr locked="0" defaultSize="0" print="0" autoFill="0" autoPict="0" macro="[0]!Sheet1.deleteRow">
                <anchor moveWithCells="1" sizeWithCells="1">
                  <from>
                    <xdr:col>6</xdr:col>
                    <xdr:colOff>0</xdr:colOff>
                    <xdr:row>2533</xdr:row>
                    <xdr:rowOff>0</xdr:rowOff>
                  </from>
                  <to>
                    <xdr:col>7</xdr:col>
                    <xdr:colOff>0</xdr:colOff>
                    <xdr:row>2534</xdr:row>
                    <xdr:rowOff>0</xdr:rowOff>
                  </to>
                </anchor>
              </controlPr>
            </control>
          </mc:Choice>
        </mc:AlternateContent>
        <mc:AlternateContent xmlns:mc="http://schemas.openxmlformats.org/markup-compatibility/2006">
          <mc:Choice Requires="x14">
            <control shapeId="25176" r:id="rId1769" name="Button 5720">
              <controlPr locked="0" defaultSize="0" print="0" autoFill="0" autoPict="0" macro="[0]!Sheet1.deleteRow">
                <anchor moveWithCells="1" sizeWithCells="1">
                  <from>
                    <xdr:col>6</xdr:col>
                    <xdr:colOff>0</xdr:colOff>
                    <xdr:row>2534</xdr:row>
                    <xdr:rowOff>0</xdr:rowOff>
                  </from>
                  <to>
                    <xdr:col>7</xdr:col>
                    <xdr:colOff>0</xdr:colOff>
                    <xdr:row>2535</xdr:row>
                    <xdr:rowOff>0</xdr:rowOff>
                  </to>
                </anchor>
              </controlPr>
            </control>
          </mc:Choice>
        </mc:AlternateContent>
        <mc:AlternateContent xmlns:mc="http://schemas.openxmlformats.org/markup-compatibility/2006">
          <mc:Choice Requires="x14">
            <control shapeId="25177" r:id="rId1770" name="Button 5721">
              <controlPr locked="0" defaultSize="0" print="0" autoFill="0" autoPict="0" macro="[0]!Sheet1.deleteRow">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25178" r:id="rId1771" name="Button 5722">
              <controlPr locked="0" defaultSize="0" print="0" autoFill="0" autoPict="0" macro="[0]!Sheet1.deleteRow">
                <anchor moveWithCells="1" sizeWithCells="1">
                  <from>
                    <xdr:col>6</xdr:col>
                    <xdr:colOff>0</xdr:colOff>
                    <xdr:row>2536</xdr:row>
                    <xdr:rowOff>0</xdr:rowOff>
                  </from>
                  <to>
                    <xdr:col>7</xdr:col>
                    <xdr:colOff>0</xdr:colOff>
                    <xdr:row>2537</xdr:row>
                    <xdr:rowOff>0</xdr:rowOff>
                  </to>
                </anchor>
              </controlPr>
            </control>
          </mc:Choice>
        </mc:AlternateContent>
        <mc:AlternateContent xmlns:mc="http://schemas.openxmlformats.org/markup-compatibility/2006">
          <mc:Choice Requires="x14">
            <control shapeId="25179" r:id="rId1772" name="Button 5723">
              <controlPr locked="0" defaultSize="0" print="0" autoFill="0" autoPict="0" macro="[0]!Sheet1.deleteRow">
                <anchor moveWithCells="1" sizeWithCells="1">
                  <from>
                    <xdr:col>6</xdr:col>
                    <xdr:colOff>0</xdr:colOff>
                    <xdr:row>2537</xdr:row>
                    <xdr:rowOff>0</xdr:rowOff>
                  </from>
                  <to>
                    <xdr:col>7</xdr:col>
                    <xdr:colOff>0</xdr:colOff>
                    <xdr:row>2538</xdr:row>
                    <xdr:rowOff>0</xdr:rowOff>
                  </to>
                </anchor>
              </controlPr>
            </control>
          </mc:Choice>
        </mc:AlternateContent>
        <mc:AlternateContent xmlns:mc="http://schemas.openxmlformats.org/markup-compatibility/2006">
          <mc:Choice Requires="x14">
            <control shapeId="25180" r:id="rId1773" name="Button 5724">
              <controlPr locked="0" defaultSize="0" print="0" autoFill="0" autoPict="0" macro="[0]!Sheet1.deleteRow">
                <anchor moveWithCells="1" sizeWithCells="1">
                  <from>
                    <xdr:col>6</xdr:col>
                    <xdr:colOff>0</xdr:colOff>
                    <xdr:row>2538</xdr:row>
                    <xdr:rowOff>0</xdr:rowOff>
                  </from>
                  <to>
                    <xdr:col>7</xdr:col>
                    <xdr:colOff>0</xdr:colOff>
                    <xdr:row>2539</xdr:row>
                    <xdr:rowOff>0</xdr:rowOff>
                  </to>
                </anchor>
              </controlPr>
            </control>
          </mc:Choice>
        </mc:AlternateContent>
        <mc:AlternateContent xmlns:mc="http://schemas.openxmlformats.org/markup-compatibility/2006">
          <mc:Choice Requires="x14">
            <control shapeId="25181" r:id="rId1774" name="Button 5725">
              <controlPr locked="0" defaultSize="0" print="0" autoFill="0" autoPict="0" macro="[0]!Sheet1.deleteRow">
                <anchor moveWithCells="1" sizeWithCells="1">
                  <from>
                    <xdr:col>6</xdr:col>
                    <xdr:colOff>0</xdr:colOff>
                    <xdr:row>2539</xdr:row>
                    <xdr:rowOff>0</xdr:rowOff>
                  </from>
                  <to>
                    <xdr:col>7</xdr:col>
                    <xdr:colOff>0</xdr:colOff>
                    <xdr:row>2540</xdr:row>
                    <xdr:rowOff>0</xdr:rowOff>
                  </to>
                </anchor>
              </controlPr>
            </control>
          </mc:Choice>
        </mc:AlternateContent>
        <mc:AlternateContent xmlns:mc="http://schemas.openxmlformats.org/markup-compatibility/2006">
          <mc:Choice Requires="x14">
            <control shapeId="25182" r:id="rId1775" name="Button 5726">
              <controlPr locked="0" defaultSize="0" print="0" autoFill="0" autoPict="0" macro="[0]!Sheet1.deleteRow">
                <anchor moveWithCells="1" sizeWithCells="1">
                  <from>
                    <xdr:col>6</xdr:col>
                    <xdr:colOff>0</xdr:colOff>
                    <xdr:row>2540</xdr:row>
                    <xdr:rowOff>0</xdr:rowOff>
                  </from>
                  <to>
                    <xdr:col>7</xdr:col>
                    <xdr:colOff>0</xdr:colOff>
                    <xdr:row>2541</xdr:row>
                    <xdr:rowOff>0</xdr:rowOff>
                  </to>
                </anchor>
              </controlPr>
            </control>
          </mc:Choice>
        </mc:AlternateContent>
        <mc:AlternateContent xmlns:mc="http://schemas.openxmlformats.org/markup-compatibility/2006">
          <mc:Choice Requires="x14">
            <control shapeId="25183" r:id="rId1776" name="Button 5727">
              <controlPr locked="0" defaultSize="0" print="0" autoFill="0" autoPict="0" macro="[0]!Sheet1.deleteRow">
                <anchor moveWithCells="1" sizeWithCells="1">
                  <from>
                    <xdr:col>6</xdr:col>
                    <xdr:colOff>0</xdr:colOff>
                    <xdr:row>2541</xdr:row>
                    <xdr:rowOff>0</xdr:rowOff>
                  </from>
                  <to>
                    <xdr:col>7</xdr:col>
                    <xdr:colOff>0</xdr:colOff>
                    <xdr:row>2542</xdr:row>
                    <xdr:rowOff>0</xdr:rowOff>
                  </to>
                </anchor>
              </controlPr>
            </control>
          </mc:Choice>
        </mc:AlternateContent>
        <mc:AlternateContent xmlns:mc="http://schemas.openxmlformats.org/markup-compatibility/2006">
          <mc:Choice Requires="x14">
            <control shapeId="25184" r:id="rId1777" name="Button 5728">
              <controlPr locked="0" defaultSize="0" print="0" autoFill="0" autoPict="0" macro="[0]!Sheet1.deleteRow">
                <anchor moveWithCells="1" sizeWithCells="1">
                  <from>
                    <xdr:col>6</xdr:col>
                    <xdr:colOff>0</xdr:colOff>
                    <xdr:row>2542</xdr:row>
                    <xdr:rowOff>0</xdr:rowOff>
                  </from>
                  <to>
                    <xdr:col>7</xdr:col>
                    <xdr:colOff>0</xdr:colOff>
                    <xdr:row>2543</xdr:row>
                    <xdr:rowOff>0</xdr:rowOff>
                  </to>
                </anchor>
              </controlPr>
            </control>
          </mc:Choice>
        </mc:AlternateContent>
        <mc:AlternateContent xmlns:mc="http://schemas.openxmlformats.org/markup-compatibility/2006">
          <mc:Choice Requires="x14">
            <control shapeId="25185" r:id="rId1778" name="Button 5729">
              <controlPr locked="0" defaultSize="0" print="0" autoFill="0" autoPict="0" macro="[0]!Sheet1.deleteRow">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25186" r:id="rId1779" name="Button 5730">
              <controlPr locked="0" defaultSize="0" print="0" autoFill="0" autoPict="0" macro="[0]!Sheet1.deleteRow">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25187" r:id="rId1780" name="Button 5731">
              <controlPr locked="0" defaultSize="0" print="0" autoFill="0" autoPict="0" macro="[0]!Sheet1.deleteRow">
                <anchor moveWithCells="1" sizeWithCells="1">
                  <from>
                    <xdr:col>6</xdr:col>
                    <xdr:colOff>0</xdr:colOff>
                    <xdr:row>2545</xdr:row>
                    <xdr:rowOff>0</xdr:rowOff>
                  </from>
                  <to>
                    <xdr:col>7</xdr:col>
                    <xdr:colOff>0</xdr:colOff>
                    <xdr:row>2546</xdr:row>
                    <xdr:rowOff>0</xdr:rowOff>
                  </to>
                </anchor>
              </controlPr>
            </control>
          </mc:Choice>
        </mc:AlternateContent>
        <mc:AlternateContent xmlns:mc="http://schemas.openxmlformats.org/markup-compatibility/2006">
          <mc:Choice Requires="x14">
            <control shapeId="25188" r:id="rId1781" name="Button 5732">
              <controlPr locked="0" defaultSize="0" print="0" autoFill="0" autoPict="0" macro="[0]!Sheet1.deleteRow">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25189" r:id="rId1782" name="Button 5733">
              <controlPr locked="0" defaultSize="0" print="0" autoFill="0" autoPict="0" macro="[0]!Sheet1.deleteRow">
                <anchor moveWithCells="1" sizeWithCells="1">
                  <from>
                    <xdr:col>6</xdr:col>
                    <xdr:colOff>0</xdr:colOff>
                    <xdr:row>2547</xdr:row>
                    <xdr:rowOff>0</xdr:rowOff>
                  </from>
                  <to>
                    <xdr:col>7</xdr:col>
                    <xdr:colOff>0</xdr:colOff>
                    <xdr:row>2548</xdr:row>
                    <xdr:rowOff>0</xdr:rowOff>
                  </to>
                </anchor>
              </controlPr>
            </control>
          </mc:Choice>
        </mc:AlternateContent>
        <mc:AlternateContent xmlns:mc="http://schemas.openxmlformats.org/markup-compatibility/2006">
          <mc:Choice Requires="x14">
            <control shapeId="25190" r:id="rId1783" name="Button 5734">
              <controlPr locked="0" defaultSize="0" print="0" autoFill="0" autoPict="0" macro="[0]!Sheet1.deleteRow">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25191" r:id="rId1784" name="Button 5735">
              <controlPr locked="0" defaultSize="0" print="0" autoFill="0" autoPict="0" macro="[0]!Sheet1.deleteRow">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25192" r:id="rId1785" name="Button 5736">
              <controlPr locked="0" defaultSize="0" print="0" autoFill="0" autoPict="0" macro="[0]!Sheet1.deleteRow">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25193" r:id="rId1786" name="Button 5737">
              <controlPr locked="0" defaultSize="0" print="0" autoFill="0" autoPict="0" macro="[0]!Sheet1.deleteRow">
                <anchor moveWithCells="1" sizeWithCells="1">
                  <from>
                    <xdr:col>6</xdr:col>
                    <xdr:colOff>0</xdr:colOff>
                    <xdr:row>2551</xdr:row>
                    <xdr:rowOff>0</xdr:rowOff>
                  </from>
                  <to>
                    <xdr:col>7</xdr:col>
                    <xdr:colOff>0</xdr:colOff>
                    <xdr:row>2552</xdr:row>
                    <xdr:rowOff>0</xdr:rowOff>
                  </to>
                </anchor>
              </controlPr>
            </control>
          </mc:Choice>
        </mc:AlternateContent>
        <mc:AlternateContent xmlns:mc="http://schemas.openxmlformats.org/markup-compatibility/2006">
          <mc:Choice Requires="x14">
            <control shapeId="25195" r:id="rId1787" name="Button 5739">
              <controlPr locked="0" defaultSize="0" print="0" autoFill="0" autoPict="0" macro="[0]!Sheet1.deleteRow">
                <anchor moveWithCells="1" sizeWithCells="1">
                  <from>
                    <xdr:col>6</xdr:col>
                    <xdr:colOff>0</xdr:colOff>
                    <xdr:row>2552</xdr:row>
                    <xdr:rowOff>0</xdr:rowOff>
                  </from>
                  <to>
                    <xdr:col>7</xdr:col>
                    <xdr:colOff>0</xdr:colOff>
                    <xdr:row>2553</xdr:row>
                    <xdr:rowOff>0</xdr:rowOff>
                  </to>
                </anchor>
              </controlPr>
            </control>
          </mc:Choice>
        </mc:AlternateContent>
        <mc:AlternateContent xmlns:mc="http://schemas.openxmlformats.org/markup-compatibility/2006">
          <mc:Choice Requires="x14">
            <control shapeId="25196" r:id="rId1788" name="Button 5740">
              <controlPr locked="0" defaultSize="0" print="0" autoFill="0" autoPict="0" macro="[0]!Sheet1.deleteRow">
                <anchor moveWithCells="1" sizeWithCells="1">
                  <from>
                    <xdr:col>6</xdr:col>
                    <xdr:colOff>0</xdr:colOff>
                    <xdr:row>2553</xdr:row>
                    <xdr:rowOff>0</xdr:rowOff>
                  </from>
                  <to>
                    <xdr:col>7</xdr:col>
                    <xdr:colOff>0</xdr:colOff>
                    <xdr:row>2554</xdr:row>
                    <xdr:rowOff>0</xdr:rowOff>
                  </to>
                </anchor>
              </controlPr>
            </control>
          </mc:Choice>
        </mc:AlternateContent>
        <mc:AlternateContent xmlns:mc="http://schemas.openxmlformats.org/markup-compatibility/2006">
          <mc:Choice Requires="x14">
            <control shapeId="25197" r:id="rId1789" name="Button 5741">
              <controlPr locked="0" defaultSize="0" print="0" autoFill="0" autoPict="0" macro="[0]!Sheet1.deleteRow">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25198" r:id="rId1790" name="Button 5742">
              <controlPr locked="0" defaultSize="0" print="0" autoFill="0" autoPict="0" macro="[0]!Sheet1.deleteRow">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25199" r:id="rId1791" name="Button 5743">
              <controlPr locked="0" defaultSize="0" print="0" autoFill="0" autoPict="0" macro="[0]!Sheet1.deleteRow">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25200" r:id="rId1792" name="Button 5744">
              <controlPr locked="0" defaultSize="0" print="0" autoFill="0" autoPict="0" macro="[0]!Sheet1.deleteRow">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25201" r:id="rId1793" name="Button 5745">
              <controlPr locked="0" defaultSize="0" print="0" autoFill="0" autoPict="0" macro="[0]!Sheet1.deleteRow">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25202" r:id="rId1794" name="Button 5746">
              <controlPr locked="0" defaultSize="0" print="0" autoFill="0" autoPict="0" macro="[0]!Sheet1.deleteRow">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25203" r:id="rId1795" name="Button 5747">
              <controlPr locked="0" defaultSize="0" print="0" autoFill="0" autoPict="0" macro="[0]!Sheet1.deleteRow">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25204" r:id="rId1796" name="Button 5748">
              <controlPr locked="0" defaultSize="0" print="0" autoFill="0" autoPict="0" macro="[0]!Sheet1.deleteRow">
                <anchor moveWithCells="1" sizeWithCells="1">
                  <from>
                    <xdr:col>6</xdr:col>
                    <xdr:colOff>0</xdr:colOff>
                    <xdr:row>2561</xdr:row>
                    <xdr:rowOff>0</xdr:rowOff>
                  </from>
                  <to>
                    <xdr:col>7</xdr:col>
                    <xdr:colOff>0</xdr:colOff>
                    <xdr:row>2562</xdr:row>
                    <xdr:rowOff>0</xdr:rowOff>
                  </to>
                </anchor>
              </controlPr>
            </control>
          </mc:Choice>
        </mc:AlternateContent>
        <mc:AlternateContent xmlns:mc="http://schemas.openxmlformats.org/markup-compatibility/2006">
          <mc:Choice Requires="x14">
            <control shapeId="25205" r:id="rId1797" name="Button 5749">
              <controlPr locked="0" defaultSize="0" print="0" autoFill="0" autoPict="0" macro="[0]!Sheet1.deleteRow">
                <anchor moveWithCells="1" sizeWithCells="1">
                  <from>
                    <xdr:col>6</xdr:col>
                    <xdr:colOff>0</xdr:colOff>
                    <xdr:row>2562</xdr:row>
                    <xdr:rowOff>0</xdr:rowOff>
                  </from>
                  <to>
                    <xdr:col>7</xdr:col>
                    <xdr:colOff>0</xdr:colOff>
                    <xdr:row>2563</xdr:row>
                    <xdr:rowOff>0</xdr:rowOff>
                  </to>
                </anchor>
              </controlPr>
            </control>
          </mc:Choice>
        </mc:AlternateContent>
        <mc:AlternateContent xmlns:mc="http://schemas.openxmlformats.org/markup-compatibility/2006">
          <mc:Choice Requires="x14">
            <control shapeId="25206" r:id="rId1798" name="Button 5750">
              <controlPr locked="0" defaultSize="0" print="0" autoFill="0" autoPict="0" macro="[0]!Sheet1.deleteRow">
                <anchor moveWithCells="1" sizeWithCells="1">
                  <from>
                    <xdr:col>6</xdr:col>
                    <xdr:colOff>0</xdr:colOff>
                    <xdr:row>2563</xdr:row>
                    <xdr:rowOff>0</xdr:rowOff>
                  </from>
                  <to>
                    <xdr:col>7</xdr:col>
                    <xdr:colOff>0</xdr:colOff>
                    <xdr:row>2564</xdr:row>
                    <xdr:rowOff>0</xdr:rowOff>
                  </to>
                </anchor>
              </controlPr>
            </control>
          </mc:Choice>
        </mc:AlternateContent>
        <mc:AlternateContent xmlns:mc="http://schemas.openxmlformats.org/markup-compatibility/2006">
          <mc:Choice Requires="x14">
            <control shapeId="25207" r:id="rId1799" name="Button 5751">
              <controlPr locked="0" defaultSize="0" print="0" autoFill="0" autoPict="0" macro="[0]!Sheet1.deleteRow">
                <anchor moveWithCells="1" sizeWithCells="1">
                  <from>
                    <xdr:col>6</xdr:col>
                    <xdr:colOff>0</xdr:colOff>
                    <xdr:row>2564</xdr:row>
                    <xdr:rowOff>0</xdr:rowOff>
                  </from>
                  <to>
                    <xdr:col>7</xdr:col>
                    <xdr:colOff>0</xdr:colOff>
                    <xdr:row>2565</xdr:row>
                    <xdr:rowOff>0</xdr:rowOff>
                  </to>
                </anchor>
              </controlPr>
            </control>
          </mc:Choice>
        </mc:AlternateContent>
        <mc:AlternateContent xmlns:mc="http://schemas.openxmlformats.org/markup-compatibility/2006">
          <mc:Choice Requires="x14">
            <control shapeId="25208" r:id="rId1800" name="Button 5752">
              <controlPr locked="0" defaultSize="0" print="0" autoFill="0" autoPict="0" macro="[0]!Sheet1.deleteRow">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25209" r:id="rId1801" name="Button 5753">
              <controlPr locked="0" defaultSize="0" print="0" autoFill="0" autoPict="0" macro="[0]!Sheet1.deleteRow">
                <anchor moveWithCells="1" sizeWithCells="1">
                  <from>
                    <xdr:col>6</xdr:col>
                    <xdr:colOff>0</xdr:colOff>
                    <xdr:row>2566</xdr:row>
                    <xdr:rowOff>0</xdr:rowOff>
                  </from>
                  <to>
                    <xdr:col>7</xdr:col>
                    <xdr:colOff>0</xdr:colOff>
                    <xdr:row>2567</xdr:row>
                    <xdr:rowOff>0</xdr:rowOff>
                  </to>
                </anchor>
              </controlPr>
            </control>
          </mc:Choice>
        </mc:AlternateContent>
        <mc:AlternateContent xmlns:mc="http://schemas.openxmlformats.org/markup-compatibility/2006">
          <mc:Choice Requires="x14">
            <control shapeId="25210" r:id="rId1802" name="Button 5754">
              <controlPr locked="0" defaultSize="0" print="0" autoFill="0" autoPict="0" macro="[0]!Sheet1.deleteRow">
                <anchor moveWithCells="1" sizeWithCells="1">
                  <from>
                    <xdr:col>6</xdr:col>
                    <xdr:colOff>0</xdr:colOff>
                    <xdr:row>2567</xdr:row>
                    <xdr:rowOff>0</xdr:rowOff>
                  </from>
                  <to>
                    <xdr:col>7</xdr:col>
                    <xdr:colOff>0</xdr:colOff>
                    <xdr:row>2568</xdr:row>
                    <xdr:rowOff>0</xdr:rowOff>
                  </to>
                </anchor>
              </controlPr>
            </control>
          </mc:Choice>
        </mc:AlternateContent>
        <mc:AlternateContent xmlns:mc="http://schemas.openxmlformats.org/markup-compatibility/2006">
          <mc:Choice Requires="x14">
            <control shapeId="25211" r:id="rId1803" name="Button 5755">
              <controlPr locked="0" defaultSize="0" print="0" autoFill="0" autoPict="0" macro="[0]!Sheet1.deleteRow">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25212" r:id="rId1804" name="Button 5756">
              <controlPr locked="0" defaultSize="0" print="0" autoFill="0" autoPict="0" macro="[0]!Sheet1.deleteRow">
                <anchor moveWithCells="1" sizeWithCells="1">
                  <from>
                    <xdr:col>6</xdr:col>
                    <xdr:colOff>0</xdr:colOff>
                    <xdr:row>2569</xdr:row>
                    <xdr:rowOff>0</xdr:rowOff>
                  </from>
                  <to>
                    <xdr:col>7</xdr:col>
                    <xdr:colOff>0</xdr:colOff>
                    <xdr:row>2570</xdr:row>
                    <xdr:rowOff>0</xdr:rowOff>
                  </to>
                </anchor>
              </controlPr>
            </control>
          </mc:Choice>
        </mc:AlternateContent>
        <mc:AlternateContent xmlns:mc="http://schemas.openxmlformats.org/markup-compatibility/2006">
          <mc:Choice Requires="x14">
            <control shapeId="25213" r:id="rId1805" name="Button 5757">
              <controlPr locked="0" defaultSize="0" print="0" autoFill="0" autoPict="0" macro="[0]!Sheet1.deleteRow">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25214" r:id="rId1806" name="Button 5758">
              <controlPr locked="0" defaultSize="0" print="0" autoFill="0" autoPict="0" macro="[0]!Sheet1.deleteRow">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25215" r:id="rId1807" name="Button 5759">
              <controlPr locked="0" defaultSize="0" print="0" autoFill="0" autoPict="0" macro="[0]!Sheet1.deleteRow">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25216" r:id="rId1808" name="Button 5760">
              <controlPr locked="0" defaultSize="0" print="0" autoFill="0" autoPict="0" macro="[0]!Sheet1.deleteRow">
                <anchor moveWithCells="1" sizeWithCells="1">
                  <from>
                    <xdr:col>6</xdr:col>
                    <xdr:colOff>0</xdr:colOff>
                    <xdr:row>2573</xdr:row>
                    <xdr:rowOff>0</xdr:rowOff>
                  </from>
                  <to>
                    <xdr:col>7</xdr:col>
                    <xdr:colOff>0</xdr:colOff>
                    <xdr:row>2574</xdr:row>
                    <xdr:rowOff>0</xdr:rowOff>
                  </to>
                </anchor>
              </controlPr>
            </control>
          </mc:Choice>
        </mc:AlternateContent>
        <mc:AlternateContent xmlns:mc="http://schemas.openxmlformats.org/markup-compatibility/2006">
          <mc:Choice Requires="x14">
            <control shapeId="25218" r:id="rId1809" name="Button 5762">
              <controlPr locked="0" defaultSize="0" print="0" autoFill="0" autoPict="0" macro="[0]!Sheet1.deleteRow">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25219" r:id="rId1810" name="Button 5763">
              <controlPr locked="0" defaultSize="0" print="0" autoFill="0" autoPict="0" macro="[0]!Sheet1.deleteRow">
                <anchor moveWithCells="1" sizeWithCells="1">
                  <from>
                    <xdr:col>6</xdr:col>
                    <xdr:colOff>0</xdr:colOff>
                    <xdr:row>2575</xdr:row>
                    <xdr:rowOff>0</xdr:rowOff>
                  </from>
                  <to>
                    <xdr:col>7</xdr:col>
                    <xdr:colOff>0</xdr:colOff>
                    <xdr:row>2576</xdr:row>
                    <xdr:rowOff>0</xdr:rowOff>
                  </to>
                </anchor>
              </controlPr>
            </control>
          </mc:Choice>
        </mc:AlternateContent>
        <mc:AlternateContent xmlns:mc="http://schemas.openxmlformats.org/markup-compatibility/2006">
          <mc:Choice Requires="x14">
            <control shapeId="25220" r:id="rId1811" name="Button 5764">
              <controlPr locked="0" defaultSize="0" print="0" autoFill="0" autoPict="0" macro="[0]!Sheet1.deleteRow">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25221" r:id="rId1812" name="Button 5765">
              <controlPr locked="0" defaultSize="0" print="0" autoFill="0" autoPict="0" macro="[0]!Sheet1.deleteRow">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25222" r:id="rId1813" name="Button 5766">
              <controlPr locked="0" defaultSize="0" print="0" autoFill="0" autoPict="0" macro="[0]!Sheet1.deleteRow">
                <anchor moveWithCells="1" sizeWithCells="1">
                  <from>
                    <xdr:col>6</xdr:col>
                    <xdr:colOff>0</xdr:colOff>
                    <xdr:row>2578</xdr:row>
                    <xdr:rowOff>0</xdr:rowOff>
                  </from>
                  <to>
                    <xdr:col>7</xdr:col>
                    <xdr:colOff>0</xdr:colOff>
                    <xdr:row>2579</xdr:row>
                    <xdr:rowOff>0</xdr:rowOff>
                  </to>
                </anchor>
              </controlPr>
            </control>
          </mc:Choice>
        </mc:AlternateContent>
        <mc:AlternateContent xmlns:mc="http://schemas.openxmlformats.org/markup-compatibility/2006">
          <mc:Choice Requires="x14">
            <control shapeId="25223" r:id="rId1814" name="Button 5767">
              <controlPr locked="0" defaultSize="0" print="0" autoFill="0" autoPict="0" macro="[0]!Sheet1.deleteRow">
                <anchor moveWithCells="1" sizeWithCells="1">
                  <from>
                    <xdr:col>6</xdr:col>
                    <xdr:colOff>0</xdr:colOff>
                    <xdr:row>2579</xdr:row>
                    <xdr:rowOff>0</xdr:rowOff>
                  </from>
                  <to>
                    <xdr:col>7</xdr:col>
                    <xdr:colOff>0</xdr:colOff>
                    <xdr:row>2579</xdr:row>
                    <xdr:rowOff>171450</xdr:rowOff>
                  </to>
                </anchor>
              </controlPr>
            </control>
          </mc:Choice>
        </mc:AlternateContent>
        <mc:AlternateContent xmlns:mc="http://schemas.openxmlformats.org/markup-compatibility/2006">
          <mc:Choice Requires="x14">
            <control shapeId="25224" r:id="rId1815" name="Button 5768">
              <controlPr locked="0" defaultSize="0" print="0" autoFill="0" autoPict="0" macro="[0]!Sheet1.deleteRow">
                <anchor moveWithCells="1" sizeWithCells="1">
                  <from>
                    <xdr:col>6</xdr:col>
                    <xdr:colOff>0</xdr:colOff>
                    <xdr:row>2579</xdr:row>
                    <xdr:rowOff>171450</xdr:rowOff>
                  </from>
                  <to>
                    <xdr:col>7</xdr:col>
                    <xdr:colOff>0</xdr:colOff>
                    <xdr:row>2581</xdr:row>
                    <xdr:rowOff>0</xdr:rowOff>
                  </to>
                </anchor>
              </controlPr>
            </control>
          </mc:Choice>
        </mc:AlternateContent>
        <mc:AlternateContent xmlns:mc="http://schemas.openxmlformats.org/markup-compatibility/2006">
          <mc:Choice Requires="x14">
            <control shapeId="25225" r:id="rId1816" name="Button 5769">
              <controlPr locked="0" defaultSize="0" print="0" autoFill="0" autoPict="0" macro="[0]!Sheet1.deleteRow">
                <anchor moveWithCells="1" sizeWithCells="1">
                  <from>
                    <xdr:col>6</xdr:col>
                    <xdr:colOff>0</xdr:colOff>
                    <xdr:row>2581</xdr:row>
                    <xdr:rowOff>0</xdr:rowOff>
                  </from>
                  <to>
                    <xdr:col>7</xdr:col>
                    <xdr:colOff>0</xdr:colOff>
                    <xdr:row>2582</xdr:row>
                    <xdr:rowOff>0</xdr:rowOff>
                  </to>
                </anchor>
              </controlPr>
            </control>
          </mc:Choice>
        </mc:AlternateContent>
        <mc:AlternateContent xmlns:mc="http://schemas.openxmlformats.org/markup-compatibility/2006">
          <mc:Choice Requires="x14">
            <control shapeId="25226" r:id="rId1817" name="Button 5770">
              <controlPr locked="0" defaultSize="0" print="0" autoFill="0" autoPict="0" macro="[0]!Sheet1.deleteRow">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25227" r:id="rId1818" name="Button 5771">
              <controlPr locked="0" defaultSize="0" print="0" autoFill="0" autoPict="0" macro="[0]!Sheet1.deleteRow">
                <anchor moveWithCells="1" sizeWithCells="1">
                  <from>
                    <xdr:col>6</xdr:col>
                    <xdr:colOff>0</xdr:colOff>
                    <xdr:row>2583</xdr:row>
                    <xdr:rowOff>0</xdr:rowOff>
                  </from>
                  <to>
                    <xdr:col>7</xdr:col>
                    <xdr:colOff>0</xdr:colOff>
                    <xdr:row>2584</xdr:row>
                    <xdr:rowOff>0</xdr:rowOff>
                  </to>
                </anchor>
              </controlPr>
            </control>
          </mc:Choice>
        </mc:AlternateContent>
        <mc:AlternateContent xmlns:mc="http://schemas.openxmlformats.org/markup-compatibility/2006">
          <mc:Choice Requires="x14">
            <control shapeId="25228" r:id="rId1819" name="Button 5772">
              <controlPr locked="0" defaultSize="0" print="0" autoFill="0" autoPict="0" macro="[0]!Sheet1.deleteRow">
                <anchor moveWithCells="1" sizeWithCells="1">
                  <from>
                    <xdr:col>6</xdr:col>
                    <xdr:colOff>0</xdr:colOff>
                    <xdr:row>2584</xdr:row>
                    <xdr:rowOff>0</xdr:rowOff>
                  </from>
                  <to>
                    <xdr:col>7</xdr:col>
                    <xdr:colOff>0</xdr:colOff>
                    <xdr:row>2585</xdr:row>
                    <xdr:rowOff>0</xdr:rowOff>
                  </to>
                </anchor>
              </controlPr>
            </control>
          </mc:Choice>
        </mc:AlternateContent>
        <mc:AlternateContent xmlns:mc="http://schemas.openxmlformats.org/markup-compatibility/2006">
          <mc:Choice Requires="x14">
            <control shapeId="25229" r:id="rId1820" name="Button 5773">
              <controlPr locked="0" defaultSize="0" print="0" autoFill="0" autoPict="0" macro="[0]!Sheet1.deleteRow">
                <anchor moveWithCells="1" sizeWithCells="1">
                  <from>
                    <xdr:col>6</xdr:col>
                    <xdr:colOff>0</xdr:colOff>
                    <xdr:row>2585</xdr:row>
                    <xdr:rowOff>0</xdr:rowOff>
                  </from>
                  <to>
                    <xdr:col>7</xdr:col>
                    <xdr:colOff>0</xdr:colOff>
                    <xdr:row>2586</xdr:row>
                    <xdr:rowOff>0</xdr:rowOff>
                  </to>
                </anchor>
              </controlPr>
            </control>
          </mc:Choice>
        </mc:AlternateContent>
        <mc:AlternateContent xmlns:mc="http://schemas.openxmlformats.org/markup-compatibility/2006">
          <mc:Choice Requires="x14">
            <control shapeId="25230" r:id="rId1821" name="Button 5774">
              <controlPr locked="0" defaultSize="0" print="0" autoFill="0" autoPict="0" macro="[0]!Sheet1.deleteRow">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25231" r:id="rId1822" name="Button 5775">
              <controlPr locked="0" defaultSize="0" print="0" autoFill="0" autoPict="0" macro="[0]!Sheet1.deleteRow">
                <anchor moveWithCells="1" sizeWithCells="1">
                  <from>
                    <xdr:col>6</xdr:col>
                    <xdr:colOff>0</xdr:colOff>
                    <xdr:row>2587</xdr:row>
                    <xdr:rowOff>0</xdr:rowOff>
                  </from>
                  <to>
                    <xdr:col>7</xdr:col>
                    <xdr:colOff>0</xdr:colOff>
                    <xdr:row>2588</xdr:row>
                    <xdr:rowOff>0</xdr:rowOff>
                  </to>
                </anchor>
              </controlPr>
            </control>
          </mc:Choice>
        </mc:AlternateContent>
        <mc:AlternateContent xmlns:mc="http://schemas.openxmlformats.org/markup-compatibility/2006">
          <mc:Choice Requires="x14">
            <control shapeId="25232" r:id="rId1823" name="Button 5776">
              <controlPr locked="0" defaultSize="0" print="0" autoFill="0" autoPict="0" macro="[0]!Sheet1.deleteRow">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25233" r:id="rId1824" name="Button 5777">
              <controlPr locked="0" defaultSize="0" print="0" autoFill="0" autoPict="0" macro="[0]!Sheet1.deleteRow">
                <anchor moveWithCells="1" sizeWithCells="1">
                  <from>
                    <xdr:col>6</xdr:col>
                    <xdr:colOff>0</xdr:colOff>
                    <xdr:row>2589</xdr:row>
                    <xdr:rowOff>0</xdr:rowOff>
                  </from>
                  <to>
                    <xdr:col>7</xdr:col>
                    <xdr:colOff>0</xdr:colOff>
                    <xdr:row>2590</xdr:row>
                    <xdr:rowOff>0</xdr:rowOff>
                  </to>
                </anchor>
              </controlPr>
            </control>
          </mc:Choice>
        </mc:AlternateContent>
        <mc:AlternateContent xmlns:mc="http://schemas.openxmlformats.org/markup-compatibility/2006">
          <mc:Choice Requires="x14">
            <control shapeId="25234" r:id="rId1825" name="Button 5778">
              <controlPr locked="0" defaultSize="0" print="0" autoFill="0" autoPict="0" macro="[0]!Sheet1.deleteRow">
                <anchor moveWithCells="1" sizeWithCells="1">
                  <from>
                    <xdr:col>6</xdr:col>
                    <xdr:colOff>0</xdr:colOff>
                    <xdr:row>2590</xdr:row>
                    <xdr:rowOff>0</xdr:rowOff>
                  </from>
                  <to>
                    <xdr:col>7</xdr:col>
                    <xdr:colOff>0</xdr:colOff>
                    <xdr:row>2591</xdr:row>
                    <xdr:rowOff>0</xdr:rowOff>
                  </to>
                </anchor>
              </controlPr>
            </control>
          </mc:Choice>
        </mc:AlternateContent>
        <mc:AlternateContent xmlns:mc="http://schemas.openxmlformats.org/markup-compatibility/2006">
          <mc:Choice Requires="x14">
            <control shapeId="25235" r:id="rId1826" name="Button 5779">
              <controlPr locked="0" defaultSize="0" print="0" autoFill="0" autoPict="0" macro="[0]!Sheet1.deleteRow">
                <anchor moveWithCells="1" sizeWithCells="1">
                  <from>
                    <xdr:col>6</xdr:col>
                    <xdr:colOff>0</xdr:colOff>
                    <xdr:row>2591</xdr:row>
                    <xdr:rowOff>0</xdr:rowOff>
                  </from>
                  <to>
                    <xdr:col>7</xdr:col>
                    <xdr:colOff>0</xdr:colOff>
                    <xdr:row>2592</xdr:row>
                    <xdr:rowOff>0</xdr:rowOff>
                  </to>
                </anchor>
              </controlPr>
            </control>
          </mc:Choice>
        </mc:AlternateContent>
        <mc:AlternateContent xmlns:mc="http://schemas.openxmlformats.org/markup-compatibility/2006">
          <mc:Choice Requires="x14">
            <control shapeId="25236" r:id="rId1827" name="Button 5780">
              <controlPr locked="0" defaultSize="0" print="0" autoFill="0" autoPict="0" macro="[0]!Sheet1.deleteRow">
                <anchor moveWithCells="1" sizeWithCells="1">
                  <from>
                    <xdr:col>6</xdr:col>
                    <xdr:colOff>0</xdr:colOff>
                    <xdr:row>2592</xdr:row>
                    <xdr:rowOff>0</xdr:rowOff>
                  </from>
                  <to>
                    <xdr:col>7</xdr:col>
                    <xdr:colOff>0</xdr:colOff>
                    <xdr:row>2593</xdr:row>
                    <xdr:rowOff>0</xdr:rowOff>
                  </to>
                </anchor>
              </controlPr>
            </control>
          </mc:Choice>
        </mc:AlternateContent>
        <mc:AlternateContent xmlns:mc="http://schemas.openxmlformats.org/markup-compatibility/2006">
          <mc:Choice Requires="x14">
            <control shapeId="25237" r:id="rId1828" name="Button 5781">
              <controlPr locked="0" defaultSize="0" print="0" autoFill="0" autoPict="0" macro="[0]!Sheet1.deleteRow">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25238" r:id="rId1829" name="Button 5782">
              <controlPr locked="0" defaultSize="0" print="0" autoFill="0" autoPict="0" macro="[0]!Sheet1.deleteRow">
                <anchor moveWithCells="1" sizeWithCells="1">
                  <from>
                    <xdr:col>6</xdr:col>
                    <xdr:colOff>0</xdr:colOff>
                    <xdr:row>2594</xdr:row>
                    <xdr:rowOff>0</xdr:rowOff>
                  </from>
                  <to>
                    <xdr:col>7</xdr:col>
                    <xdr:colOff>0</xdr:colOff>
                    <xdr:row>2595</xdr:row>
                    <xdr:rowOff>0</xdr:rowOff>
                  </to>
                </anchor>
              </controlPr>
            </control>
          </mc:Choice>
        </mc:AlternateContent>
        <mc:AlternateContent xmlns:mc="http://schemas.openxmlformats.org/markup-compatibility/2006">
          <mc:Choice Requires="x14">
            <control shapeId="25239" r:id="rId1830" name="Button 5783">
              <controlPr locked="0" defaultSize="0" print="0" autoFill="0" autoPict="0" macro="[0]!Sheet1.deleteRow">
                <anchor moveWithCells="1" sizeWithCells="1">
                  <from>
                    <xdr:col>6</xdr:col>
                    <xdr:colOff>0</xdr:colOff>
                    <xdr:row>2595</xdr:row>
                    <xdr:rowOff>0</xdr:rowOff>
                  </from>
                  <to>
                    <xdr:col>7</xdr:col>
                    <xdr:colOff>0</xdr:colOff>
                    <xdr:row>2596</xdr:row>
                    <xdr:rowOff>0</xdr:rowOff>
                  </to>
                </anchor>
              </controlPr>
            </control>
          </mc:Choice>
        </mc:AlternateContent>
        <mc:AlternateContent xmlns:mc="http://schemas.openxmlformats.org/markup-compatibility/2006">
          <mc:Choice Requires="x14">
            <control shapeId="25240" r:id="rId1831" name="Button 5784">
              <controlPr locked="0" defaultSize="0" print="0" autoFill="0" autoPict="0" macro="[0]!Sheet1.deleteRow">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25241" r:id="rId1832" name="Button 5785">
              <controlPr locked="0" defaultSize="0" print="0" autoFill="0" autoPict="0" macro="[0]!Sheet1.deleteRow">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25242" r:id="rId1833" name="Button 5786">
              <controlPr locked="0" defaultSize="0" print="0" autoFill="0" autoPict="0" macro="[0]!Sheet1.deleteRow">
                <anchor moveWithCells="1" sizeWithCells="1">
                  <from>
                    <xdr:col>6</xdr:col>
                    <xdr:colOff>0</xdr:colOff>
                    <xdr:row>2598</xdr:row>
                    <xdr:rowOff>0</xdr:rowOff>
                  </from>
                  <to>
                    <xdr:col>7</xdr:col>
                    <xdr:colOff>0</xdr:colOff>
                    <xdr:row>2599</xdr:row>
                    <xdr:rowOff>0</xdr:rowOff>
                  </to>
                </anchor>
              </controlPr>
            </control>
          </mc:Choice>
        </mc:AlternateContent>
        <mc:AlternateContent xmlns:mc="http://schemas.openxmlformats.org/markup-compatibility/2006">
          <mc:Choice Requires="x14">
            <control shapeId="25243" r:id="rId1834" name="Button 5787">
              <controlPr locked="0" defaultSize="0" print="0" autoFill="0" autoPict="0" macro="[0]!Sheet1.deleteRow">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25244" r:id="rId1835" name="Button 5788">
              <controlPr locked="0" defaultSize="0" print="0" autoFill="0" autoPict="0" macro="[0]!Sheet1.deleteRow">
                <anchor moveWithCells="1" sizeWithCells="1">
                  <from>
                    <xdr:col>6</xdr:col>
                    <xdr:colOff>0</xdr:colOff>
                    <xdr:row>2600</xdr:row>
                    <xdr:rowOff>0</xdr:rowOff>
                  </from>
                  <to>
                    <xdr:col>7</xdr:col>
                    <xdr:colOff>0</xdr:colOff>
                    <xdr:row>2601</xdr:row>
                    <xdr:rowOff>0</xdr:rowOff>
                  </to>
                </anchor>
              </controlPr>
            </control>
          </mc:Choice>
        </mc:AlternateContent>
        <mc:AlternateContent xmlns:mc="http://schemas.openxmlformats.org/markup-compatibility/2006">
          <mc:Choice Requires="x14">
            <control shapeId="25245" r:id="rId1836" name="Button 5789">
              <controlPr locked="0" defaultSize="0" print="0" autoFill="0" autoPict="0" macro="[0]!Sheet1.deleteRow">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25246" r:id="rId1837" name="Button 5790">
              <controlPr locked="0" defaultSize="0" print="0" autoFill="0" autoPict="0" macro="[0]!Sheet1.deleteRow">
                <anchor moveWithCells="1" sizeWithCells="1">
                  <from>
                    <xdr:col>6</xdr:col>
                    <xdr:colOff>0</xdr:colOff>
                    <xdr:row>2602</xdr:row>
                    <xdr:rowOff>0</xdr:rowOff>
                  </from>
                  <to>
                    <xdr:col>7</xdr:col>
                    <xdr:colOff>0</xdr:colOff>
                    <xdr:row>2603</xdr:row>
                    <xdr:rowOff>0</xdr:rowOff>
                  </to>
                </anchor>
              </controlPr>
            </control>
          </mc:Choice>
        </mc:AlternateContent>
        <mc:AlternateContent xmlns:mc="http://schemas.openxmlformats.org/markup-compatibility/2006">
          <mc:Choice Requires="x14">
            <control shapeId="25247" r:id="rId1838" name="Button 5791">
              <controlPr locked="0" defaultSize="0" print="0" autoFill="0" autoPict="0" macro="[0]!Sheet1.deleteRow">
                <anchor moveWithCells="1" sizeWithCells="1">
                  <from>
                    <xdr:col>6</xdr:col>
                    <xdr:colOff>0</xdr:colOff>
                    <xdr:row>2603</xdr:row>
                    <xdr:rowOff>0</xdr:rowOff>
                  </from>
                  <to>
                    <xdr:col>7</xdr:col>
                    <xdr:colOff>0</xdr:colOff>
                    <xdr:row>2604</xdr:row>
                    <xdr:rowOff>0</xdr:rowOff>
                  </to>
                </anchor>
              </controlPr>
            </control>
          </mc:Choice>
        </mc:AlternateContent>
        <mc:AlternateContent xmlns:mc="http://schemas.openxmlformats.org/markup-compatibility/2006">
          <mc:Choice Requires="x14">
            <control shapeId="25248" r:id="rId1839" name="Button 5792">
              <controlPr locked="0" defaultSize="0" print="0" autoFill="0" autoPict="0" macro="[0]!Sheet1.deleteRow">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25249" r:id="rId1840" name="Button 5793">
              <controlPr locked="0" defaultSize="0" print="0" autoFill="0" autoPict="0" macro="[0]!Sheet1.deleteRow">
                <anchor moveWithCells="1" sizeWithCells="1">
                  <from>
                    <xdr:col>6</xdr:col>
                    <xdr:colOff>0</xdr:colOff>
                    <xdr:row>2605</xdr:row>
                    <xdr:rowOff>0</xdr:rowOff>
                  </from>
                  <to>
                    <xdr:col>7</xdr:col>
                    <xdr:colOff>0</xdr:colOff>
                    <xdr:row>2606</xdr:row>
                    <xdr:rowOff>0</xdr:rowOff>
                  </to>
                </anchor>
              </controlPr>
            </control>
          </mc:Choice>
        </mc:AlternateContent>
        <mc:AlternateContent xmlns:mc="http://schemas.openxmlformats.org/markup-compatibility/2006">
          <mc:Choice Requires="x14">
            <control shapeId="25250" r:id="rId1841" name="Button 5794">
              <controlPr locked="0" defaultSize="0" print="0" autoFill="0" autoPict="0" macro="[0]!Sheet1.deleteRow">
                <anchor moveWithCells="1" sizeWithCells="1">
                  <from>
                    <xdr:col>6</xdr:col>
                    <xdr:colOff>0</xdr:colOff>
                    <xdr:row>2606</xdr:row>
                    <xdr:rowOff>0</xdr:rowOff>
                  </from>
                  <to>
                    <xdr:col>7</xdr:col>
                    <xdr:colOff>0</xdr:colOff>
                    <xdr:row>2607</xdr:row>
                    <xdr:rowOff>0</xdr:rowOff>
                  </to>
                </anchor>
              </controlPr>
            </control>
          </mc:Choice>
        </mc:AlternateContent>
        <mc:AlternateContent xmlns:mc="http://schemas.openxmlformats.org/markup-compatibility/2006">
          <mc:Choice Requires="x14">
            <control shapeId="25251" r:id="rId1842" name="Button 5795">
              <controlPr locked="0" defaultSize="0" print="0" autoFill="0" autoPict="0" macro="[0]!Sheet1.deleteRow">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25252" r:id="rId1843" name="Button 5796">
              <controlPr locked="0" defaultSize="0" print="0" autoFill="0" autoPict="0" macro="[0]!Sheet1.deleteRow">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25273" r:id="rId1844" name="Button 5817">
              <controlPr locked="0" defaultSize="0" print="0" autoFill="0" autoPict="0" macro="[0]!Sheet1.InsertNewTableRow">
                <anchor moveWithCells="1" sizeWithCells="1">
                  <from>
                    <xdr:col>6</xdr:col>
                    <xdr:colOff>0</xdr:colOff>
                    <xdr:row>2618</xdr:row>
                    <xdr:rowOff>0</xdr:rowOff>
                  </from>
                  <to>
                    <xdr:col>7</xdr:col>
                    <xdr:colOff>0</xdr:colOff>
                    <xdr:row>2619</xdr:row>
                    <xdr:rowOff>0</xdr:rowOff>
                  </to>
                </anchor>
              </controlPr>
            </control>
          </mc:Choice>
        </mc:AlternateContent>
        <mc:AlternateContent xmlns:mc="http://schemas.openxmlformats.org/markup-compatibility/2006">
          <mc:Choice Requires="x14">
            <control shapeId="25274" r:id="rId1845" name="Button 5818">
              <controlPr locked="0" defaultSize="0" print="0" autoFill="0" autoPict="0" macro="[0]!Sheet1.deleteRow">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25275" r:id="rId1846" name="Button 5819">
              <controlPr locked="0" defaultSize="0" print="0" autoFill="0" autoPict="0" macro="[0]!Sheet1.deleteProcedure">
                <anchor moveWithCells="1" sizeWithCells="1">
                  <from>
                    <xdr:col>6</xdr:col>
                    <xdr:colOff>0</xdr:colOff>
                    <xdr:row>2611</xdr:row>
                    <xdr:rowOff>0</xdr:rowOff>
                  </from>
                  <to>
                    <xdr:col>7</xdr:col>
                    <xdr:colOff>0</xdr:colOff>
                    <xdr:row>2612</xdr:row>
                    <xdr:rowOff>0</xdr:rowOff>
                  </to>
                </anchor>
              </controlPr>
            </control>
          </mc:Choice>
        </mc:AlternateContent>
        <mc:AlternateContent xmlns:mc="http://schemas.openxmlformats.org/markup-compatibility/2006">
          <mc:Choice Requires="x14">
            <control shapeId="25294" r:id="rId1847" name="Button 5838">
              <controlPr locked="0" defaultSize="0" print="0" autoFill="0" autoPict="0" macro="[0]!Sheet1.InsertNewTableRow">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25295" r:id="rId1848" name="Button 5839">
              <controlPr locked="0" defaultSize="0" print="0" autoFill="0" autoPict="0" macro="[0]!Sheet1.deleteRow">
                <anchor moveWithCells="1" sizeWithCells="1">
                  <from>
                    <xdr:col>6</xdr:col>
                    <xdr:colOff>0</xdr:colOff>
                    <xdr:row>2639</xdr:row>
                    <xdr:rowOff>0</xdr:rowOff>
                  </from>
                  <to>
                    <xdr:col>7</xdr:col>
                    <xdr:colOff>0</xdr:colOff>
                    <xdr:row>2640</xdr:row>
                    <xdr:rowOff>0</xdr:rowOff>
                  </to>
                </anchor>
              </controlPr>
            </control>
          </mc:Choice>
        </mc:AlternateContent>
        <mc:AlternateContent xmlns:mc="http://schemas.openxmlformats.org/markup-compatibility/2006">
          <mc:Choice Requires="x14">
            <control shapeId="25296" r:id="rId1849" name="Button 5840">
              <controlPr locked="0" defaultSize="0" print="0" autoFill="0" autoPict="0" macro="[0]!Sheet1.deleteProcedure">
                <anchor moveWithCells="1" sizeWithCells="1">
                  <from>
                    <xdr:col>6</xdr:col>
                    <xdr:colOff>0</xdr:colOff>
                    <xdr:row>2631</xdr:row>
                    <xdr:rowOff>0</xdr:rowOff>
                  </from>
                  <to>
                    <xdr:col>7</xdr:col>
                    <xdr:colOff>0</xdr:colOff>
                    <xdr:row>2632</xdr:row>
                    <xdr:rowOff>0</xdr:rowOff>
                  </to>
                </anchor>
              </controlPr>
            </control>
          </mc:Choice>
        </mc:AlternateContent>
        <mc:AlternateContent xmlns:mc="http://schemas.openxmlformats.org/markup-compatibility/2006">
          <mc:Choice Requires="x14">
            <control shapeId="25315" r:id="rId1850" name="Button 5859">
              <controlPr locked="0" defaultSize="0" print="0" autoFill="0" autoPict="0" macro="[0]!Sheet1.InsertNewTableRow">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25316" r:id="rId1851" name="Button 5860">
              <controlPr locked="0" defaultSize="0" print="0" autoFill="0" autoPict="0" macro="[0]!Sheet1.deleteRow">
                <anchor moveWithCells="1" sizeWithCells="1">
                  <from>
                    <xdr:col>6</xdr:col>
                    <xdr:colOff>0</xdr:colOff>
                    <xdr:row>2652</xdr:row>
                    <xdr:rowOff>0</xdr:rowOff>
                  </from>
                  <to>
                    <xdr:col>7</xdr:col>
                    <xdr:colOff>0</xdr:colOff>
                    <xdr:row>2653</xdr:row>
                    <xdr:rowOff>0</xdr:rowOff>
                  </to>
                </anchor>
              </controlPr>
            </control>
          </mc:Choice>
        </mc:AlternateContent>
        <mc:AlternateContent xmlns:mc="http://schemas.openxmlformats.org/markup-compatibility/2006">
          <mc:Choice Requires="x14">
            <control shapeId="25317" r:id="rId1852" name="Button 5861">
              <controlPr locked="0" defaultSize="0" print="0" autoFill="0" autoPict="0" macro="[0]!Sheet1.deleteProcedure">
                <anchor moveWithCells="1" sizeWithCells="1">
                  <from>
                    <xdr:col>6</xdr:col>
                    <xdr:colOff>0</xdr:colOff>
                    <xdr:row>2644</xdr:row>
                    <xdr:rowOff>0</xdr:rowOff>
                  </from>
                  <to>
                    <xdr:col>7</xdr:col>
                    <xdr:colOff>0</xdr:colOff>
                    <xdr:row>2645</xdr:row>
                    <xdr:rowOff>0</xdr:rowOff>
                  </to>
                </anchor>
              </controlPr>
            </control>
          </mc:Choice>
        </mc:AlternateContent>
        <mc:AlternateContent xmlns:mc="http://schemas.openxmlformats.org/markup-compatibility/2006">
          <mc:Choice Requires="x14">
            <control shapeId="25336" r:id="rId1853" name="Button 5880">
              <controlPr locked="0" defaultSize="0" print="0" autoFill="0" autoPict="0" macro="[0]!Sheet1.InsertNewTableRow">
                <anchor moveWithCells="1" sizeWithCells="1">
                  <from>
                    <xdr:col>6</xdr:col>
                    <xdr:colOff>0</xdr:colOff>
                    <xdr:row>2669</xdr:row>
                    <xdr:rowOff>0</xdr:rowOff>
                  </from>
                  <to>
                    <xdr:col>7</xdr:col>
                    <xdr:colOff>0</xdr:colOff>
                    <xdr:row>2670</xdr:row>
                    <xdr:rowOff>0</xdr:rowOff>
                  </to>
                </anchor>
              </controlPr>
            </control>
          </mc:Choice>
        </mc:AlternateContent>
        <mc:AlternateContent xmlns:mc="http://schemas.openxmlformats.org/markup-compatibility/2006">
          <mc:Choice Requires="x14">
            <control shapeId="25337" r:id="rId1854" name="Button 5881">
              <controlPr locked="0" defaultSize="0" print="0" autoFill="0" autoPict="0" macro="[0]!Sheet1.deleteRow">
                <anchor moveWithCells="1" sizeWithCells="1">
                  <from>
                    <xdr:col>6</xdr:col>
                    <xdr:colOff>0</xdr:colOff>
                    <xdr:row>2670</xdr:row>
                    <xdr:rowOff>0</xdr:rowOff>
                  </from>
                  <to>
                    <xdr:col>7</xdr:col>
                    <xdr:colOff>0</xdr:colOff>
                    <xdr:row>2671</xdr:row>
                    <xdr:rowOff>0</xdr:rowOff>
                  </to>
                </anchor>
              </controlPr>
            </control>
          </mc:Choice>
        </mc:AlternateContent>
        <mc:AlternateContent xmlns:mc="http://schemas.openxmlformats.org/markup-compatibility/2006">
          <mc:Choice Requires="x14">
            <control shapeId="25338" r:id="rId1855" name="Button 5882">
              <controlPr locked="0" defaultSize="0" print="0" autoFill="0" autoPict="0" macro="[0]!Sheet1.deleteProcedure">
                <anchor moveWithCells="1" sizeWithCells="1">
                  <from>
                    <xdr:col>6</xdr:col>
                    <xdr:colOff>0</xdr:colOff>
                    <xdr:row>2662</xdr:row>
                    <xdr:rowOff>0</xdr:rowOff>
                  </from>
                  <to>
                    <xdr:col>7</xdr:col>
                    <xdr:colOff>0</xdr:colOff>
                    <xdr:row>2663</xdr:row>
                    <xdr:rowOff>0</xdr:rowOff>
                  </to>
                </anchor>
              </controlPr>
            </control>
          </mc:Choice>
        </mc:AlternateContent>
        <mc:AlternateContent xmlns:mc="http://schemas.openxmlformats.org/markup-compatibility/2006">
          <mc:Choice Requires="x14">
            <control shapeId="25339" r:id="rId1856" name="Button 5883">
              <controlPr locked="0" defaultSize="0" print="0" autoFill="0" autoPict="0" macro="[0]!Sheet1.deleteRow">
                <anchor moveWithCells="1" sizeWithCells="1">
                  <from>
                    <xdr:col>6</xdr:col>
                    <xdr:colOff>0</xdr:colOff>
                    <xdr:row>2620</xdr:row>
                    <xdr:rowOff>0</xdr:rowOff>
                  </from>
                  <to>
                    <xdr:col>7</xdr:col>
                    <xdr:colOff>0</xdr:colOff>
                    <xdr:row>2621</xdr:row>
                    <xdr:rowOff>0</xdr:rowOff>
                  </to>
                </anchor>
              </controlPr>
            </control>
          </mc:Choice>
        </mc:AlternateContent>
        <mc:AlternateContent xmlns:mc="http://schemas.openxmlformats.org/markup-compatibility/2006">
          <mc:Choice Requires="x14">
            <control shapeId="25340" r:id="rId1857" name="Button 5884">
              <controlPr locked="0" defaultSize="0" print="0" autoFill="0" autoPict="0" macro="[0]!Sheet1.deleteRow">
                <anchor moveWithCells="1" sizeWithCells="1">
                  <from>
                    <xdr:col>6</xdr:col>
                    <xdr:colOff>0</xdr:colOff>
                    <xdr:row>2621</xdr:row>
                    <xdr:rowOff>0</xdr:rowOff>
                  </from>
                  <to>
                    <xdr:col>7</xdr:col>
                    <xdr:colOff>0</xdr:colOff>
                    <xdr:row>2622</xdr:row>
                    <xdr:rowOff>0</xdr:rowOff>
                  </to>
                </anchor>
              </controlPr>
            </control>
          </mc:Choice>
        </mc:AlternateContent>
        <mc:AlternateContent xmlns:mc="http://schemas.openxmlformats.org/markup-compatibility/2006">
          <mc:Choice Requires="x14">
            <control shapeId="25341" r:id="rId1858" name="Button 5885">
              <controlPr locked="0" defaultSize="0" print="0" autoFill="0" autoPict="0" macro="[0]!Sheet1.deleteRow">
                <anchor moveWithCells="1" sizeWithCells="1">
                  <from>
                    <xdr:col>6</xdr:col>
                    <xdr:colOff>0</xdr:colOff>
                    <xdr:row>2622</xdr:row>
                    <xdr:rowOff>0</xdr:rowOff>
                  </from>
                  <to>
                    <xdr:col>7</xdr:col>
                    <xdr:colOff>0</xdr:colOff>
                    <xdr:row>2623</xdr:row>
                    <xdr:rowOff>0</xdr:rowOff>
                  </to>
                </anchor>
              </controlPr>
            </control>
          </mc:Choice>
        </mc:AlternateContent>
        <mc:AlternateContent xmlns:mc="http://schemas.openxmlformats.org/markup-compatibility/2006">
          <mc:Choice Requires="x14">
            <control shapeId="25342" r:id="rId1859" name="Button 5886">
              <controlPr locked="0" defaultSize="0" print="0" autoFill="0" autoPict="0" macro="[0]!Sheet1.deleteRow">
                <anchor moveWithCells="1" sizeWithCells="1">
                  <from>
                    <xdr:col>6</xdr:col>
                    <xdr:colOff>0</xdr:colOff>
                    <xdr:row>2623</xdr:row>
                    <xdr:rowOff>0</xdr:rowOff>
                  </from>
                  <to>
                    <xdr:col>7</xdr:col>
                    <xdr:colOff>0</xdr:colOff>
                    <xdr:row>2624</xdr:row>
                    <xdr:rowOff>0</xdr:rowOff>
                  </to>
                </anchor>
              </controlPr>
            </control>
          </mc:Choice>
        </mc:AlternateContent>
        <mc:AlternateContent xmlns:mc="http://schemas.openxmlformats.org/markup-compatibility/2006">
          <mc:Choice Requires="x14">
            <control shapeId="25343" r:id="rId1860" name="Button 5887">
              <controlPr locked="0" defaultSize="0" print="0" autoFill="0" autoPict="0" macro="[0]!Sheet1.deleteRow">
                <anchor moveWithCells="1" sizeWithCells="1">
                  <from>
                    <xdr:col>6</xdr:col>
                    <xdr:colOff>0</xdr:colOff>
                    <xdr:row>2624</xdr:row>
                    <xdr:rowOff>0</xdr:rowOff>
                  </from>
                  <to>
                    <xdr:col>7</xdr:col>
                    <xdr:colOff>0</xdr:colOff>
                    <xdr:row>2625</xdr:row>
                    <xdr:rowOff>0</xdr:rowOff>
                  </to>
                </anchor>
              </controlPr>
            </control>
          </mc:Choice>
        </mc:AlternateContent>
        <mc:AlternateContent xmlns:mc="http://schemas.openxmlformats.org/markup-compatibility/2006">
          <mc:Choice Requires="x14">
            <control shapeId="25344" r:id="rId1861" name="Button 5888">
              <controlPr locked="0" defaultSize="0" print="0" autoFill="0" autoPict="0" macro="[0]!Sheet1.deleteRow">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25345" r:id="rId1862" name="Button 5889">
              <controlPr locked="0" defaultSize="0" print="0" autoFill="0" autoPict="0" macro="[0]!Sheet1.deleteRow">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25346" r:id="rId1863" name="Button 5890">
              <controlPr locked="0" defaultSize="0" print="0" autoFill="0" autoPict="0" macro="[0]!Sheet1.deleteRow">
                <anchor moveWithCells="1" sizeWithCells="1">
                  <from>
                    <xdr:col>6</xdr:col>
                    <xdr:colOff>0</xdr:colOff>
                    <xdr:row>2627</xdr:row>
                    <xdr:rowOff>0</xdr:rowOff>
                  </from>
                  <to>
                    <xdr:col>7</xdr:col>
                    <xdr:colOff>0</xdr:colOff>
                    <xdr:row>2628</xdr:row>
                    <xdr:rowOff>0</xdr:rowOff>
                  </to>
                </anchor>
              </controlPr>
            </control>
          </mc:Choice>
        </mc:AlternateContent>
        <mc:AlternateContent xmlns:mc="http://schemas.openxmlformats.org/markup-compatibility/2006">
          <mc:Choice Requires="x14">
            <control shapeId="25347" r:id="rId1864" name="Button 5891">
              <controlPr locked="0" defaultSize="0" print="0" autoFill="0" autoPict="0" macro="[0]!Sheet1.deleteRow">
                <anchor moveWithCells="1" sizeWithCells="1">
                  <from>
                    <xdr:col>6</xdr:col>
                    <xdr:colOff>0</xdr:colOff>
                    <xdr:row>2628</xdr:row>
                    <xdr:rowOff>0</xdr:rowOff>
                  </from>
                  <to>
                    <xdr:col>7</xdr:col>
                    <xdr:colOff>0</xdr:colOff>
                    <xdr:row>2629</xdr:row>
                    <xdr:rowOff>0</xdr:rowOff>
                  </to>
                </anchor>
              </controlPr>
            </control>
          </mc:Choice>
        </mc:AlternateContent>
        <mc:AlternateContent xmlns:mc="http://schemas.openxmlformats.org/markup-compatibility/2006">
          <mc:Choice Requires="x14">
            <control shapeId="25385" r:id="rId1865" name="Button 5929">
              <controlPr locked="0" defaultSize="0" print="0" autoFill="0" autoPict="0" macro="[0]!Sheet1.deleteRow">
                <anchor moveWithCells="1" sizeWithCells="1">
                  <from>
                    <xdr:col>6</xdr:col>
                    <xdr:colOff>0</xdr:colOff>
                    <xdr:row>2671</xdr:row>
                    <xdr:rowOff>0</xdr:rowOff>
                  </from>
                  <to>
                    <xdr:col>7</xdr:col>
                    <xdr:colOff>0</xdr:colOff>
                    <xdr:row>2672</xdr:row>
                    <xdr:rowOff>0</xdr:rowOff>
                  </to>
                </anchor>
              </controlPr>
            </control>
          </mc:Choice>
        </mc:AlternateContent>
        <mc:AlternateContent xmlns:mc="http://schemas.openxmlformats.org/markup-compatibility/2006">
          <mc:Choice Requires="x14">
            <control shapeId="25386" r:id="rId1866" name="Button 5930">
              <controlPr locked="0" defaultSize="0" print="0" autoFill="0" autoPict="0" macro="[0]!Sheet1.deleteRow">
                <anchor moveWithCells="1" sizeWithCells="1">
                  <from>
                    <xdr:col>6</xdr:col>
                    <xdr:colOff>0</xdr:colOff>
                    <xdr:row>2672</xdr:row>
                    <xdr:rowOff>0</xdr:rowOff>
                  </from>
                  <to>
                    <xdr:col>7</xdr:col>
                    <xdr:colOff>0</xdr:colOff>
                    <xdr:row>2673</xdr:row>
                    <xdr:rowOff>0</xdr:rowOff>
                  </to>
                </anchor>
              </controlPr>
            </control>
          </mc:Choice>
        </mc:AlternateContent>
        <mc:AlternateContent xmlns:mc="http://schemas.openxmlformats.org/markup-compatibility/2006">
          <mc:Choice Requires="x14">
            <control shapeId="25387" r:id="rId1867" name="Button 5931">
              <controlPr locked="0" defaultSize="0" print="0" autoFill="0" autoPict="0" macro="[0]!Sheet1.deleteRow">
                <anchor moveWithCells="1" sizeWithCells="1">
                  <from>
                    <xdr:col>6</xdr:col>
                    <xdr:colOff>0</xdr:colOff>
                    <xdr:row>2640</xdr:row>
                    <xdr:rowOff>0</xdr:rowOff>
                  </from>
                  <to>
                    <xdr:col>7</xdr:col>
                    <xdr:colOff>0</xdr:colOff>
                    <xdr:row>2641</xdr:row>
                    <xdr:rowOff>0</xdr:rowOff>
                  </to>
                </anchor>
              </controlPr>
            </control>
          </mc:Choice>
        </mc:AlternateContent>
        <mc:AlternateContent xmlns:mc="http://schemas.openxmlformats.org/markup-compatibility/2006">
          <mc:Choice Requires="x14">
            <control shapeId="25388" r:id="rId1868" name="Button 5932">
              <controlPr locked="0" defaultSize="0" print="0" autoFill="0" autoPict="0" macro="[0]!Sheet1.deleteRow">
                <anchor moveWithCells="1" sizeWithCells="1">
                  <from>
                    <xdr:col>6</xdr:col>
                    <xdr:colOff>0</xdr:colOff>
                    <xdr:row>2641</xdr:row>
                    <xdr:rowOff>0</xdr:rowOff>
                  </from>
                  <to>
                    <xdr:col>7</xdr:col>
                    <xdr:colOff>0</xdr:colOff>
                    <xdr:row>2642</xdr:row>
                    <xdr:rowOff>0</xdr:rowOff>
                  </to>
                </anchor>
              </controlPr>
            </control>
          </mc:Choice>
        </mc:AlternateContent>
        <mc:AlternateContent xmlns:mc="http://schemas.openxmlformats.org/markup-compatibility/2006">
          <mc:Choice Requires="x14">
            <control shapeId="25389" r:id="rId1869" name="Button 5933">
              <controlPr locked="0" defaultSize="0" print="0" autoFill="0" autoPict="0" macro="[0]!Sheet1.deleteRow">
                <anchor moveWithCells="1" sizeWithCells="1">
                  <from>
                    <xdr:col>6</xdr:col>
                    <xdr:colOff>0</xdr:colOff>
                    <xdr:row>2653</xdr:row>
                    <xdr:rowOff>0</xdr:rowOff>
                  </from>
                  <to>
                    <xdr:col>7</xdr:col>
                    <xdr:colOff>0</xdr:colOff>
                    <xdr:row>2654</xdr:row>
                    <xdr:rowOff>0</xdr:rowOff>
                  </to>
                </anchor>
              </controlPr>
            </control>
          </mc:Choice>
        </mc:AlternateContent>
        <mc:AlternateContent xmlns:mc="http://schemas.openxmlformats.org/markup-compatibility/2006">
          <mc:Choice Requires="x14">
            <control shapeId="25390" r:id="rId1870" name="Button 5934">
              <controlPr locked="0" defaultSize="0" print="0" autoFill="0" autoPict="0" macro="[0]!Sheet1.deleteRow">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25391" r:id="rId1871" name="Button 5935">
              <controlPr locked="0" defaultSize="0" print="0" autoFill="0" autoPict="0" macro="[0]!Sheet1.deleteRow">
                <anchor moveWithCells="1" sizeWithCells="1">
                  <from>
                    <xdr:col>6</xdr:col>
                    <xdr:colOff>0</xdr:colOff>
                    <xdr:row>2655</xdr:row>
                    <xdr:rowOff>0</xdr:rowOff>
                  </from>
                  <to>
                    <xdr:col>7</xdr:col>
                    <xdr:colOff>0</xdr:colOff>
                    <xdr:row>2656</xdr:row>
                    <xdr:rowOff>0</xdr:rowOff>
                  </to>
                </anchor>
              </controlPr>
            </control>
          </mc:Choice>
        </mc:AlternateContent>
        <mc:AlternateContent xmlns:mc="http://schemas.openxmlformats.org/markup-compatibility/2006">
          <mc:Choice Requires="x14">
            <control shapeId="25392" r:id="rId1872" name="Button 5936">
              <controlPr locked="0" defaultSize="0" print="0" autoFill="0" autoPict="0" macro="[0]!Sheet1.deleteRow">
                <anchor moveWithCells="1" sizeWithCells="1">
                  <from>
                    <xdr:col>6</xdr:col>
                    <xdr:colOff>0</xdr:colOff>
                    <xdr:row>2656</xdr:row>
                    <xdr:rowOff>0</xdr:rowOff>
                  </from>
                  <to>
                    <xdr:col>7</xdr:col>
                    <xdr:colOff>0</xdr:colOff>
                    <xdr:row>2657</xdr:row>
                    <xdr:rowOff>0</xdr:rowOff>
                  </to>
                </anchor>
              </controlPr>
            </control>
          </mc:Choice>
        </mc:AlternateContent>
        <mc:AlternateContent xmlns:mc="http://schemas.openxmlformats.org/markup-compatibility/2006">
          <mc:Choice Requires="x14">
            <control shapeId="25393" r:id="rId1873" name="Button 5937">
              <controlPr locked="0" defaultSize="0" print="0" autoFill="0" autoPict="0" macro="[0]!Sheet1.deleteRow">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25394" r:id="rId1874" name="Button 5938">
              <controlPr locked="0" defaultSize="0" print="0" autoFill="0" autoPict="0" macro="[0]!Sheet1.deleteRow">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25395" r:id="rId1875" name="Button 5939">
              <controlPr locked="0" defaultSize="0" print="0" autoFill="0" autoPict="0" macro="[0]!Sheet1.deleteRow">
                <anchor moveWithCells="1" sizeWithCells="1">
                  <from>
                    <xdr:col>6</xdr:col>
                    <xdr:colOff>0</xdr:colOff>
                    <xdr:row>2659</xdr:row>
                    <xdr:rowOff>0</xdr:rowOff>
                  </from>
                  <to>
                    <xdr:col>7</xdr:col>
                    <xdr:colOff>0</xdr:colOff>
                    <xdr:row>2660</xdr:row>
                    <xdr:rowOff>0</xdr:rowOff>
                  </to>
                </anchor>
              </controlPr>
            </control>
          </mc:Choice>
        </mc:AlternateContent>
        <mc:AlternateContent xmlns:mc="http://schemas.openxmlformats.org/markup-compatibility/2006">
          <mc:Choice Requires="x14">
            <control shapeId="25414" r:id="rId1876" name="Button 5958">
              <controlPr locked="0" defaultSize="0" print="0" autoFill="0" autoPict="0" macro="[0]!Sheet1.InsertNewTableRow">
                <anchor moveWithCells="1" sizeWithCells="1">
                  <from>
                    <xdr:col>6</xdr:col>
                    <xdr:colOff>0</xdr:colOff>
                    <xdr:row>2682</xdr:row>
                    <xdr:rowOff>0</xdr:rowOff>
                  </from>
                  <to>
                    <xdr:col>7</xdr:col>
                    <xdr:colOff>0</xdr:colOff>
                    <xdr:row>2683</xdr:row>
                    <xdr:rowOff>0</xdr:rowOff>
                  </to>
                </anchor>
              </controlPr>
            </control>
          </mc:Choice>
        </mc:AlternateContent>
        <mc:AlternateContent xmlns:mc="http://schemas.openxmlformats.org/markup-compatibility/2006">
          <mc:Choice Requires="x14">
            <control shapeId="25415" r:id="rId1877" name="Button 5959">
              <controlPr locked="0" defaultSize="0" print="0" autoFill="0" autoPict="0" macro="[0]!Sheet1.deleteRow">
                <anchor moveWithCells="1" sizeWithCells="1">
                  <from>
                    <xdr:col>6</xdr:col>
                    <xdr:colOff>0</xdr:colOff>
                    <xdr:row>2683</xdr:row>
                    <xdr:rowOff>0</xdr:rowOff>
                  </from>
                  <to>
                    <xdr:col>7</xdr:col>
                    <xdr:colOff>0</xdr:colOff>
                    <xdr:row>2684</xdr:row>
                    <xdr:rowOff>0</xdr:rowOff>
                  </to>
                </anchor>
              </controlPr>
            </control>
          </mc:Choice>
        </mc:AlternateContent>
        <mc:AlternateContent xmlns:mc="http://schemas.openxmlformats.org/markup-compatibility/2006">
          <mc:Choice Requires="x14">
            <control shapeId="25416" r:id="rId1878" name="Button 5960">
              <controlPr locked="0" defaultSize="0" print="0" autoFill="0" autoPict="0" macro="[0]!Sheet1.deleteProcedure">
                <anchor moveWithCells="1" sizeWithCells="1">
                  <from>
                    <xdr:col>6</xdr:col>
                    <xdr:colOff>0</xdr:colOff>
                    <xdr:row>2675</xdr:row>
                    <xdr:rowOff>0</xdr:rowOff>
                  </from>
                  <to>
                    <xdr:col>7</xdr:col>
                    <xdr:colOff>0</xdr:colOff>
                    <xdr:row>2676</xdr:row>
                    <xdr:rowOff>0</xdr:rowOff>
                  </to>
                </anchor>
              </controlPr>
            </control>
          </mc:Choice>
        </mc:AlternateContent>
        <mc:AlternateContent xmlns:mc="http://schemas.openxmlformats.org/markup-compatibility/2006">
          <mc:Choice Requires="x14">
            <control shapeId="25435" r:id="rId1879" name="Button 5979">
              <controlPr locked="0" defaultSize="0" print="0" autoFill="0" autoPict="0" macro="[0]!Sheet1.InsertNewTableRow">
                <anchor moveWithCells="1" sizeWithCells="1">
                  <from>
                    <xdr:col>6</xdr:col>
                    <xdr:colOff>0</xdr:colOff>
                    <xdr:row>2719</xdr:row>
                    <xdr:rowOff>0</xdr:rowOff>
                  </from>
                  <to>
                    <xdr:col>7</xdr:col>
                    <xdr:colOff>0</xdr:colOff>
                    <xdr:row>2720</xdr:row>
                    <xdr:rowOff>0</xdr:rowOff>
                  </to>
                </anchor>
              </controlPr>
            </control>
          </mc:Choice>
        </mc:AlternateContent>
        <mc:AlternateContent xmlns:mc="http://schemas.openxmlformats.org/markup-compatibility/2006">
          <mc:Choice Requires="x14">
            <control shapeId="25436" r:id="rId1880" name="Button 5980">
              <controlPr locked="0" defaultSize="0" print="0" autoFill="0" autoPict="0" macro="[0]!Sheet1.deleteRow">
                <anchor moveWithCells="1" sizeWithCells="1">
                  <from>
                    <xdr:col>6</xdr:col>
                    <xdr:colOff>0</xdr:colOff>
                    <xdr:row>2720</xdr:row>
                    <xdr:rowOff>0</xdr:rowOff>
                  </from>
                  <to>
                    <xdr:col>7</xdr:col>
                    <xdr:colOff>0</xdr:colOff>
                    <xdr:row>2721</xdr:row>
                    <xdr:rowOff>0</xdr:rowOff>
                  </to>
                </anchor>
              </controlPr>
            </control>
          </mc:Choice>
        </mc:AlternateContent>
        <mc:AlternateContent xmlns:mc="http://schemas.openxmlformats.org/markup-compatibility/2006">
          <mc:Choice Requires="x14">
            <control shapeId="25437" r:id="rId1881" name="Button 5981">
              <controlPr locked="0" defaultSize="0" print="0" autoFill="0" autoPict="0" macro="[0]!Sheet1.deleteProcedure">
                <anchor moveWithCells="1" sizeWithCells="1">
                  <from>
                    <xdr:col>6</xdr:col>
                    <xdr:colOff>0</xdr:colOff>
                    <xdr:row>2712</xdr:row>
                    <xdr:rowOff>0</xdr:rowOff>
                  </from>
                  <to>
                    <xdr:col>7</xdr:col>
                    <xdr:colOff>0</xdr:colOff>
                    <xdr:row>2713</xdr:row>
                    <xdr:rowOff>0</xdr:rowOff>
                  </to>
                </anchor>
              </controlPr>
            </control>
          </mc:Choice>
        </mc:AlternateContent>
        <mc:AlternateContent xmlns:mc="http://schemas.openxmlformats.org/markup-compatibility/2006">
          <mc:Choice Requires="x14">
            <control shapeId="25456" r:id="rId1882" name="Button 6000">
              <controlPr locked="0" defaultSize="0" print="0" autoFill="0" autoPict="0" macro="[0]!Sheet1.InsertNewTableRow">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25457" r:id="rId1883" name="Button 6001">
              <controlPr locked="0" defaultSize="0" print="0" autoFill="0" autoPict="0" macro="[0]!Sheet1.deleteRow">
                <anchor moveWithCells="1" sizeWithCells="1">
                  <from>
                    <xdr:col>6</xdr:col>
                    <xdr:colOff>0</xdr:colOff>
                    <xdr:row>2746</xdr:row>
                    <xdr:rowOff>0</xdr:rowOff>
                  </from>
                  <to>
                    <xdr:col>7</xdr:col>
                    <xdr:colOff>0</xdr:colOff>
                    <xdr:row>2747</xdr:row>
                    <xdr:rowOff>0</xdr:rowOff>
                  </to>
                </anchor>
              </controlPr>
            </control>
          </mc:Choice>
        </mc:AlternateContent>
        <mc:AlternateContent xmlns:mc="http://schemas.openxmlformats.org/markup-compatibility/2006">
          <mc:Choice Requires="x14">
            <control shapeId="25458" r:id="rId1884" name="Button 6002">
              <controlPr locked="0" defaultSize="0" print="0" autoFill="0" autoPict="0" macro="[0]!Sheet1.deleteProcedure">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25477" r:id="rId1885" name="Button 6021">
              <controlPr locked="0" defaultSize="0" print="0" autoFill="0" autoPict="0" macro="[0]!Sheet1.InsertNewTableRow">
                <anchor moveWithCells="1" sizeWithCells="1">
                  <from>
                    <xdr:col>6</xdr:col>
                    <xdr:colOff>0</xdr:colOff>
                    <xdr:row>2777</xdr:row>
                    <xdr:rowOff>0</xdr:rowOff>
                  </from>
                  <to>
                    <xdr:col>7</xdr:col>
                    <xdr:colOff>0</xdr:colOff>
                    <xdr:row>2778</xdr:row>
                    <xdr:rowOff>0</xdr:rowOff>
                  </to>
                </anchor>
              </controlPr>
            </control>
          </mc:Choice>
        </mc:AlternateContent>
        <mc:AlternateContent xmlns:mc="http://schemas.openxmlformats.org/markup-compatibility/2006">
          <mc:Choice Requires="x14">
            <control shapeId="25478" r:id="rId1886" name="Button 6022">
              <controlPr locked="0" defaultSize="0" print="0" autoFill="0" autoPict="0" macro="[0]!Sheet1.deleteRow">
                <anchor moveWithCells="1" sizeWithCells="1">
                  <from>
                    <xdr:col>6</xdr:col>
                    <xdr:colOff>0</xdr:colOff>
                    <xdr:row>2778</xdr:row>
                    <xdr:rowOff>0</xdr:rowOff>
                  </from>
                  <to>
                    <xdr:col>7</xdr:col>
                    <xdr:colOff>0</xdr:colOff>
                    <xdr:row>2779</xdr:row>
                    <xdr:rowOff>0</xdr:rowOff>
                  </to>
                </anchor>
              </controlPr>
            </control>
          </mc:Choice>
        </mc:AlternateContent>
        <mc:AlternateContent xmlns:mc="http://schemas.openxmlformats.org/markup-compatibility/2006">
          <mc:Choice Requires="x14">
            <control shapeId="25479" r:id="rId1887" name="Button 6023">
              <controlPr locked="0" defaultSize="0" print="0" autoFill="0" autoPict="0" macro="[0]!Sheet1.deleteProcedure">
                <anchor moveWithCells="1" sizeWithCells="1">
                  <from>
                    <xdr:col>6</xdr:col>
                    <xdr:colOff>0</xdr:colOff>
                    <xdr:row>2770</xdr:row>
                    <xdr:rowOff>0</xdr:rowOff>
                  </from>
                  <to>
                    <xdr:col>7</xdr:col>
                    <xdr:colOff>0</xdr:colOff>
                    <xdr:row>2771</xdr:row>
                    <xdr:rowOff>0</xdr:rowOff>
                  </to>
                </anchor>
              </controlPr>
            </control>
          </mc:Choice>
        </mc:AlternateContent>
        <mc:AlternateContent xmlns:mc="http://schemas.openxmlformats.org/markup-compatibility/2006">
          <mc:Choice Requires="x14">
            <control shapeId="25539" r:id="rId1888" name="Button 6083">
              <controlPr locked="0" defaultSize="0" print="0" autoFill="0" autoPict="0" macro="[0]!Sheet1.deleteRow">
                <anchor moveWithCells="1" sizeWithCells="1">
                  <from>
                    <xdr:col>6</xdr:col>
                    <xdr:colOff>0</xdr:colOff>
                    <xdr:row>2684</xdr:row>
                    <xdr:rowOff>0</xdr:rowOff>
                  </from>
                  <to>
                    <xdr:col>7</xdr:col>
                    <xdr:colOff>0</xdr:colOff>
                    <xdr:row>2685</xdr:row>
                    <xdr:rowOff>0</xdr:rowOff>
                  </to>
                </anchor>
              </controlPr>
            </control>
          </mc:Choice>
        </mc:AlternateContent>
        <mc:AlternateContent xmlns:mc="http://schemas.openxmlformats.org/markup-compatibility/2006">
          <mc:Choice Requires="x14">
            <control shapeId="25540" r:id="rId1889" name="Button 6084">
              <controlPr locked="0" defaultSize="0" print="0" autoFill="0" autoPict="0" macro="[0]!Sheet1.deleteRow">
                <anchor moveWithCells="1" sizeWithCells="1">
                  <from>
                    <xdr:col>6</xdr:col>
                    <xdr:colOff>0</xdr:colOff>
                    <xdr:row>2685</xdr:row>
                    <xdr:rowOff>0</xdr:rowOff>
                  </from>
                  <to>
                    <xdr:col>7</xdr:col>
                    <xdr:colOff>0</xdr:colOff>
                    <xdr:row>2686</xdr:row>
                    <xdr:rowOff>0</xdr:rowOff>
                  </to>
                </anchor>
              </controlPr>
            </control>
          </mc:Choice>
        </mc:AlternateContent>
        <mc:AlternateContent xmlns:mc="http://schemas.openxmlformats.org/markup-compatibility/2006">
          <mc:Choice Requires="x14">
            <control shapeId="25541" r:id="rId1890" name="Button 6085">
              <controlPr locked="0" defaultSize="0" print="0" autoFill="0" autoPict="0" macro="[0]!Sheet1.deleteRow">
                <anchor moveWithCells="1" sizeWithCells="1">
                  <from>
                    <xdr:col>6</xdr:col>
                    <xdr:colOff>0</xdr:colOff>
                    <xdr:row>2686</xdr:row>
                    <xdr:rowOff>0</xdr:rowOff>
                  </from>
                  <to>
                    <xdr:col>7</xdr:col>
                    <xdr:colOff>0</xdr:colOff>
                    <xdr:row>2687</xdr:row>
                    <xdr:rowOff>0</xdr:rowOff>
                  </to>
                </anchor>
              </controlPr>
            </control>
          </mc:Choice>
        </mc:AlternateContent>
        <mc:AlternateContent xmlns:mc="http://schemas.openxmlformats.org/markup-compatibility/2006">
          <mc:Choice Requires="x14">
            <control shapeId="25542" r:id="rId1891" name="Button 6086">
              <controlPr locked="0" defaultSize="0" print="0" autoFill="0" autoPict="0" macro="[0]!Sheet1.deleteRow">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25543" r:id="rId1892" name="Button 6087">
              <controlPr locked="0" defaultSize="0" print="0" autoFill="0" autoPict="0" macro="[0]!Sheet1.deleteRow">
                <anchor moveWithCells="1" sizeWithCells="1">
                  <from>
                    <xdr:col>6</xdr:col>
                    <xdr:colOff>0</xdr:colOff>
                    <xdr:row>2688</xdr:row>
                    <xdr:rowOff>0</xdr:rowOff>
                  </from>
                  <to>
                    <xdr:col>7</xdr:col>
                    <xdr:colOff>0</xdr:colOff>
                    <xdr:row>2689</xdr:row>
                    <xdr:rowOff>0</xdr:rowOff>
                  </to>
                </anchor>
              </controlPr>
            </control>
          </mc:Choice>
        </mc:AlternateContent>
        <mc:AlternateContent xmlns:mc="http://schemas.openxmlformats.org/markup-compatibility/2006">
          <mc:Choice Requires="x14">
            <control shapeId="25544" r:id="rId1893" name="Button 6088">
              <controlPr locked="0" defaultSize="0" print="0" autoFill="0" autoPict="0" macro="[0]!Sheet1.deleteRow">
                <anchor moveWithCells="1" sizeWithCells="1">
                  <from>
                    <xdr:col>6</xdr:col>
                    <xdr:colOff>0</xdr:colOff>
                    <xdr:row>2689</xdr:row>
                    <xdr:rowOff>0</xdr:rowOff>
                  </from>
                  <to>
                    <xdr:col>7</xdr:col>
                    <xdr:colOff>0</xdr:colOff>
                    <xdr:row>2690</xdr:row>
                    <xdr:rowOff>0</xdr:rowOff>
                  </to>
                </anchor>
              </controlPr>
            </control>
          </mc:Choice>
        </mc:AlternateContent>
        <mc:AlternateContent xmlns:mc="http://schemas.openxmlformats.org/markup-compatibility/2006">
          <mc:Choice Requires="x14">
            <control shapeId="25545" r:id="rId1894" name="Button 6089">
              <controlPr locked="0" defaultSize="0" print="0" autoFill="0" autoPict="0" macro="[0]!Sheet1.deleteRow">
                <anchor moveWithCells="1" sizeWithCells="1">
                  <from>
                    <xdr:col>6</xdr:col>
                    <xdr:colOff>0</xdr:colOff>
                    <xdr:row>2690</xdr:row>
                    <xdr:rowOff>0</xdr:rowOff>
                  </from>
                  <to>
                    <xdr:col>7</xdr:col>
                    <xdr:colOff>0</xdr:colOff>
                    <xdr:row>2691</xdr:row>
                    <xdr:rowOff>0</xdr:rowOff>
                  </to>
                </anchor>
              </controlPr>
            </control>
          </mc:Choice>
        </mc:AlternateContent>
        <mc:AlternateContent xmlns:mc="http://schemas.openxmlformats.org/markup-compatibility/2006">
          <mc:Choice Requires="x14">
            <control shapeId="25546" r:id="rId1895" name="Button 6090">
              <controlPr locked="0" defaultSize="0" print="0" autoFill="0" autoPict="0" macro="[0]!Sheet1.deleteRow">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25547" r:id="rId1896" name="Button 6091">
              <controlPr locked="0" defaultSize="0" print="0" autoFill="0" autoPict="0" macro="[0]!Sheet1.deleteRow">
                <anchor moveWithCells="1" sizeWithCells="1">
                  <from>
                    <xdr:col>6</xdr:col>
                    <xdr:colOff>0</xdr:colOff>
                    <xdr:row>2692</xdr:row>
                    <xdr:rowOff>0</xdr:rowOff>
                  </from>
                  <to>
                    <xdr:col>7</xdr:col>
                    <xdr:colOff>0</xdr:colOff>
                    <xdr:row>2693</xdr:row>
                    <xdr:rowOff>0</xdr:rowOff>
                  </to>
                </anchor>
              </controlPr>
            </control>
          </mc:Choice>
        </mc:AlternateContent>
        <mc:AlternateContent xmlns:mc="http://schemas.openxmlformats.org/markup-compatibility/2006">
          <mc:Choice Requires="x14">
            <control shapeId="25548" r:id="rId1897" name="Button 6092">
              <controlPr locked="0" defaultSize="0" print="0" autoFill="0" autoPict="0" macro="[0]!Sheet1.deleteRow">
                <anchor moveWithCells="1" sizeWithCells="1">
                  <from>
                    <xdr:col>6</xdr:col>
                    <xdr:colOff>0</xdr:colOff>
                    <xdr:row>2693</xdr:row>
                    <xdr:rowOff>0</xdr:rowOff>
                  </from>
                  <to>
                    <xdr:col>7</xdr:col>
                    <xdr:colOff>0</xdr:colOff>
                    <xdr:row>2694</xdr:row>
                    <xdr:rowOff>0</xdr:rowOff>
                  </to>
                </anchor>
              </controlPr>
            </control>
          </mc:Choice>
        </mc:AlternateContent>
        <mc:AlternateContent xmlns:mc="http://schemas.openxmlformats.org/markup-compatibility/2006">
          <mc:Choice Requires="x14">
            <control shapeId="25549" r:id="rId1898" name="Button 6093">
              <controlPr locked="0" defaultSize="0" print="0" autoFill="0" autoPict="0" macro="[0]!Sheet1.deleteRow">
                <anchor moveWithCells="1" sizeWithCells="1">
                  <from>
                    <xdr:col>6</xdr:col>
                    <xdr:colOff>0</xdr:colOff>
                    <xdr:row>2694</xdr:row>
                    <xdr:rowOff>0</xdr:rowOff>
                  </from>
                  <to>
                    <xdr:col>7</xdr:col>
                    <xdr:colOff>0</xdr:colOff>
                    <xdr:row>2695</xdr:row>
                    <xdr:rowOff>0</xdr:rowOff>
                  </to>
                </anchor>
              </controlPr>
            </control>
          </mc:Choice>
        </mc:AlternateContent>
        <mc:AlternateContent xmlns:mc="http://schemas.openxmlformats.org/markup-compatibility/2006">
          <mc:Choice Requires="x14">
            <control shapeId="25550" r:id="rId1899" name="Button 6094">
              <controlPr locked="0" defaultSize="0" print="0" autoFill="0" autoPict="0" macro="[0]!Sheet1.deleteRow">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25551" r:id="rId1900" name="Button 6095">
              <controlPr locked="0" defaultSize="0" print="0" autoFill="0" autoPict="0" macro="[0]!Sheet1.deleteRow">
                <anchor moveWithCells="1" sizeWithCells="1">
                  <from>
                    <xdr:col>6</xdr:col>
                    <xdr:colOff>0</xdr:colOff>
                    <xdr:row>2696</xdr:row>
                    <xdr:rowOff>0</xdr:rowOff>
                  </from>
                  <to>
                    <xdr:col>7</xdr:col>
                    <xdr:colOff>0</xdr:colOff>
                    <xdr:row>2697</xdr:row>
                    <xdr:rowOff>0</xdr:rowOff>
                  </to>
                </anchor>
              </controlPr>
            </control>
          </mc:Choice>
        </mc:AlternateContent>
        <mc:AlternateContent xmlns:mc="http://schemas.openxmlformats.org/markup-compatibility/2006">
          <mc:Choice Requires="x14">
            <control shapeId="25552" r:id="rId1901" name="Button 6096">
              <controlPr locked="0" defaultSize="0" print="0" autoFill="0" autoPict="0" macro="[0]!Sheet1.deleteRow">
                <anchor moveWithCells="1" sizeWithCells="1">
                  <from>
                    <xdr:col>6</xdr:col>
                    <xdr:colOff>0</xdr:colOff>
                    <xdr:row>2697</xdr:row>
                    <xdr:rowOff>0</xdr:rowOff>
                  </from>
                  <to>
                    <xdr:col>7</xdr:col>
                    <xdr:colOff>0</xdr:colOff>
                    <xdr:row>2698</xdr:row>
                    <xdr:rowOff>0</xdr:rowOff>
                  </to>
                </anchor>
              </controlPr>
            </control>
          </mc:Choice>
        </mc:AlternateContent>
        <mc:AlternateContent xmlns:mc="http://schemas.openxmlformats.org/markup-compatibility/2006">
          <mc:Choice Requires="x14">
            <control shapeId="25553" r:id="rId1902" name="Button 6097">
              <controlPr locked="0" defaultSize="0" print="0" autoFill="0" autoPict="0" macro="[0]!Sheet1.deleteRow">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25554" r:id="rId1903" name="Button 6098">
              <controlPr locked="0" defaultSize="0" print="0" autoFill="0" autoPict="0" macro="[0]!Sheet1.deleteRow">
                <anchor moveWithCells="1" sizeWithCells="1">
                  <from>
                    <xdr:col>6</xdr:col>
                    <xdr:colOff>0</xdr:colOff>
                    <xdr:row>2699</xdr:row>
                    <xdr:rowOff>0</xdr:rowOff>
                  </from>
                  <to>
                    <xdr:col>7</xdr:col>
                    <xdr:colOff>0</xdr:colOff>
                    <xdr:row>2700</xdr:row>
                    <xdr:rowOff>0</xdr:rowOff>
                  </to>
                </anchor>
              </controlPr>
            </control>
          </mc:Choice>
        </mc:AlternateContent>
        <mc:AlternateContent xmlns:mc="http://schemas.openxmlformats.org/markup-compatibility/2006">
          <mc:Choice Requires="x14">
            <control shapeId="25555" r:id="rId1904" name="Button 6099">
              <controlPr locked="0" defaultSize="0" print="0" autoFill="0" autoPict="0" macro="[0]!Sheet1.deleteRow">
                <anchor moveWithCells="1" sizeWithCells="1">
                  <from>
                    <xdr:col>6</xdr:col>
                    <xdr:colOff>0</xdr:colOff>
                    <xdr:row>2700</xdr:row>
                    <xdr:rowOff>0</xdr:rowOff>
                  </from>
                  <to>
                    <xdr:col>7</xdr:col>
                    <xdr:colOff>0</xdr:colOff>
                    <xdr:row>2701</xdr:row>
                    <xdr:rowOff>0</xdr:rowOff>
                  </to>
                </anchor>
              </controlPr>
            </control>
          </mc:Choice>
        </mc:AlternateContent>
        <mc:AlternateContent xmlns:mc="http://schemas.openxmlformats.org/markup-compatibility/2006">
          <mc:Choice Requires="x14">
            <control shapeId="25556" r:id="rId1905" name="Button 6100">
              <controlPr locked="0" defaultSize="0" print="0" autoFill="0" autoPict="0" macro="[0]!Sheet1.deleteRow">
                <anchor moveWithCells="1" sizeWithCells="1">
                  <from>
                    <xdr:col>6</xdr:col>
                    <xdr:colOff>0</xdr:colOff>
                    <xdr:row>2701</xdr:row>
                    <xdr:rowOff>0</xdr:rowOff>
                  </from>
                  <to>
                    <xdr:col>7</xdr:col>
                    <xdr:colOff>0</xdr:colOff>
                    <xdr:row>2702</xdr:row>
                    <xdr:rowOff>0</xdr:rowOff>
                  </to>
                </anchor>
              </controlPr>
            </control>
          </mc:Choice>
        </mc:AlternateContent>
        <mc:AlternateContent xmlns:mc="http://schemas.openxmlformats.org/markup-compatibility/2006">
          <mc:Choice Requires="x14">
            <control shapeId="25557" r:id="rId1906" name="Button 6101">
              <controlPr locked="0" defaultSize="0" print="0" autoFill="0" autoPict="0" macro="[0]!Sheet1.deleteRow">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25558" r:id="rId1907" name="Button 6102">
              <controlPr locked="0" defaultSize="0" print="0" autoFill="0" autoPict="0" macro="[0]!Sheet1.deleteRow">
                <anchor moveWithCells="1" sizeWithCells="1">
                  <from>
                    <xdr:col>6</xdr:col>
                    <xdr:colOff>0</xdr:colOff>
                    <xdr:row>2703</xdr:row>
                    <xdr:rowOff>0</xdr:rowOff>
                  </from>
                  <to>
                    <xdr:col>7</xdr:col>
                    <xdr:colOff>0</xdr:colOff>
                    <xdr:row>2704</xdr:row>
                    <xdr:rowOff>0</xdr:rowOff>
                  </to>
                </anchor>
              </controlPr>
            </control>
          </mc:Choice>
        </mc:AlternateContent>
        <mc:AlternateContent xmlns:mc="http://schemas.openxmlformats.org/markup-compatibility/2006">
          <mc:Choice Requires="x14">
            <control shapeId="25559" r:id="rId1908" name="Button 6103">
              <controlPr locked="0" defaultSize="0" print="0" autoFill="0" autoPict="0" macro="[0]!Sheet1.deleteRow">
                <anchor moveWithCells="1" sizeWithCells="1">
                  <from>
                    <xdr:col>6</xdr:col>
                    <xdr:colOff>0</xdr:colOff>
                    <xdr:row>2704</xdr:row>
                    <xdr:rowOff>0</xdr:rowOff>
                  </from>
                  <to>
                    <xdr:col>7</xdr:col>
                    <xdr:colOff>0</xdr:colOff>
                    <xdr:row>2705</xdr:row>
                    <xdr:rowOff>0</xdr:rowOff>
                  </to>
                </anchor>
              </controlPr>
            </control>
          </mc:Choice>
        </mc:AlternateContent>
        <mc:AlternateContent xmlns:mc="http://schemas.openxmlformats.org/markup-compatibility/2006">
          <mc:Choice Requires="x14">
            <control shapeId="25560" r:id="rId1909" name="Button 6104">
              <controlPr locked="0" defaultSize="0" print="0" autoFill="0" autoPict="0" macro="[0]!Sheet1.deleteRow">
                <anchor moveWithCells="1" sizeWithCells="1">
                  <from>
                    <xdr:col>6</xdr:col>
                    <xdr:colOff>0</xdr:colOff>
                    <xdr:row>2705</xdr:row>
                    <xdr:rowOff>0</xdr:rowOff>
                  </from>
                  <to>
                    <xdr:col>7</xdr:col>
                    <xdr:colOff>0</xdr:colOff>
                    <xdr:row>2706</xdr:row>
                    <xdr:rowOff>0</xdr:rowOff>
                  </to>
                </anchor>
              </controlPr>
            </control>
          </mc:Choice>
        </mc:AlternateContent>
        <mc:AlternateContent xmlns:mc="http://schemas.openxmlformats.org/markup-compatibility/2006">
          <mc:Choice Requires="x14">
            <control shapeId="25561" r:id="rId1910" name="Button 6105">
              <controlPr locked="0" defaultSize="0" print="0" autoFill="0" autoPict="0" macro="[0]!Sheet1.deleteRow">
                <anchor moveWithCells="1" sizeWithCells="1">
                  <from>
                    <xdr:col>6</xdr:col>
                    <xdr:colOff>0</xdr:colOff>
                    <xdr:row>2706</xdr:row>
                    <xdr:rowOff>0</xdr:rowOff>
                  </from>
                  <to>
                    <xdr:col>7</xdr:col>
                    <xdr:colOff>0</xdr:colOff>
                    <xdr:row>2707</xdr:row>
                    <xdr:rowOff>0</xdr:rowOff>
                  </to>
                </anchor>
              </controlPr>
            </control>
          </mc:Choice>
        </mc:AlternateContent>
        <mc:AlternateContent xmlns:mc="http://schemas.openxmlformats.org/markup-compatibility/2006">
          <mc:Choice Requires="x14">
            <control shapeId="25562" r:id="rId1911" name="Button 6106">
              <controlPr locked="0" defaultSize="0" print="0" autoFill="0" autoPict="0" macro="[0]!Sheet1.deleteRow">
                <anchor moveWithCells="1" sizeWithCells="1">
                  <from>
                    <xdr:col>6</xdr:col>
                    <xdr:colOff>0</xdr:colOff>
                    <xdr:row>2707</xdr:row>
                    <xdr:rowOff>0</xdr:rowOff>
                  </from>
                  <to>
                    <xdr:col>7</xdr:col>
                    <xdr:colOff>0</xdr:colOff>
                    <xdr:row>2708</xdr:row>
                    <xdr:rowOff>0</xdr:rowOff>
                  </to>
                </anchor>
              </controlPr>
            </control>
          </mc:Choice>
        </mc:AlternateContent>
        <mc:AlternateContent xmlns:mc="http://schemas.openxmlformats.org/markup-compatibility/2006">
          <mc:Choice Requires="x14">
            <control shapeId="25563" r:id="rId1912" name="Button 6107">
              <controlPr locked="0" defaultSize="0" print="0" autoFill="0" autoPict="0" macro="[0]!Sheet1.deleteRow">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25564" r:id="rId1913" name="Button 6108">
              <controlPr locked="0" defaultSize="0" print="0" autoFill="0" autoPict="0" macro="[0]!Sheet1.deleteRow">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25565" r:id="rId1914" name="Button 6109">
              <controlPr locked="0" defaultSize="0" print="0" autoFill="0" autoPict="0" macro="[0]!Sheet1.deleteRow">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25566" r:id="rId1915" name="Button 6110">
              <controlPr locked="0" defaultSize="0" print="0" autoFill="0" autoPict="0" macro="[0]!Sheet1.deleteRow">
                <anchor moveWithCells="1" sizeWithCells="1">
                  <from>
                    <xdr:col>6</xdr:col>
                    <xdr:colOff>0</xdr:colOff>
                    <xdr:row>2722</xdr:row>
                    <xdr:rowOff>0</xdr:rowOff>
                  </from>
                  <to>
                    <xdr:col>7</xdr:col>
                    <xdr:colOff>0</xdr:colOff>
                    <xdr:row>2723</xdr:row>
                    <xdr:rowOff>0</xdr:rowOff>
                  </to>
                </anchor>
              </controlPr>
            </control>
          </mc:Choice>
        </mc:AlternateContent>
        <mc:AlternateContent xmlns:mc="http://schemas.openxmlformats.org/markup-compatibility/2006">
          <mc:Choice Requires="x14">
            <control shapeId="25567" r:id="rId1916" name="Button 6111">
              <controlPr locked="0" defaultSize="0" print="0" autoFill="0" autoPict="0" macro="[0]!Sheet1.deleteRow">
                <anchor moveWithCells="1" sizeWithCells="1">
                  <from>
                    <xdr:col>6</xdr:col>
                    <xdr:colOff>0</xdr:colOff>
                    <xdr:row>2723</xdr:row>
                    <xdr:rowOff>0</xdr:rowOff>
                  </from>
                  <to>
                    <xdr:col>7</xdr:col>
                    <xdr:colOff>0</xdr:colOff>
                    <xdr:row>2724</xdr:row>
                    <xdr:rowOff>0</xdr:rowOff>
                  </to>
                </anchor>
              </controlPr>
            </control>
          </mc:Choice>
        </mc:AlternateContent>
        <mc:AlternateContent xmlns:mc="http://schemas.openxmlformats.org/markup-compatibility/2006">
          <mc:Choice Requires="x14">
            <control shapeId="25569" r:id="rId1917" name="Button 6113">
              <controlPr locked="0" defaultSize="0" print="0" autoFill="0" autoPict="0" macro="[0]!Sheet1.deleteRow">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25570" r:id="rId1918" name="Button 6114">
              <controlPr locked="0" defaultSize="0" print="0" autoFill="0" autoPict="0" macro="[0]!Sheet1.deleteRow">
                <anchor moveWithCells="1" sizeWithCells="1">
                  <from>
                    <xdr:col>6</xdr:col>
                    <xdr:colOff>0</xdr:colOff>
                    <xdr:row>2725</xdr:row>
                    <xdr:rowOff>0</xdr:rowOff>
                  </from>
                  <to>
                    <xdr:col>7</xdr:col>
                    <xdr:colOff>0</xdr:colOff>
                    <xdr:row>2726</xdr:row>
                    <xdr:rowOff>0</xdr:rowOff>
                  </to>
                </anchor>
              </controlPr>
            </control>
          </mc:Choice>
        </mc:AlternateContent>
        <mc:AlternateContent xmlns:mc="http://schemas.openxmlformats.org/markup-compatibility/2006">
          <mc:Choice Requires="x14">
            <control shapeId="25571" r:id="rId1919" name="Button 6115">
              <controlPr locked="0" defaultSize="0" print="0" autoFill="0" autoPict="0" macro="[0]!Sheet1.deleteRow">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25572" r:id="rId1920" name="Button 6116">
              <controlPr locked="0" defaultSize="0" print="0" autoFill="0" autoPict="0" macro="[0]!Sheet1.deleteRow">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25573" r:id="rId1921" name="Button 6117">
              <controlPr locked="0" defaultSize="0" print="0" autoFill="0" autoPict="0" macro="[0]!Sheet1.deleteRow">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25574" r:id="rId1922" name="Button 6118">
              <controlPr locked="0" defaultSize="0" print="0" autoFill="0" autoPict="0" macro="[0]!Sheet1.deleteRow">
                <anchor moveWithCells="1" sizeWithCells="1">
                  <from>
                    <xdr:col>6</xdr:col>
                    <xdr:colOff>0</xdr:colOff>
                    <xdr:row>2729</xdr:row>
                    <xdr:rowOff>0</xdr:rowOff>
                  </from>
                  <to>
                    <xdr:col>7</xdr:col>
                    <xdr:colOff>0</xdr:colOff>
                    <xdr:row>2730</xdr:row>
                    <xdr:rowOff>0</xdr:rowOff>
                  </to>
                </anchor>
              </controlPr>
            </control>
          </mc:Choice>
        </mc:AlternateContent>
        <mc:AlternateContent xmlns:mc="http://schemas.openxmlformats.org/markup-compatibility/2006">
          <mc:Choice Requires="x14">
            <control shapeId="25575" r:id="rId1923" name="Button 6119">
              <controlPr locked="0" defaultSize="0" print="0" autoFill="0" autoPict="0" macro="[0]!Sheet1.deleteRow">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25576" r:id="rId1924" name="Button 6120">
              <controlPr locked="0" defaultSize="0" print="0" autoFill="0" autoPict="0" macro="[0]!Sheet1.delet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25577" r:id="rId1925" name="Button 6121">
              <controlPr locked="0" defaultSize="0" print="0" autoFill="0" autoPict="0" macro="[0]!Sheet1.deleteRow">
                <anchor moveWithCells="1" sizeWithCells="1">
                  <from>
                    <xdr:col>6</xdr:col>
                    <xdr:colOff>0</xdr:colOff>
                    <xdr:row>2732</xdr:row>
                    <xdr:rowOff>0</xdr:rowOff>
                  </from>
                  <to>
                    <xdr:col>7</xdr:col>
                    <xdr:colOff>0</xdr:colOff>
                    <xdr:row>2733</xdr:row>
                    <xdr:rowOff>0</xdr:rowOff>
                  </to>
                </anchor>
              </controlPr>
            </control>
          </mc:Choice>
        </mc:AlternateContent>
        <mc:AlternateContent xmlns:mc="http://schemas.openxmlformats.org/markup-compatibility/2006">
          <mc:Choice Requires="x14">
            <control shapeId="25578" r:id="rId1926" name="Button 6122">
              <controlPr locked="0" defaultSize="0" print="0" autoFill="0" autoPict="0" macro="[0]!Sheet1.deleteRow">
                <anchor moveWithCells="1" sizeWithCells="1">
                  <from>
                    <xdr:col>6</xdr:col>
                    <xdr:colOff>0</xdr:colOff>
                    <xdr:row>2733</xdr:row>
                    <xdr:rowOff>0</xdr:rowOff>
                  </from>
                  <to>
                    <xdr:col>7</xdr:col>
                    <xdr:colOff>0</xdr:colOff>
                    <xdr:row>2734</xdr:row>
                    <xdr:rowOff>0</xdr:rowOff>
                  </to>
                </anchor>
              </controlPr>
            </control>
          </mc:Choice>
        </mc:AlternateContent>
        <mc:AlternateContent xmlns:mc="http://schemas.openxmlformats.org/markup-compatibility/2006">
          <mc:Choice Requires="x14">
            <control shapeId="25579" r:id="rId1927" name="Button 6123">
              <controlPr locked="0" defaultSize="0" print="0" autoFill="0" autoPict="0" macro="[0]!Sheet1.deleteRow">
                <anchor moveWithCells="1" sizeWithCells="1">
                  <from>
                    <xdr:col>6</xdr:col>
                    <xdr:colOff>0</xdr:colOff>
                    <xdr:row>2734</xdr:row>
                    <xdr:rowOff>0</xdr:rowOff>
                  </from>
                  <to>
                    <xdr:col>7</xdr:col>
                    <xdr:colOff>0</xdr:colOff>
                    <xdr:row>2735</xdr:row>
                    <xdr:rowOff>0</xdr:rowOff>
                  </to>
                </anchor>
              </controlPr>
            </control>
          </mc:Choice>
        </mc:AlternateContent>
        <mc:AlternateContent xmlns:mc="http://schemas.openxmlformats.org/markup-compatibility/2006">
          <mc:Choice Requires="x14">
            <control shapeId="25580" r:id="rId1928" name="Button 6124">
              <controlPr locked="0" defaultSize="0" print="0" autoFill="0" autoPict="0" macro="[0]!Sheet1.deleteRow">
                <anchor moveWithCells="1" sizeWithCells="1">
                  <from>
                    <xdr:col>6</xdr:col>
                    <xdr:colOff>0</xdr:colOff>
                    <xdr:row>2735</xdr:row>
                    <xdr:rowOff>0</xdr:rowOff>
                  </from>
                  <to>
                    <xdr:col>7</xdr:col>
                    <xdr:colOff>0</xdr:colOff>
                    <xdr:row>2735</xdr:row>
                    <xdr:rowOff>171450</xdr:rowOff>
                  </to>
                </anchor>
              </controlPr>
            </control>
          </mc:Choice>
        </mc:AlternateContent>
        <mc:AlternateContent xmlns:mc="http://schemas.openxmlformats.org/markup-compatibility/2006">
          <mc:Choice Requires="x14">
            <control shapeId="25581" r:id="rId1929" name="Button 6125">
              <controlPr locked="0" defaultSize="0" print="0" autoFill="0" autoPict="0" macro="[0]!Sheet1.deleteRow">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25582" r:id="rId1930" name="Button 6126">
              <controlPr locked="0" defaultSize="0" print="0" autoFill="0" autoPict="0" macro="[0]!Sheet1.deleteRow">
                <anchor moveWithCells="1" sizeWithCells="1">
                  <from>
                    <xdr:col>6</xdr:col>
                    <xdr:colOff>0</xdr:colOff>
                    <xdr:row>2748</xdr:row>
                    <xdr:rowOff>0</xdr:rowOff>
                  </from>
                  <to>
                    <xdr:col>7</xdr:col>
                    <xdr:colOff>0</xdr:colOff>
                    <xdr:row>2749</xdr:row>
                    <xdr:rowOff>0</xdr:rowOff>
                  </to>
                </anchor>
              </controlPr>
            </control>
          </mc:Choice>
        </mc:AlternateContent>
        <mc:AlternateContent xmlns:mc="http://schemas.openxmlformats.org/markup-compatibility/2006">
          <mc:Choice Requires="x14">
            <control shapeId="25583" r:id="rId1931" name="Button 6127">
              <controlPr locked="0" defaultSize="0" print="0" autoFill="0" autoPict="0" macro="[0]!Sheet1.deleteRow">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25584" r:id="rId1932" name="Button 6128">
              <controlPr locked="0" defaultSize="0" print="0" autoFill="0" autoPict="0" macro="[0]!Sheet1.deleteRow">
                <anchor moveWithCells="1" sizeWithCells="1">
                  <from>
                    <xdr:col>6</xdr:col>
                    <xdr:colOff>0</xdr:colOff>
                    <xdr:row>2750</xdr:row>
                    <xdr:rowOff>0</xdr:rowOff>
                  </from>
                  <to>
                    <xdr:col>7</xdr:col>
                    <xdr:colOff>0</xdr:colOff>
                    <xdr:row>2751</xdr:row>
                    <xdr:rowOff>0</xdr:rowOff>
                  </to>
                </anchor>
              </controlPr>
            </control>
          </mc:Choice>
        </mc:AlternateContent>
        <mc:AlternateContent xmlns:mc="http://schemas.openxmlformats.org/markup-compatibility/2006">
          <mc:Choice Requires="x14">
            <control shapeId="25585" r:id="rId1933" name="Button 6129">
              <controlPr locked="0" defaultSize="0" print="0" autoFill="0" autoPict="0" macro="[0]!Sheet1.deleteRow">
                <anchor moveWithCells="1" sizeWithCells="1">
                  <from>
                    <xdr:col>6</xdr:col>
                    <xdr:colOff>0</xdr:colOff>
                    <xdr:row>2751</xdr:row>
                    <xdr:rowOff>0</xdr:rowOff>
                  </from>
                  <to>
                    <xdr:col>7</xdr:col>
                    <xdr:colOff>0</xdr:colOff>
                    <xdr:row>2752</xdr:row>
                    <xdr:rowOff>0</xdr:rowOff>
                  </to>
                </anchor>
              </controlPr>
            </control>
          </mc:Choice>
        </mc:AlternateContent>
        <mc:AlternateContent xmlns:mc="http://schemas.openxmlformats.org/markup-compatibility/2006">
          <mc:Choice Requires="x14">
            <control shapeId="25586" r:id="rId1934" name="Button 6130">
              <controlPr locked="0" defaultSize="0" print="0" autoFill="0" autoPict="0" macro="[0]!Sheet1.deleteRow">
                <anchor moveWithCells="1" sizeWithCells="1">
                  <from>
                    <xdr:col>6</xdr:col>
                    <xdr:colOff>0</xdr:colOff>
                    <xdr:row>2752</xdr:row>
                    <xdr:rowOff>0</xdr:rowOff>
                  </from>
                  <to>
                    <xdr:col>7</xdr:col>
                    <xdr:colOff>0</xdr:colOff>
                    <xdr:row>2753</xdr:row>
                    <xdr:rowOff>0</xdr:rowOff>
                  </to>
                </anchor>
              </controlPr>
            </control>
          </mc:Choice>
        </mc:AlternateContent>
        <mc:AlternateContent xmlns:mc="http://schemas.openxmlformats.org/markup-compatibility/2006">
          <mc:Choice Requires="x14">
            <control shapeId="25587" r:id="rId1935" name="Button 6131">
              <controlPr locked="0" defaultSize="0" print="0" autoFill="0" autoPict="0" macro="[0]!Sheet1.deleteRow">
                <anchor moveWithCells="1" sizeWithCells="1">
                  <from>
                    <xdr:col>6</xdr:col>
                    <xdr:colOff>0</xdr:colOff>
                    <xdr:row>2753</xdr:row>
                    <xdr:rowOff>0</xdr:rowOff>
                  </from>
                  <to>
                    <xdr:col>7</xdr:col>
                    <xdr:colOff>0</xdr:colOff>
                    <xdr:row>2753</xdr:row>
                    <xdr:rowOff>171450</xdr:rowOff>
                  </to>
                </anchor>
              </controlPr>
            </control>
          </mc:Choice>
        </mc:AlternateContent>
        <mc:AlternateContent xmlns:mc="http://schemas.openxmlformats.org/markup-compatibility/2006">
          <mc:Choice Requires="x14">
            <control shapeId="25588" r:id="rId1936" name="Button 6132">
              <controlPr locked="0" defaultSize="0" print="0" autoFill="0" autoPict="0" macro="[0]!Sheet1.deleteRow">
                <anchor moveWithCells="1" sizeWithCells="1">
                  <from>
                    <xdr:col>6</xdr:col>
                    <xdr:colOff>0</xdr:colOff>
                    <xdr:row>2753</xdr:row>
                    <xdr:rowOff>171450</xdr:rowOff>
                  </from>
                  <to>
                    <xdr:col>7</xdr:col>
                    <xdr:colOff>0</xdr:colOff>
                    <xdr:row>2755</xdr:row>
                    <xdr:rowOff>0</xdr:rowOff>
                  </to>
                </anchor>
              </controlPr>
            </control>
          </mc:Choice>
        </mc:AlternateContent>
        <mc:AlternateContent xmlns:mc="http://schemas.openxmlformats.org/markup-compatibility/2006">
          <mc:Choice Requires="x14">
            <control shapeId="25589" r:id="rId1937" name="Button 6133">
              <controlPr locked="0" defaultSize="0" print="0" autoFill="0" autoPict="0" macro="[0]!Sheet1.deleteRow">
                <anchor moveWithCells="1" sizeWithCells="1">
                  <from>
                    <xdr:col>6</xdr:col>
                    <xdr:colOff>0</xdr:colOff>
                    <xdr:row>2755</xdr:row>
                    <xdr:rowOff>0</xdr:rowOff>
                  </from>
                  <to>
                    <xdr:col>7</xdr:col>
                    <xdr:colOff>0</xdr:colOff>
                    <xdr:row>2756</xdr:row>
                    <xdr:rowOff>0</xdr:rowOff>
                  </to>
                </anchor>
              </controlPr>
            </control>
          </mc:Choice>
        </mc:AlternateContent>
        <mc:AlternateContent xmlns:mc="http://schemas.openxmlformats.org/markup-compatibility/2006">
          <mc:Choice Requires="x14">
            <control shapeId="25590" r:id="rId1938" name="Button 6134">
              <controlPr locked="0" defaultSize="0" print="0" autoFill="0" autoPict="0" macro="[0]!Sheet1.deleteRow">
                <anchor moveWithCells="1" sizeWithCells="1">
                  <from>
                    <xdr:col>6</xdr:col>
                    <xdr:colOff>0</xdr:colOff>
                    <xdr:row>2756</xdr:row>
                    <xdr:rowOff>0</xdr:rowOff>
                  </from>
                  <to>
                    <xdr:col>7</xdr:col>
                    <xdr:colOff>0</xdr:colOff>
                    <xdr:row>2757</xdr:row>
                    <xdr:rowOff>0</xdr:rowOff>
                  </to>
                </anchor>
              </controlPr>
            </control>
          </mc:Choice>
        </mc:AlternateContent>
        <mc:AlternateContent xmlns:mc="http://schemas.openxmlformats.org/markup-compatibility/2006">
          <mc:Choice Requires="x14">
            <control shapeId="25591" r:id="rId1939" name="Button 6135">
              <controlPr locked="0" defaultSize="0" print="0" autoFill="0" autoPict="0" macro="[0]!Sheet1.deleteRow">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25592" r:id="rId1940" name="Button 6136">
              <controlPr locked="0" defaultSize="0" print="0" autoFill="0" autoPict="0" macro="[0]!Sheet1.deleteRow">
                <anchor moveWithCells="1" sizeWithCells="1">
                  <from>
                    <xdr:col>6</xdr:col>
                    <xdr:colOff>0</xdr:colOff>
                    <xdr:row>2758</xdr:row>
                    <xdr:rowOff>0</xdr:rowOff>
                  </from>
                  <to>
                    <xdr:col>7</xdr:col>
                    <xdr:colOff>0</xdr:colOff>
                    <xdr:row>2759</xdr:row>
                    <xdr:rowOff>0</xdr:rowOff>
                  </to>
                </anchor>
              </controlPr>
            </control>
          </mc:Choice>
        </mc:AlternateContent>
        <mc:AlternateContent xmlns:mc="http://schemas.openxmlformats.org/markup-compatibility/2006">
          <mc:Choice Requires="x14">
            <control shapeId="25593" r:id="rId1941" name="Button 6137">
              <controlPr locked="0" defaultSize="0" print="0" autoFill="0" autoPict="0" macro="[0]!Sheet1.deleteRow">
                <anchor moveWithCells="1" sizeWithCells="1">
                  <from>
                    <xdr:col>6</xdr:col>
                    <xdr:colOff>0</xdr:colOff>
                    <xdr:row>2759</xdr:row>
                    <xdr:rowOff>0</xdr:rowOff>
                  </from>
                  <to>
                    <xdr:col>7</xdr:col>
                    <xdr:colOff>0</xdr:colOff>
                    <xdr:row>2760</xdr:row>
                    <xdr:rowOff>0</xdr:rowOff>
                  </to>
                </anchor>
              </controlPr>
            </control>
          </mc:Choice>
        </mc:AlternateContent>
        <mc:AlternateContent xmlns:mc="http://schemas.openxmlformats.org/markup-compatibility/2006">
          <mc:Choice Requires="x14">
            <control shapeId="25594" r:id="rId1942" name="Button 6138">
              <controlPr locked="0" defaultSize="0" print="0" autoFill="0" autoPict="0" macro="[0]!Sheet1.deleteRow">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25595" r:id="rId1943" name="Button 6139">
              <controlPr locked="0" defaultSize="0" print="0" autoFill="0" autoPict="0" macro="[0]!Sheet1.deleteRow">
                <anchor moveWithCells="1" sizeWithCells="1">
                  <from>
                    <xdr:col>6</xdr:col>
                    <xdr:colOff>0</xdr:colOff>
                    <xdr:row>2761</xdr:row>
                    <xdr:rowOff>0</xdr:rowOff>
                  </from>
                  <to>
                    <xdr:col>7</xdr:col>
                    <xdr:colOff>0</xdr:colOff>
                    <xdr:row>2762</xdr:row>
                    <xdr:rowOff>0</xdr:rowOff>
                  </to>
                </anchor>
              </controlPr>
            </control>
          </mc:Choice>
        </mc:AlternateContent>
        <mc:AlternateContent xmlns:mc="http://schemas.openxmlformats.org/markup-compatibility/2006">
          <mc:Choice Requires="x14">
            <control shapeId="25596" r:id="rId1944" name="Button 6140">
              <controlPr locked="0" defaultSize="0" print="0" autoFill="0" autoPict="0" macro="[0]!Sheet1.deleteRow">
                <anchor moveWithCells="1" sizeWithCells="1">
                  <from>
                    <xdr:col>6</xdr:col>
                    <xdr:colOff>0</xdr:colOff>
                    <xdr:row>2779</xdr:row>
                    <xdr:rowOff>0</xdr:rowOff>
                  </from>
                  <to>
                    <xdr:col>7</xdr:col>
                    <xdr:colOff>0</xdr:colOff>
                    <xdr:row>2780</xdr:row>
                    <xdr:rowOff>0</xdr:rowOff>
                  </to>
                </anchor>
              </controlPr>
            </control>
          </mc:Choice>
        </mc:AlternateContent>
        <mc:AlternateContent xmlns:mc="http://schemas.openxmlformats.org/markup-compatibility/2006">
          <mc:Choice Requires="x14">
            <control shapeId="25597" r:id="rId1945" name="Button 6141">
              <controlPr locked="0" defaultSize="0" print="0" autoFill="0" autoPict="0" macro="[0]!Sheet1.deleteRow">
                <anchor moveWithCells="1" sizeWithCells="1">
                  <from>
                    <xdr:col>6</xdr:col>
                    <xdr:colOff>0</xdr:colOff>
                    <xdr:row>2780</xdr:row>
                    <xdr:rowOff>0</xdr:rowOff>
                  </from>
                  <to>
                    <xdr:col>7</xdr:col>
                    <xdr:colOff>0</xdr:colOff>
                    <xdr:row>2781</xdr:row>
                    <xdr:rowOff>0</xdr:rowOff>
                  </to>
                </anchor>
              </controlPr>
            </control>
          </mc:Choice>
        </mc:AlternateContent>
        <mc:AlternateContent xmlns:mc="http://schemas.openxmlformats.org/markup-compatibility/2006">
          <mc:Choice Requires="x14">
            <control shapeId="25598" r:id="rId1946" name="Button 6142">
              <controlPr locked="0" defaultSize="0" print="0" autoFill="0" autoPict="0" macro="[0]!Sheet1.deleteRow">
                <anchor moveWithCells="1" sizeWithCells="1">
                  <from>
                    <xdr:col>6</xdr:col>
                    <xdr:colOff>0</xdr:colOff>
                    <xdr:row>2781</xdr:row>
                    <xdr:rowOff>0</xdr:rowOff>
                  </from>
                  <to>
                    <xdr:col>7</xdr:col>
                    <xdr:colOff>0</xdr:colOff>
                    <xdr:row>2782</xdr:row>
                    <xdr:rowOff>0</xdr:rowOff>
                  </to>
                </anchor>
              </controlPr>
            </control>
          </mc:Choice>
        </mc:AlternateContent>
        <mc:AlternateContent xmlns:mc="http://schemas.openxmlformats.org/markup-compatibility/2006">
          <mc:Choice Requires="x14">
            <control shapeId="25599" r:id="rId1947" name="Button 6143">
              <controlPr locked="0" defaultSize="0" print="0" autoFill="0" autoPict="0" macro="[0]!Sheet1.deleteRow">
                <anchor moveWithCells="1" sizeWithCells="1">
                  <from>
                    <xdr:col>6</xdr:col>
                    <xdr:colOff>0</xdr:colOff>
                    <xdr:row>2782</xdr:row>
                    <xdr:rowOff>0</xdr:rowOff>
                  </from>
                  <to>
                    <xdr:col>7</xdr:col>
                    <xdr:colOff>0</xdr:colOff>
                    <xdr:row>2783</xdr:row>
                    <xdr:rowOff>0</xdr:rowOff>
                  </to>
                </anchor>
              </controlPr>
            </control>
          </mc:Choice>
        </mc:AlternateContent>
        <mc:AlternateContent xmlns:mc="http://schemas.openxmlformats.org/markup-compatibility/2006">
          <mc:Choice Requires="x14">
            <control shapeId="29696" r:id="rId1948" name="Button 6144">
              <controlPr locked="0" defaultSize="0" print="0" autoFill="0" autoPict="0" macro="[0]!Sheet1.deleteRow">
                <anchor moveWithCells="1" sizeWithCells="1">
                  <from>
                    <xdr:col>6</xdr:col>
                    <xdr:colOff>0</xdr:colOff>
                    <xdr:row>2783</xdr:row>
                    <xdr:rowOff>0</xdr:rowOff>
                  </from>
                  <to>
                    <xdr:col>7</xdr:col>
                    <xdr:colOff>0</xdr:colOff>
                    <xdr:row>2784</xdr:row>
                    <xdr:rowOff>0</xdr:rowOff>
                  </to>
                </anchor>
              </controlPr>
            </control>
          </mc:Choice>
        </mc:AlternateContent>
        <mc:AlternateContent xmlns:mc="http://schemas.openxmlformats.org/markup-compatibility/2006">
          <mc:Choice Requires="x14">
            <control shapeId="29697" r:id="rId1949" name="Button 6145">
              <controlPr locked="0" defaultSize="0" print="0" autoFill="0" autoPict="0" macro="[0]!Sheet1.deleteRow">
                <anchor moveWithCells="1" sizeWithCells="1">
                  <from>
                    <xdr:col>6</xdr:col>
                    <xdr:colOff>0</xdr:colOff>
                    <xdr:row>2784</xdr:row>
                    <xdr:rowOff>0</xdr:rowOff>
                  </from>
                  <to>
                    <xdr:col>7</xdr:col>
                    <xdr:colOff>0</xdr:colOff>
                    <xdr:row>2785</xdr:row>
                    <xdr:rowOff>0</xdr:rowOff>
                  </to>
                </anchor>
              </controlPr>
            </control>
          </mc:Choice>
        </mc:AlternateContent>
        <mc:AlternateContent xmlns:mc="http://schemas.openxmlformats.org/markup-compatibility/2006">
          <mc:Choice Requires="x14">
            <control shapeId="29698" r:id="rId1950" name="Button 6146">
              <controlPr locked="0" defaultSize="0" print="0" autoFill="0" autoPict="0" macro="[0]!Sheet1.deleteRow">
                <anchor moveWithCells="1" sizeWithCells="1">
                  <from>
                    <xdr:col>6</xdr:col>
                    <xdr:colOff>0</xdr:colOff>
                    <xdr:row>2785</xdr:row>
                    <xdr:rowOff>0</xdr:rowOff>
                  </from>
                  <to>
                    <xdr:col>7</xdr:col>
                    <xdr:colOff>0</xdr:colOff>
                    <xdr:row>2786</xdr:row>
                    <xdr:rowOff>0</xdr:rowOff>
                  </to>
                </anchor>
              </controlPr>
            </control>
          </mc:Choice>
        </mc:AlternateContent>
        <mc:AlternateContent xmlns:mc="http://schemas.openxmlformats.org/markup-compatibility/2006">
          <mc:Choice Requires="x14">
            <control shapeId="29699" r:id="rId1951" name="Button 6147">
              <controlPr locked="0" defaultSize="0" print="0" autoFill="0" autoPict="0" macro="[0]!Sheet1.delet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29700" r:id="rId1952" name="Button 6148">
              <controlPr locked="0" defaultSize="0" print="0" autoFill="0" autoPict="0" macro="[0]!Sheet1.deleteRow">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29701" r:id="rId1953" name="Button 6149">
              <controlPr locked="0" defaultSize="0" print="0" autoFill="0" autoPict="0" macro="[0]!Sheet1.deleteRow">
                <anchor moveWithCells="1" sizeWithCells="1">
                  <from>
                    <xdr:col>6</xdr:col>
                    <xdr:colOff>0</xdr:colOff>
                    <xdr:row>2788</xdr:row>
                    <xdr:rowOff>0</xdr:rowOff>
                  </from>
                  <to>
                    <xdr:col>7</xdr:col>
                    <xdr:colOff>0</xdr:colOff>
                    <xdr:row>2789</xdr:row>
                    <xdr:rowOff>0</xdr:rowOff>
                  </to>
                </anchor>
              </controlPr>
            </control>
          </mc:Choice>
        </mc:AlternateContent>
        <mc:AlternateContent xmlns:mc="http://schemas.openxmlformats.org/markup-compatibility/2006">
          <mc:Choice Requires="x14">
            <control shapeId="29702" r:id="rId1954" name="Button 6150">
              <controlPr locked="0" defaultSize="0" print="0" autoFill="0" autoPict="0" macro="[0]!Sheet1.deleteRow">
                <anchor moveWithCells="1" sizeWithCells="1">
                  <from>
                    <xdr:col>6</xdr:col>
                    <xdr:colOff>0</xdr:colOff>
                    <xdr:row>2789</xdr:row>
                    <xdr:rowOff>0</xdr:rowOff>
                  </from>
                  <to>
                    <xdr:col>7</xdr:col>
                    <xdr:colOff>0</xdr:colOff>
                    <xdr:row>2790</xdr:row>
                    <xdr:rowOff>0</xdr:rowOff>
                  </to>
                </anchor>
              </controlPr>
            </control>
          </mc:Choice>
        </mc:AlternateContent>
        <mc:AlternateContent xmlns:mc="http://schemas.openxmlformats.org/markup-compatibility/2006">
          <mc:Choice Requires="x14">
            <control shapeId="29703" r:id="rId1955" name="Button 6151">
              <controlPr locked="0" defaultSize="0" print="0" autoFill="0" autoPict="0" macro="[0]!Sheet1.deleteRow">
                <anchor moveWithCells="1" sizeWithCells="1">
                  <from>
                    <xdr:col>6</xdr:col>
                    <xdr:colOff>0</xdr:colOff>
                    <xdr:row>2790</xdr:row>
                    <xdr:rowOff>0</xdr:rowOff>
                  </from>
                  <to>
                    <xdr:col>7</xdr:col>
                    <xdr:colOff>0</xdr:colOff>
                    <xdr:row>2791</xdr:row>
                    <xdr:rowOff>0</xdr:rowOff>
                  </to>
                </anchor>
              </controlPr>
            </control>
          </mc:Choice>
        </mc:AlternateContent>
        <mc:AlternateContent xmlns:mc="http://schemas.openxmlformats.org/markup-compatibility/2006">
          <mc:Choice Requires="x14">
            <control shapeId="29704" r:id="rId1956" name="Button 6152">
              <controlPr locked="0" defaultSize="0" print="0" autoFill="0" autoPict="0" macro="[0]!Sheet1.deleteRow">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29705" r:id="rId1957" name="Button 6153">
              <controlPr locked="0" defaultSize="0" print="0" autoFill="0" autoPict="0" macro="[0]!Sheet1.deleteRow">
                <anchor moveWithCells="1" sizeWithCells="1">
                  <from>
                    <xdr:col>6</xdr:col>
                    <xdr:colOff>0</xdr:colOff>
                    <xdr:row>2792</xdr:row>
                    <xdr:rowOff>0</xdr:rowOff>
                  </from>
                  <to>
                    <xdr:col>7</xdr:col>
                    <xdr:colOff>0</xdr:colOff>
                    <xdr:row>2793</xdr:row>
                    <xdr:rowOff>0</xdr:rowOff>
                  </to>
                </anchor>
              </controlPr>
            </control>
          </mc:Choice>
        </mc:AlternateContent>
        <mc:AlternateContent xmlns:mc="http://schemas.openxmlformats.org/markup-compatibility/2006">
          <mc:Choice Requires="x14">
            <control shapeId="29706" r:id="rId1958" name="Button 6154">
              <controlPr locked="0" defaultSize="0" print="0" autoFill="0" autoPict="0" macro="[0]!Sheet1.deleteRow">
                <anchor moveWithCells="1" sizeWithCells="1">
                  <from>
                    <xdr:col>6</xdr:col>
                    <xdr:colOff>0</xdr:colOff>
                    <xdr:row>2762</xdr:row>
                    <xdr:rowOff>0</xdr:rowOff>
                  </from>
                  <to>
                    <xdr:col>7</xdr:col>
                    <xdr:colOff>0</xdr:colOff>
                    <xdr:row>2763</xdr:row>
                    <xdr:rowOff>0</xdr:rowOff>
                  </to>
                </anchor>
              </controlPr>
            </control>
          </mc:Choice>
        </mc:AlternateContent>
        <mc:AlternateContent xmlns:mc="http://schemas.openxmlformats.org/markup-compatibility/2006">
          <mc:Choice Requires="x14">
            <control shapeId="29707" r:id="rId1959" name="Button 6155">
              <controlPr locked="0" defaultSize="0" print="0" autoFill="0" autoPict="0" macro="[0]!Sheet1.deleteRow">
                <anchor moveWithCells="1" sizeWithCells="1">
                  <from>
                    <xdr:col>6</xdr:col>
                    <xdr:colOff>0</xdr:colOff>
                    <xdr:row>2763</xdr:row>
                    <xdr:rowOff>0</xdr:rowOff>
                  </from>
                  <to>
                    <xdr:col>7</xdr:col>
                    <xdr:colOff>0</xdr:colOff>
                    <xdr:row>2764</xdr:row>
                    <xdr:rowOff>0</xdr:rowOff>
                  </to>
                </anchor>
              </controlPr>
            </control>
          </mc:Choice>
        </mc:AlternateContent>
        <mc:AlternateContent xmlns:mc="http://schemas.openxmlformats.org/markup-compatibility/2006">
          <mc:Choice Requires="x14">
            <control shapeId="29708" r:id="rId1960" name="Button 6156">
              <controlPr locked="0" defaultSize="0" print="0" autoFill="0" autoPict="0" macro="[0]!Sheet1.deleteRow">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29709" r:id="rId1961" name="Button 6157">
              <controlPr locked="0" defaultSize="0" print="0" autoFill="0" autoPict="0" macro="[0]!Sheet1.deleteRow">
                <anchor moveWithCells="1" sizeWithCells="1">
                  <from>
                    <xdr:col>6</xdr:col>
                    <xdr:colOff>0</xdr:colOff>
                    <xdr:row>2765</xdr:row>
                    <xdr:rowOff>0</xdr:rowOff>
                  </from>
                  <to>
                    <xdr:col>7</xdr:col>
                    <xdr:colOff>0</xdr:colOff>
                    <xdr:row>2766</xdr:row>
                    <xdr:rowOff>0</xdr:rowOff>
                  </to>
                </anchor>
              </controlPr>
            </control>
          </mc:Choice>
        </mc:AlternateContent>
        <mc:AlternateContent xmlns:mc="http://schemas.openxmlformats.org/markup-compatibility/2006">
          <mc:Choice Requires="x14">
            <control shapeId="29710" r:id="rId1962" name="Button 6158">
              <controlPr locked="0" defaultSize="0" print="0" autoFill="0" autoPict="0" macro="[0]!Sheet1.deleteRow">
                <anchor moveWithCells="1" sizeWithCells="1">
                  <from>
                    <xdr:col>6</xdr:col>
                    <xdr:colOff>0</xdr:colOff>
                    <xdr:row>2766</xdr:row>
                    <xdr:rowOff>0</xdr:rowOff>
                  </from>
                  <to>
                    <xdr:col>7</xdr:col>
                    <xdr:colOff>0</xdr:colOff>
                    <xdr:row>2767</xdr:row>
                    <xdr:rowOff>0</xdr:rowOff>
                  </to>
                </anchor>
              </controlPr>
            </control>
          </mc:Choice>
        </mc:AlternateContent>
        <mc:AlternateContent xmlns:mc="http://schemas.openxmlformats.org/markup-compatibility/2006">
          <mc:Choice Requires="x14">
            <control shapeId="29711" r:id="rId1963" name="Button 6159">
              <controlPr locked="0" defaultSize="0" print="0" autoFill="0" autoPict="0" macro="[0]!Sheet1.deleteRow">
                <anchor moveWithCells="1" sizeWithCells="1">
                  <from>
                    <xdr:col>6</xdr:col>
                    <xdr:colOff>0</xdr:colOff>
                    <xdr:row>2767</xdr:row>
                    <xdr:rowOff>0</xdr:rowOff>
                  </from>
                  <to>
                    <xdr:col>7</xdr:col>
                    <xdr:colOff>0</xdr:colOff>
                    <xdr:row>2768</xdr:row>
                    <xdr:rowOff>0</xdr:rowOff>
                  </to>
                </anchor>
              </controlPr>
            </control>
          </mc:Choice>
        </mc:AlternateContent>
        <mc:AlternateContent xmlns:mc="http://schemas.openxmlformats.org/markup-compatibility/2006">
          <mc:Choice Requires="x14">
            <control shapeId="29730" r:id="rId1964" name="Button 6178">
              <controlPr locked="0" defaultSize="0" print="0" autoFill="0" autoPict="0" macro="[0]!Sheet1.InsertNewTableRow">
                <anchor moveWithCells="1" sizeWithCells="1">
                  <from>
                    <xdr:col>6</xdr:col>
                    <xdr:colOff>0</xdr:colOff>
                    <xdr:row>2802</xdr:row>
                    <xdr:rowOff>0</xdr:rowOff>
                  </from>
                  <to>
                    <xdr:col>7</xdr:col>
                    <xdr:colOff>0</xdr:colOff>
                    <xdr:row>2803</xdr:row>
                    <xdr:rowOff>0</xdr:rowOff>
                  </to>
                </anchor>
              </controlPr>
            </control>
          </mc:Choice>
        </mc:AlternateContent>
        <mc:AlternateContent xmlns:mc="http://schemas.openxmlformats.org/markup-compatibility/2006">
          <mc:Choice Requires="x14">
            <control shapeId="29732" r:id="rId1965" name="Button 6180">
              <controlPr locked="0" defaultSize="0" print="0" autoFill="0" autoPict="0" macro="[0]!Sheet1.deleteProcedure">
                <anchor moveWithCells="1" sizeWithCells="1">
                  <from>
                    <xdr:col>6</xdr:col>
                    <xdr:colOff>0</xdr:colOff>
                    <xdr:row>2795</xdr:row>
                    <xdr:rowOff>0</xdr:rowOff>
                  </from>
                  <to>
                    <xdr:col>7</xdr:col>
                    <xdr:colOff>0</xdr:colOff>
                    <xdr:row>2796</xdr:row>
                    <xdr:rowOff>0</xdr:rowOff>
                  </to>
                </anchor>
              </controlPr>
            </control>
          </mc:Choice>
        </mc:AlternateContent>
        <mc:AlternateContent xmlns:mc="http://schemas.openxmlformats.org/markup-compatibility/2006">
          <mc:Choice Requires="x14">
            <control shapeId="29772" r:id="rId1966" name="Button 6220">
              <controlPr locked="0" defaultSize="0" print="0" autoFill="0" autoPict="0" macro="[0]!Sheet1.InsertNewTableRow">
                <anchor moveWithCells="1" sizeWithCells="1">
                  <from>
                    <xdr:col>6</xdr:col>
                    <xdr:colOff>0</xdr:colOff>
                    <xdr:row>2816</xdr:row>
                    <xdr:rowOff>0</xdr:rowOff>
                  </from>
                  <to>
                    <xdr:col>7</xdr:col>
                    <xdr:colOff>0</xdr:colOff>
                    <xdr:row>2817</xdr:row>
                    <xdr:rowOff>0</xdr:rowOff>
                  </to>
                </anchor>
              </controlPr>
            </control>
          </mc:Choice>
        </mc:AlternateContent>
        <mc:AlternateContent xmlns:mc="http://schemas.openxmlformats.org/markup-compatibility/2006">
          <mc:Choice Requires="x14">
            <control shapeId="29774" r:id="rId1967" name="Button 6222">
              <controlPr locked="0" defaultSize="0" print="0" autoFill="0" autoPict="0" macro="[0]!Sheet1.deleteProcedure">
                <anchor moveWithCells="1" sizeWithCells="1">
                  <from>
                    <xdr:col>6</xdr:col>
                    <xdr:colOff>0</xdr:colOff>
                    <xdr:row>2809</xdr:row>
                    <xdr:rowOff>0</xdr:rowOff>
                  </from>
                  <to>
                    <xdr:col>7</xdr:col>
                    <xdr:colOff>0</xdr:colOff>
                    <xdr:row>2810</xdr:row>
                    <xdr:rowOff>0</xdr:rowOff>
                  </to>
                </anchor>
              </controlPr>
            </control>
          </mc:Choice>
        </mc:AlternateContent>
        <mc:AlternateContent xmlns:mc="http://schemas.openxmlformats.org/markup-compatibility/2006">
          <mc:Choice Requires="x14">
            <control shapeId="29839" r:id="rId1968" name="Button 6287">
              <controlPr locked="0" defaultSize="0" print="0" autoFill="0" autoPict="0" macro="[0]!Sheet1.deleteRow">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29840" r:id="rId1969" name="Button 6288">
              <controlPr locked="0" defaultSize="0" print="0" autoFill="0" autoPict="0" macro="[0]!Sheet1.deleteRow">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29841" r:id="rId1970" name="Button 6289">
              <controlPr locked="0" defaultSize="0" print="0" autoFill="0" autoPict="0" macro="[0]!Sheet1.deleteRow">
                <anchor moveWithCells="1" sizeWithCells="1">
                  <from>
                    <xdr:col>6</xdr:col>
                    <xdr:colOff>0</xdr:colOff>
                    <xdr:row>2805</xdr:row>
                    <xdr:rowOff>0</xdr:rowOff>
                  </from>
                  <to>
                    <xdr:col>7</xdr:col>
                    <xdr:colOff>0</xdr:colOff>
                    <xdr:row>2806</xdr:row>
                    <xdr:rowOff>0</xdr:rowOff>
                  </to>
                </anchor>
              </controlPr>
            </control>
          </mc:Choice>
        </mc:AlternateContent>
        <mc:AlternateContent xmlns:mc="http://schemas.openxmlformats.org/markup-compatibility/2006">
          <mc:Choice Requires="x14">
            <control shapeId="29842" r:id="rId1971" name="Button 6290">
              <controlPr locked="0" defaultSize="0" print="0" autoFill="0" autoPict="0" macro="[0]!Sheet1.deleteRow">
                <anchor moveWithCells="1" sizeWithCells="1">
                  <from>
                    <xdr:col>6</xdr:col>
                    <xdr:colOff>0</xdr:colOff>
                    <xdr:row>2806</xdr:row>
                    <xdr:rowOff>0</xdr:rowOff>
                  </from>
                  <to>
                    <xdr:col>7</xdr:col>
                    <xdr:colOff>0</xdr:colOff>
                    <xdr:row>2807</xdr:row>
                    <xdr:rowOff>0</xdr:rowOff>
                  </to>
                </anchor>
              </controlPr>
            </control>
          </mc:Choice>
        </mc:AlternateContent>
        <mc:AlternateContent xmlns:mc="http://schemas.openxmlformats.org/markup-compatibility/2006">
          <mc:Choice Requires="x14">
            <control shapeId="29856" r:id="rId1972" name="Button 6304">
              <controlPr locked="0" defaultSize="0" print="0" autoFill="0" autoPict="0" macro="[0]!Sheet1.deleteRow">
                <anchor moveWithCells="1" sizeWithCells="1">
                  <from>
                    <xdr:col>6</xdr:col>
                    <xdr:colOff>0</xdr:colOff>
                    <xdr:row>2817</xdr:row>
                    <xdr:rowOff>0</xdr:rowOff>
                  </from>
                  <to>
                    <xdr:col>7</xdr:col>
                    <xdr:colOff>0</xdr:colOff>
                    <xdr:row>2818</xdr:row>
                    <xdr:rowOff>0</xdr:rowOff>
                  </to>
                </anchor>
              </controlPr>
            </control>
          </mc:Choice>
        </mc:AlternateContent>
        <mc:AlternateContent xmlns:mc="http://schemas.openxmlformats.org/markup-compatibility/2006">
          <mc:Choice Requires="x14">
            <control shapeId="29857" r:id="rId1973" name="Button 6305">
              <controlPr locked="0" defaultSize="0" print="0" autoFill="0" autoPict="0" macro="[0]!Sheet1.deleteRow">
                <anchor moveWithCells="1" sizeWithCells="1">
                  <from>
                    <xdr:col>6</xdr:col>
                    <xdr:colOff>0</xdr:colOff>
                    <xdr:row>2818</xdr:row>
                    <xdr:rowOff>0</xdr:rowOff>
                  </from>
                  <to>
                    <xdr:col>7</xdr:col>
                    <xdr:colOff>0</xdr:colOff>
                    <xdr:row>2819</xdr:row>
                    <xdr:rowOff>0</xdr:rowOff>
                  </to>
                </anchor>
              </controlPr>
            </control>
          </mc:Choice>
        </mc:AlternateContent>
        <mc:AlternateContent xmlns:mc="http://schemas.openxmlformats.org/markup-compatibility/2006">
          <mc:Choice Requires="x14">
            <control shapeId="29882" r:id="rId1974" name="Button 6330">
              <controlPr locked="0" defaultSize="0" print="0" autoFill="0" autoPict="0" macro="[0]!Sheet1.InsertNewTableRow">
                <anchor moveWithCells="1" sizeWithCells="1">
                  <from>
                    <xdr:col>6</xdr:col>
                    <xdr:colOff>0</xdr:colOff>
                    <xdr:row>2828</xdr:row>
                    <xdr:rowOff>0</xdr:rowOff>
                  </from>
                  <to>
                    <xdr:col>7</xdr:col>
                    <xdr:colOff>0</xdr:colOff>
                    <xdr:row>2829</xdr:row>
                    <xdr:rowOff>0</xdr:rowOff>
                  </to>
                </anchor>
              </controlPr>
            </control>
          </mc:Choice>
        </mc:AlternateContent>
        <mc:AlternateContent xmlns:mc="http://schemas.openxmlformats.org/markup-compatibility/2006">
          <mc:Choice Requires="x14">
            <control shapeId="29884" r:id="rId1975" name="Button 6332">
              <controlPr locked="0" defaultSize="0" print="0" autoFill="0" autoPict="0" macro="[0]!Sheet1.deleteProcedure">
                <anchor moveWithCells="1" sizeWithCells="1">
                  <from>
                    <xdr:col>6</xdr:col>
                    <xdr:colOff>0</xdr:colOff>
                    <xdr:row>2821</xdr:row>
                    <xdr:rowOff>0</xdr:rowOff>
                  </from>
                  <to>
                    <xdr:col>7</xdr:col>
                    <xdr:colOff>0</xdr:colOff>
                    <xdr:row>2822</xdr:row>
                    <xdr:rowOff>0</xdr:rowOff>
                  </to>
                </anchor>
              </controlPr>
            </control>
          </mc:Choice>
        </mc:AlternateContent>
        <mc:AlternateContent xmlns:mc="http://schemas.openxmlformats.org/markup-compatibility/2006">
          <mc:Choice Requires="x14">
            <control shapeId="29903" r:id="rId1976" name="Button 6351">
              <controlPr locked="0" defaultSize="0" print="0" autoFill="0" autoPict="0" macro="[0]!Sheet1.InsertNewTableRow">
                <anchor moveWithCells="1" sizeWithCells="1">
                  <from>
                    <xdr:col>6</xdr:col>
                    <xdr:colOff>0</xdr:colOff>
                    <xdr:row>2850</xdr:row>
                    <xdr:rowOff>0</xdr:rowOff>
                  </from>
                  <to>
                    <xdr:col>7</xdr:col>
                    <xdr:colOff>0</xdr:colOff>
                    <xdr:row>2851</xdr:row>
                    <xdr:rowOff>0</xdr:rowOff>
                  </to>
                </anchor>
              </controlPr>
            </control>
          </mc:Choice>
        </mc:AlternateContent>
        <mc:AlternateContent xmlns:mc="http://schemas.openxmlformats.org/markup-compatibility/2006">
          <mc:Choice Requires="x14">
            <control shapeId="29905" r:id="rId1977" name="Button 6353">
              <controlPr locked="0" defaultSize="0" print="0" autoFill="0" autoPict="0" macro="[0]!Sheet1.deleteProcedure">
                <anchor moveWithCells="1" sizeWithCells="1">
                  <from>
                    <xdr:col>6</xdr:col>
                    <xdr:colOff>0</xdr:colOff>
                    <xdr:row>2843</xdr:row>
                    <xdr:rowOff>0</xdr:rowOff>
                  </from>
                  <to>
                    <xdr:col>7</xdr:col>
                    <xdr:colOff>0</xdr:colOff>
                    <xdr:row>2843</xdr:row>
                    <xdr:rowOff>428625</xdr:rowOff>
                  </to>
                </anchor>
              </controlPr>
            </control>
          </mc:Choice>
        </mc:AlternateContent>
        <mc:AlternateContent xmlns:mc="http://schemas.openxmlformats.org/markup-compatibility/2006">
          <mc:Choice Requires="x14">
            <control shapeId="29924" r:id="rId1978" name="Button 6372">
              <controlPr locked="0" defaultSize="0" print="0" autoFill="0" autoPict="0" macro="[0]!Sheet1.InsertNewTableRow">
                <anchor moveWithCells="1" sizeWithCells="1">
                  <from>
                    <xdr:col>6</xdr:col>
                    <xdr:colOff>0</xdr:colOff>
                    <xdr:row>2869</xdr:row>
                    <xdr:rowOff>0</xdr:rowOff>
                  </from>
                  <to>
                    <xdr:col>7</xdr:col>
                    <xdr:colOff>0</xdr:colOff>
                    <xdr:row>2870</xdr:row>
                    <xdr:rowOff>0</xdr:rowOff>
                  </to>
                </anchor>
              </controlPr>
            </control>
          </mc:Choice>
        </mc:AlternateContent>
        <mc:AlternateContent xmlns:mc="http://schemas.openxmlformats.org/markup-compatibility/2006">
          <mc:Choice Requires="x14">
            <control shapeId="29926" r:id="rId1979" name="Button 6374">
              <controlPr locked="0" defaultSize="0" print="0" autoFill="0" autoPict="0" macro="[0]!Sheet1.deleteProcedure">
                <anchor moveWithCells="1" sizeWithCells="1">
                  <from>
                    <xdr:col>6</xdr:col>
                    <xdr:colOff>0</xdr:colOff>
                    <xdr:row>2862</xdr:row>
                    <xdr:rowOff>0</xdr:rowOff>
                  </from>
                  <to>
                    <xdr:col>7</xdr:col>
                    <xdr:colOff>0</xdr:colOff>
                    <xdr:row>2863</xdr:row>
                    <xdr:rowOff>0</xdr:rowOff>
                  </to>
                </anchor>
              </controlPr>
            </control>
          </mc:Choice>
        </mc:AlternateContent>
        <mc:AlternateContent xmlns:mc="http://schemas.openxmlformats.org/markup-compatibility/2006">
          <mc:Choice Requires="x14">
            <control shapeId="29945" r:id="rId1980" name="Button 6393">
              <controlPr locked="0" defaultSize="0" print="0" autoFill="0" autoPict="0" macro="[0]!Sheet1.InsertNewTableRow">
                <anchor moveWithCells="1" sizeWithCells="1">
                  <from>
                    <xdr:col>6</xdr:col>
                    <xdr:colOff>0</xdr:colOff>
                    <xdr:row>2887</xdr:row>
                    <xdr:rowOff>0</xdr:rowOff>
                  </from>
                  <to>
                    <xdr:col>7</xdr:col>
                    <xdr:colOff>0</xdr:colOff>
                    <xdr:row>2888</xdr:row>
                    <xdr:rowOff>0</xdr:rowOff>
                  </to>
                </anchor>
              </controlPr>
            </control>
          </mc:Choice>
        </mc:AlternateContent>
        <mc:AlternateContent xmlns:mc="http://schemas.openxmlformats.org/markup-compatibility/2006">
          <mc:Choice Requires="x14">
            <control shapeId="29947" r:id="rId1981" name="Button 6395">
              <controlPr locked="0" defaultSize="0" print="0" autoFill="0" autoPict="0" macro="[0]!Sheet1.deleteProcedure">
                <anchor moveWithCells="1" sizeWithCells="1">
                  <from>
                    <xdr:col>6</xdr:col>
                    <xdr:colOff>0</xdr:colOff>
                    <xdr:row>2880</xdr:row>
                    <xdr:rowOff>0</xdr:rowOff>
                  </from>
                  <to>
                    <xdr:col>7</xdr:col>
                    <xdr:colOff>0</xdr:colOff>
                    <xdr:row>2881</xdr:row>
                    <xdr:rowOff>0</xdr:rowOff>
                  </to>
                </anchor>
              </controlPr>
            </control>
          </mc:Choice>
        </mc:AlternateContent>
        <mc:AlternateContent xmlns:mc="http://schemas.openxmlformats.org/markup-compatibility/2006">
          <mc:Choice Requires="x14">
            <control shapeId="29978" r:id="rId1982" name="Button 6426">
              <controlPr locked="0" defaultSize="0" print="0" autoFill="0" autoPict="0" macro="[0]!Sheet1.deleteRow">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29980" r:id="rId1983" name="Button 6428">
              <controlPr locked="0" defaultSize="0" print="0" autoFill="0" autoPict="0" macro="[0]!Sheet1.deleteRow">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29981" r:id="rId1984" name="Button 6429">
              <controlPr locked="0" defaultSize="0" print="0" autoFill="0" autoPict="0" macro="[0]!Sheet1.deleteRow">
                <anchor moveWithCells="1" sizeWithCells="1">
                  <from>
                    <xdr:col>6</xdr:col>
                    <xdr:colOff>0</xdr:colOff>
                    <xdr:row>2831</xdr:row>
                    <xdr:rowOff>0</xdr:rowOff>
                  </from>
                  <to>
                    <xdr:col>7</xdr:col>
                    <xdr:colOff>0</xdr:colOff>
                    <xdr:row>2832</xdr:row>
                    <xdr:rowOff>0</xdr:rowOff>
                  </to>
                </anchor>
              </controlPr>
            </control>
          </mc:Choice>
        </mc:AlternateContent>
        <mc:AlternateContent xmlns:mc="http://schemas.openxmlformats.org/markup-compatibility/2006">
          <mc:Choice Requires="x14">
            <control shapeId="29982" r:id="rId1985" name="Button 6430">
              <controlPr locked="0" defaultSize="0" print="0" autoFill="0" autoPict="0" macro="[0]!Sheet1.deleteRow">
                <anchor moveWithCells="1" sizeWithCells="1">
                  <from>
                    <xdr:col>6</xdr:col>
                    <xdr:colOff>0</xdr:colOff>
                    <xdr:row>2832</xdr:row>
                    <xdr:rowOff>0</xdr:rowOff>
                  </from>
                  <to>
                    <xdr:col>7</xdr:col>
                    <xdr:colOff>0</xdr:colOff>
                    <xdr:row>2833</xdr:row>
                    <xdr:rowOff>0</xdr:rowOff>
                  </to>
                </anchor>
              </controlPr>
            </control>
          </mc:Choice>
        </mc:AlternateContent>
        <mc:AlternateContent xmlns:mc="http://schemas.openxmlformats.org/markup-compatibility/2006">
          <mc:Choice Requires="x14">
            <control shapeId="29984" r:id="rId1986" name="Button 6432">
              <controlPr locked="0" defaultSize="0" print="0" autoFill="0" autoPict="0" macro="[0]!Sheet1.deleteRow">
                <anchor moveWithCells="1" sizeWithCells="1">
                  <from>
                    <xdr:col>6</xdr:col>
                    <xdr:colOff>0</xdr:colOff>
                    <xdr:row>2833</xdr:row>
                    <xdr:rowOff>0</xdr:rowOff>
                  </from>
                  <to>
                    <xdr:col>7</xdr:col>
                    <xdr:colOff>0</xdr:colOff>
                    <xdr:row>2834</xdr:row>
                    <xdr:rowOff>0</xdr:rowOff>
                  </to>
                </anchor>
              </controlPr>
            </control>
          </mc:Choice>
        </mc:AlternateContent>
        <mc:AlternateContent xmlns:mc="http://schemas.openxmlformats.org/markup-compatibility/2006">
          <mc:Choice Requires="x14">
            <control shapeId="29985" r:id="rId1987" name="Button 6433">
              <controlPr locked="0" defaultSize="0" print="0" autoFill="0" autoPict="0" macro="[0]!Sheet1.deleteRow">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29986" r:id="rId1988" name="Button 6434">
              <controlPr locked="0" defaultSize="0" print="0" autoFill="0" autoPict="0" macro="[0]!Sheet1.deleteRow">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29987" r:id="rId1989" name="Button 6435">
              <controlPr locked="0" defaultSize="0" print="0" autoFill="0" autoPict="0" macro="[0]!Sheet1.deleteRow">
                <anchor moveWithCells="1" sizeWithCells="1">
                  <from>
                    <xdr:col>6</xdr:col>
                    <xdr:colOff>0</xdr:colOff>
                    <xdr:row>2836</xdr:row>
                    <xdr:rowOff>0</xdr:rowOff>
                  </from>
                  <to>
                    <xdr:col>7</xdr:col>
                    <xdr:colOff>0</xdr:colOff>
                    <xdr:row>2837</xdr:row>
                    <xdr:rowOff>0</xdr:rowOff>
                  </to>
                </anchor>
              </controlPr>
            </control>
          </mc:Choice>
        </mc:AlternateContent>
        <mc:AlternateContent xmlns:mc="http://schemas.openxmlformats.org/markup-compatibility/2006">
          <mc:Choice Requires="x14">
            <control shapeId="29989" r:id="rId1990" name="Button 6437">
              <controlPr locked="0" defaultSize="0" print="0" autoFill="0" autoPict="0" macro="[0]!Sheet1.deleteRow">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29990" r:id="rId1991" name="Button 6438">
              <controlPr locked="0" defaultSize="0" print="0" autoFill="0" autoPict="0" macro="[0]!Sheet1.deleteRow">
                <anchor moveWithCells="1" sizeWithCells="1">
                  <from>
                    <xdr:col>6</xdr:col>
                    <xdr:colOff>0</xdr:colOff>
                    <xdr:row>2838</xdr:row>
                    <xdr:rowOff>0</xdr:rowOff>
                  </from>
                  <to>
                    <xdr:col>7</xdr:col>
                    <xdr:colOff>0</xdr:colOff>
                    <xdr:row>2839</xdr:row>
                    <xdr:rowOff>0</xdr:rowOff>
                  </to>
                </anchor>
              </controlPr>
            </control>
          </mc:Choice>
        </mc:AlternateContent>
        <mc:AlternateContent xmlns:mc="http://schemas.openxmlformats.org/markup-compatibility/2006">
          <mc:Choice Requires="x14">
            <control shapeId="29991" r:id="rId1992" name="Button 6439">
              <controlPr locked="0" defaultSize="0" print="0" autoFill="0" autoPict="0" macro="[0]!Sheet1.deleteRow">
                <anchor moveWithCells="1" sizeWithCells="1">
                  <from>
                    <xdr:col>6</xdr:col>
                    <xdr:colOff>0</xdr:colOff>
                    <xdr:row>2839</xdr:row>
                    <xdr:rowOff>0</xdr:rowOff>
                  </from>
                  <to>
                    <xdr:col>7</xdr:col>
                    <xdr:colOff>0</xdr:colOff>
                    <xdr:row>2840</xdr:row>
                    <xdr:rowOff>0</xdr:rowOff>
                  </to>
                </anchor>
              </controlPr>
            </control>
          </mc:Choice>
        </mc:AlternateContent>
        <mc:AlternateContent xmlns:mc="http://schemas.openxmlformats.org/markup-compatibility/2006">
          <mc:Choice Requires="x14">
            <control shapeId="29994" r:id="rId1993" name="Button 6442">
              <controlPr locked="0" defaultSize="0" print="0" autoFill="0" autoPict="0" macro="[0]!Sheet1.deleteRow">
                <anchor moveWithCells="1" sizeWithCells="1">
                  <from>
                    <xdr:col>6</xdr:col>
                    <xdr:colOff>0</xdr:colOff>
                    <xdr:row>2840</xdr:row>
                    <xdr:rowOff>0</xdr:rowOff>
                  </from>
                  <to>
                    <xdr:col>7</xdr:col>
                    <xdr:colOff>0</xdr:colOff>
                    <xdr:row>2841</xdr:row>
                    <xdr:rowOff>0</xdr:rowOff>
                  </to>
                </anchor>
              </controlPr>
            </control>
          </mc:Choice>
        </mc:AlternateContent>
        <mc:AlternateContent xmlns:mc="http://schemas.openxmlformats.org/markup-compatibility/2006">
          <mc:Choice Requires="x14">
            <control shapeId="29996" r:id="rId1994" name="Button 6444">
              <controlPr locked="0" defaultSize="0" print="0" autoFill="0" autoPict="0" macro="[0]!Sheet1.deleteRow">
                <anchor moveWithCells="1" sizeWithCells="1">
                  <from>
                    <xdr:col>6</xdr:col>
                    <xdr:colOff>0</xdr:colOff>
                    <xdr:row>2851</xdr:row>
                    <xdr:rowOff>0</xdr:rowOff>
                  </from>
                  <to>
                    <xdr:col>7</xdr:col>
                    <xdr:colOff>0</xdr:colOff>
                    <xdr:row>2852</xdr:row>
                    <xdr:rowOff>0</xdr:rowOff>
                  </to>
                </anchor>
              </controlPr>
            </control>
          </mc:Choice>
        </mc:AlternateContent>
        <mc:AlternateContent xmlns:mc="http://schemas.openxmlformats.org/markup-compatibility/2006">
          <mc:Choice Requires="x14">
            <control shapeId="29997" r:id="rId1995" name="Button 6445">
              <controlPr locked="0" defaultSize="0" print="0" autoFill="0" autoPict="0" macro="[0]!Sheet1.deleteRow">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29998" r:id="rId1996" name="Button 6446">
              <controlPr locked="0" defaultSize="0" print="0" autoFill="0" autoPict="0" macro="[0]!Sheet1.deleteRow">
                <anchor moveWithCells="1" sizeWithCells="1">
                  <from>
                    <xdr:col>6</xdr:col>
                    <xdr:colOff>0</xdr:colOff>
                    <xdr:row>2853</xdr:row>
                    <xdr:rowOff>0</xdr:rowOff>
                  </from>
                  <to>
                    <xdr:col>7</xdr:col>
                    <xdr:colOff>0</xdr:colOff>
                    <xdr:row>2854</xdr:row>
                    <xdr:rowOff>0</xdr:rowOff>
                  </to>
                </anchor>
              </controlPr>
            </control>
          </mc:Choice>
        </mc:AlternateContent>
        <mc:AlternateContent xmlns:mc="http://schemas.openxmlformats.org/markup-compatibility/2006">
          <mc:Choice Requires="x14">
            <control shapeId="30000" r:id="rId1997" name="Button 6448">
              <controlPr locked="0" defaultSize="0" print="0" autoFill="0" autoPict="0" macro="[0]!Sheet1.deleteRow">
                <anchor moveWithCells="1" sizeWithCells="1">
                  <from>
                    <xdr:col>6</xdr:col>
                    <xdr:colOff>0</xdr:colOff>
                    <xdr:row>2854</xdr:row>
                    <xdr:rowOff>0</xdr:rowOff>
                  </from>
                  <to>
                    <xdr:col>7</xdr:col>
                    <xdr:colOff>0</xdr:colOff>
                    <xdr:row>2855</xdr:row>
                    <xdr:rowOff>0</xdr:rowOff>
                  </to>
                </anchor>
              </controlPr>
            </control>
          </mc:Choice>
        </mc:AlternateContent>
        <mc:AlternateContent xmlns:mc="http://schemas.openxmlformats.org/markup-compatibility/2006">
          <mc:Choice Requires="x14">
            <control shapeId="30001" r:id="rId1998" name="Button 6449">
              <controlPr locked="0" defaultSize="0" print="0" autoFill="0" autoPict="0" macro="[0]!Sheet1.deleteRow">
                <anchor moveWithCells="1" sizeWithCells="1">
                  <from>
                    <xdr:col>6</xdr:col>
                    <xdr:colOff>0</xdr:colOff>
                    <xdr:row>2855</xdr:row>
                    <xdr:rowOff>0</xdr:rowOff>
                  </from>
                  <to>
                    <xdr:col>7</xdr:col>
                    <xdr:colOff>0</xdr:colOff>
                    <xdr:row>2856</xdr:row>
                    <xdr:rowOff>0</xdr:rowOff>
                  </to>
                </anchor>
              </controlPr>
            </control>
          </mc:Choice>
        </mc:AlternateContent>
        <mc:AlternateContent xmlns:mc="http://schemas.openxmlformats.org/markup-compatibility/2006">
          <mc:Choice Requires="x14">
            <control shapeId="30003" r:id="rId1999" name="Button 6451">
              <controlPr locked="0" defaultSize="0" print="0" autoFill="0" autoPict="0" macro="[0]!Sheet1.deleteRow">
                <anchor moveWithCells="1" sizeWithCells="1">
                  <from>
                    <xdr:col>6</xdr:col>
                    <xdr:colOff>0</xdr:colOff>
                    <xdr:row>2856</xdr:row>
                    <xdr:rowOff>0</xdr:rowOff>
                  </from>
                  <to>
                    <xdr:col>7</xdr:col>
                    <xdr:colOff>0</xdr:colOff>
                    <xdr:row>2857</xdr:row>
                    <xdr:rowOff>0</xdr:rowOff>
                  </to>
                </anchor>
              </controlPr>
            </control>
          </mc:Choice>
        </mc:AlternateContent>
        <mc:AlternateContent xmlns:mc="http://schemas.openxmlformats.org/markup-compatibility/2006">
          <mc:Choice Requires="x14">
            <control shapeId="30004" r:id="rId2000" name="Button 6452">
              <controlPr locked="0" defaultSize="0" print="0" autoFill="0" autoPict="0" macro="[0]!Sheet1.deleteRow">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30005" r:id="rId2001" name="Button 6453">
              <controlPr locked="0" defaultSize="0" print="0" autoFill="0" autoPict="0" macro="[0]!Sheet1.deleteRow">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30006" r:id="rId2002" name="Button 6454">
              <controlPr locked="0" defaultSize="0" print="0" autoFill="0" autoPict="0" macro="[0]!Sheet1.delet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30011" r:id="rId2003" name="Button 6459">
              <controlPr locked="0" defaultSize="0" print="0" autoFill="0" autoPict="0" macro="[0]!Sheet1.deleteRow">
                <anchor moveWithCells="1" sizeWithCells="1">
                  <from>
                    <xdr:col>6</xdr:col>
                    <xdr:colOff>0</xdr:colOff>
                    <xdr:row>2870</xdr:row>
                    <xdr:rowOff>0</xdr:rowOff>
                  </from>
                  <to>
                    <xdr:col>7</xdr:col>
                    <xdr:colOff>0</xdr:colOff>
                    <xdr:row>2871</xdr:row>
                    <xdr:rowOff>0</xdr:rowOff>
                  </to>
                </anchor>
              </controlPr>
            </control>
          </mc:Choice>
        </mc:AlternateContent>
        <mc:AlternateContent xmlns:mc="http://schemas.openxmlformats.org/markup-compatibility/2006">
          <mc:Choice Requires="x14">
            <control shapeId="30012" r:id="rId2004" name="Button 6460">
              <controlPr locked="0" defaultSize="0" print="0" autoFill="0" autoPict="0" macro="[0]!Sheet1.deleteRow">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30013" r:id="rId2005" name="Button 6461">
              <controlPr locked="0" defaultSize="0" print="0" autoFill="0" autoPict="0" macro="[0]!Sheet1.deleteRow">
                <anchor moveWithCells="1" sizeWithCells="1">
                  <from>
                    <xdr:col>6</xdr:col>
                    <xdr:colOff>0</xdr:colOff>
                    <xdr:row>2872</xdr:row>
                    <xdr:rowOff>0</xdr:rowOff>
                  </from>
                  <to>
                    <xdr:col>7</xdr:col>
                    <xdr:colOff>0</xdr:colOff>
                    <xdr:row>2873</xdr:row>
                    <xdr:rowOff>0</xdr:rowOff>
                  </to>
                </anchor>
              </controlPr>
            </control>
          </mc:Choice>
        </mc:AlternateContent>
        <mc:AlternateContent xmlns:mc="http://schemas.openxmlformats.org/markup-compatibility/2006">
          <mc:Choice Requires="x14">
            <control shapeId="30014" r:id="rId2006" name="Button 6462">
              <controlPr locked="0" defaultSize="0" print="0" autoFill="0" autoPict="0" macro="[0]!Sheet1.deleteRow">
                <anchor moveWithCells="1" sizeWithCells="1">
                  <from>
                    <xdr:col>6</xdr:col>
                    <xdr:colOff>0</xdr:colOff>
                    <xdr:row>2873</xdr:row>
                    <xdr:rowOff>0</xdr:rowOff>
                  </from>
                  <to>
                    <xdr:col>7</xdr:col>
                    <xdr:colOff>0</xdr:colOff>
                    <xdr:row>2874</xdr:row>
                    <xdr:rowOff>0</xdr:rowOff>
                  </to>
                </anchor>
              </controlPr>
            </control>
          </mc:Choice>
        </mc:AlternateContent>
        <mc:AlternateContent xmlns:mc="http://schemas.openxmlformats.org/markup-compatibility/2006">
          <mc:Choice Requires="x14">
            <control shapeId="30015" r:id="rId2007" name="Button 6463">
              <controlPr locked="0" defaultSize="0" print="0" autoFill="0" autoPict="0" macro="[0]!Sheet1.deleteRow">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30018" r:id="rId2008" name="Button 6466">
              <controlPr locked="0" defaultSize="0" print="0" autoFill="0" autoPict="0" macro="[0]!Sheet1.deleteRow">
                <anchor moveWithCells="1" sizeWithCells="1">
                  <from>
                    <xdr:col>6</xdr:col>
                    <xdr:colOff>0</xdr:colOff>
                    <xdr:row>2875</xdr:row>
                    <xdr:rowOff>0</xdr:rowOff>
                  </from>
                  <to>
                    <xdr:col>7</xdr:col>
                    <xdr:colOff>0</xdr:colOff>
                    <xdr:row>2876</xdr:row>
                    <xdr:rowOff>0</xdr:rowOff>
                  </to>
                </anchor>
              </controlPr>
            </control>
          </mc:Choice>
        </mc:AlternateContent>
        <mc:AlternateContent xmlns:mc="http://schemas.openxmlformats.org/markup-compatibility/2006">
          <mc:Choice Requires="x14">
            <control shapeId="30021" r:id="rId2009" name="Button 6469">
              <controlPr locked="0" defaultSize="0" print="0" autoFill="0" autoPict="0" macro="[0]!Sheet1.deleteRow">
                <anchor moveWithCells="1" sizeWithCells="1">
                  <from>
                    <xdr:col>6</xdr:col>
                    <xdr:colOff>0</xdr:colOff>
                    <xdr:row>2876</xdr:row>
                    <xdr:rowOff>0</xdr:rowOff>
                  </from>
                  <to>
                    <xdr:col>7</xdr:col>
                    <xdr:colOff>0</xdr:colOff>
                    <xdr:row>2877</xdr:row>
                    <xdr:rowOff>0</xdr:rowOff>
                  </to>
                </anchor>
              </controlPr>
            </control>
          </mc:Choice>
        </mc:AlternateContent>
        <mc:AlternateContent xmlns:mc="http://schemas.openxmlformats.org/markup-compatibility/2006">
          <mc:Choice Requires="x14">
            <control shapeId="30024" r:id="rId2010" name="Button 6472">
              <controlPr locked="0" defaultSize="0" print="0" autoFill="0" autoPict="0" macro="[0]!Sheet1.deleteRow">
                <anchor moveWithCells="1" sizeWithCells="1">
                  <from>
                    <xdr:col>6</xdr:col>
                    <xdr:colOff>0</xdr:colOff>
                    <xdr:row>2888</xdr:row>
                    <xdr:rowOff>0</xdr:rowOff>
                  </from>
                  <to>
                    <xdr:col>7</xdr:col>
                    <xdr:colOff>0</xdr:colOff>
                    <xdr:row>2889</xdr:row>
                    <xdr:rowOff>0</xdr:rowOff>
                  </to>
                </anchor>
              </controlPr>
            </control>
          </mc:Choice>
        </mc:AlternateContent>
        <mc:AlternateContent xmlns:mc="http://schemas.openxmlformats.org/markup-compatibility/2006">
          <mc:Choice Requires="x14">
            <control shapeId="30025" r:id="rId2011" name="Button 6473">
              <controlPr locked="0" defaultSize="0" print="0" autoFill="0" autoPict="0" macro="[0]!Sheet1.deleteRow">
                <anchor moveWithCells="1" sizeWithCells="1">
                  <from>
                    <xdr:col>6</xdr:col>
                    <xdr:colOff>0</xdr:colOff>
                    <xdr:row>2889</xdr:row>
                    <xdr:rowOff>0</xdr:rowOff>
                  </from>
                  <to>
                    <xdr:col>7</xdr:col>
                    <xdr:colOff>0</xdr:colOff>
                    <xdr:row>2890</xdr:row>
                    <xdr:rowOff>0</xdr:rowOff>
                  </to>
                </anchor>
              </controlPr>
            </control>
          </mc:Choice>
        </mc:AlternateContent>
        <mc:AlternateContent xmlns:mc="http://schemas.openxmlformats.org/markup-compatibility/2006">
          <mc:Choice Requires="x14">
            <control shapeId="30027" r:id="rId2012" name="Button 6475">
              <controlPr locked="0" defaultSize="0" print="0" autoFill="0" autoPict="0" macro="[0]!Sheet1.deleteRow">
                <anchor moveWithCells="1" sizeWithCells="1">
                  <from>
                    <xdr:col>6</xdr:col>
                    <xdr:colOff>0</xdr:colOff>
                    <xdr:row>2890</xdr:row>
                    <xdr:rowOff>0</xdr:rowOff>
                  </from>
                  <to>
                    <xdr:col>7</xdr:col>
                    <xdr:colOff>0</xdr:colOff>
                    <xdr:row>2891</xdr:row>
                    <xdr:rowOff>0</xdr:rowOff>
                  </to>
                </anchor>
              </controlPr>
            </control>
          </mc:Choice>
        </mc:AlternateContent>
        <mc:AlternateContent xmlns:mc="http://schemas.openxmlformats.org/markup-compatibility/2006">
          <mc:Choice Requires="x14">
            <control shapeId="30028" r:id="rId2013" name="Button 6476">
              <controlPr locked="0" defaultSize="0" print="0" autoFill="0" autoPict="0" macro="[0]!Sheet1.deleteRow">
                <anchor moveWithCells="1" sizeWithCells="1">
                  <from>
                    <xdr:col>6</xdr:col>
                    <xdr:colOff>0</xdr:colOff>
                    <xdr:row>2891</xdr:row>
                    <xdr:rowOff>0</xdr:rowOff>
                  </from>
                  <to>
                    <xdr:col>7</xdr:col>
                    <xdr:colOff>0</xdr:colOff>
                    <xdr:row>2892</xdr:row>
                    <xdr:rowOff>0</xdr:rowOff>
                  </to>
                </anchor>
              </controlPr>
            </control>
          </mc:Choice>
        </mc:AlternateContent>
        <mc:AlternateContent xmlns:mc="http://schemas.openxmlformats.org/markup-compatibility/2006">
          <mc:Choice Requires="x14">
            <control shapeId="30029" r:id="rId2014" name="Button 6477">
              <controlPr locked="0" defaultSize="0" print="0" autoFill="0" autoPict="0" macro="[0]!Sheet1.deleteRow">
                <anchor moveWithCells="1" sizeWithCells="1">
                  <from>
                    <xdr:col>6</xdr:col>
                    <xdr:colOff>0</xdr:colOff>
                    <xdr:row>2892</xdr:row>
                    <xdr:rowOff>0</xdr:rowOff>
                  </from>
                  <to>
                    <xdr:col>7</xdr:col>
                    <xdr:colOff>0</xdr:colOff>
                    <xdr:row>2893</xdr:row>
                    <xdr:rowOff>0</xdr:rowOff>
                  </to>
                </anchor>
              </controlPr>
            </control>
          </mc:Choice>
        </mc:AlternateContent>
        <mc:AlternateContent xmlns:mc="http://schemas.openxmlformats.org/markup-compatibility/2006">
          <mc:Choice Requires="x14">
            <control shapeId="30031" r:id="rId2015" name="Button 6479">
              <controlPr locked="0" defaultSize="0" print="0" autoFill="0" autoPict="0" macro="[0]!Sheet1.deleteRow">
                <anchor moveWithCells="1" sizeWithCells="1">
                  <from>
                    <xdr:col>6</xdr:col>
                    <xdr:colOff>0</xdr:colOff>
                    <xdr:row>2893</xdr:row>
                    <xdr:rowOff>0</xdr:rowOff>
                  </from>
                  <to>
                    <xdr:col>7</xdr:col>
                    <xdr:colOff>0</xdr:colOff>
                    <xdr:row>2894</xdr:row>
                    <xdr:rowOff>0</xdr:rowOff>
                  </to>
                </anchor>
              </controlPr>
            </control>
          </mc:Choice>
        </mc:AlternateContent>
        <mc:AlternateContent xmlns:mc="http://schemas.openxmlformats.org/markup-compatibility/2006">
          <mc:Choice Requires="x14">
            <control shapeId="30064" r:id="rId2016" name="Button 6512">
              <controlPr locked="0" defaultSize="0" print="0" autoFill="0" autoPict="0" macro="[0]!Sheet1.InsertNewTableRow">
                <anchor moveWithCells="1" sizeWithCells="1">
                  <from>
                    <xdr:col>6</xdr:col>
                    <xdr:colOff>0</xdr:colOff>
                    <xdr:row>2903</xdr:row>
                    <xdr:rowOff>0</xdr:rowOff>
                  </from>
                  <to>
                    <xdr:col>7</xdr:col>
                    <xdr:colOff>0</xdr:colOff>
                    <xdr:row>2904</xdr:row>
                    <xdr:rowOff>0</xdr:rowOff>
                  </to>
                </anchor>
              </controlPr>
            </control>
          </mc:Choice>
        </mc:AlternateContent>
        <mc:AlternateContent xmlns:mc="http://schemas.openxmlformats.org/markup-compatibility/2006">
          <mc:Choice Requires="x14">
            <control shapeId="30066" r:id="rId2017" name="Button 6514">
              <controlPr locked="0" defaultSize="0" print="0" autoFill="0" autoPict="0" macro="[0]!Sheet1.deleteProcedure">
                <anchor moveWithCells="1" sizeWithCells="1">
                  <from>
                    <xdr:col>6</xdr:col>
                    <xdr:colOff>0</xdr:colOff>
                    <xdr:row>2896</xdr:row>
                    <xdr:rowOff>0</xdr:rowOff>
                  </from>
                  <to>
                    <xdr:col>7</xdr:col>
                    <xdr:colOff>0</xdr:colOff>
                    <xdr:row>2897</xdr:row>
                    <xdr:rowOff>0</xdr:rowOff>
                  </to>
                </anchor>
              </controlPr>
            </control>
          </mc:Choice>
        </mc:AlternateContent>
        <mc:AlternateContent xmlns:mc="http://schemas.openxmlformats.org/markup-compatibility/2006">
          <mc:Choice Requires="x14">
            <control shapeId="30085" r:id="rId2018" name="Button 6533">
              <controlPr locked="0" defaultSize="0" print="0" autoFill="0" autoPict="0" macro="[0]!Sheet1.InsertNewTableRow">
                <anchor moveWithCells="1" sizeWithCells="1">
                  <from>
                    <xdr:col>6</xdr:col>
                    <xdr:colOff>0</xdr:colOff>
                    <xdr:row>2918</xdr:row>
                    <xdr:rowOff>0</xdr:rowOff>
                  </from>
                  <to>
                    <xdr:col>7</xdr:col>
                    <xdr:colOff>0</xdr:colOff>
                    <xdr:row>2919</xdr:row>
                    <xdr:rowOff>0</xdr:rowOff>
                  </to>
                </anchor>
              </controlPr>
            </control>
          </mc:Choice>
        </mc:AlternateContent>
        <mc:AlternateContent xmlns:mc="http://schemas.openxmlformats.org/markup-compatibility/2006">
          <mc:Choice Requires="x14">
            <control shapeId="30086" r:id="rId2019" name="Button 6534">
              <controlPr locked="0" defaultSize="0" print="0" autoFill="0" autoPict="0" macro="[0]!Sheet1.deleteRow">
                <anchor moveWithCells="1" sizeWithCells="1">
                  <from>
                    <xdr:col>6</xdr:col>
                    <xdr:colOff>0</xdr:colOff>
                    <xdr:row>2919</xdr:row>
                    <xdr:rowOff>0</xdr:rowOff>
                  </from>
                  <to>
                    <xdr:col>7</xdr:col>
                    <xdr:colOff>0</xdr:colOff>
                    <xdr:row>2920</xdr:row>
                    <xdr:rowOff>0</xdr:rowOff>
                  </to>
                </anchor>
              </controlPr>
            </control>
          </mc:Choice>
        </mc:AlternateContent>
        <mc:AlternateContent xmlns:mc="http://schemas.openxmlformats.org/markup-compatibility/2006">
          <mc:Choice Requires="x14">
            <control shapeId="30087" r:id="rId2020" name="Button 6535">
              <controlPr locked="0" defaultSize="0" print="0" autoFill="0" autoPict="0" macro="[0]!Sheet1.deleteProcedure">
                <anchor moveWithCells="1" sizeWithCells="1">
                  <from>
                    <xdr:col>6</xdr:col>
                    <xdr:colOff>0</xdr:colOff>
                    <xdr:row>2911</xdr:row>
                    <xdr:rowOff>0</xdr:rowOff>
                  </from>
                  <to>
                    <xdr:col>7</xdr:col>
                    <xdr:colOff>0</xdr:colOff>
                    <xdr:row>2912</xdr:row>
                    <xdr:rowOff>0</xdr:rowOff>
                  </to>
                </anchor>
              </controlPr>
            </control>
          </mc:Choice>
        </mc:AlternateContent>
        <mc:AlternateContent xmlns:mc="http://schemas.openxmlformats.org/markup-compatibility/2006">
          <mc:Choice Requires="x14">
            <control shapeId="30088" r:id="rId2021" name="Button 6536">
              <controlPr locked="0" defaultSize="0" print="0" autoFill="0" autoPict="0" macro="[0]!Sheet1.deleteRow">
                <anchor moveWithCells="1" sizeWithCells="1">
                  <from>
                    <xdr:col>6</xdr:col>
                    <xdr:colOff>0</xdr:colOff>
                    <xdr:row>2904</xdr:row>
                    <xdr:rowOff>0</xdr:rowOff>
                  </from>
                  <to>
                    <xdr:col>7</xdr:col>
                    <xdr:colOff>0</xdr:colOff>
                    <xdr:row>2905</xdr:row>
                    <xdr:rowOff>0</xdr:rowOff>
                  </to>
                </anchor>
              </controlPr>
            </control>
          </mc:Choice>
        </mc:AlternateContent>
        <mc:AlternateContent xmlns:mc="http://schemas.openxmlformats.org/markup-compatibility/2006">
          <mc:Choice Requires="x14">
            <control shapeId="30089" r:id="rId2022" name="Button 6537">
              <controlPr locked="0" defaultSize="0" print="0" autoFill="0" autoPict="0" macro="[0]!Sheet1.deleteRow">
                <anchor moveWithCells="1" sizeWithCells="1">
                  <from>
                    <xdr:col>6</xdr:col>
                    <xdr:colOff>0</xdr:colOff>
                    <xdr:row>2905</xdr:row>
                    <xdr:rowOff>0</xdr:rowOff>
                  </from>
                  <to>
                    <xdr:col>7</xdr:col>
                    <xdr:colOff>0</xdr:colOff>
                    <xdr:row>2906</xdr:row>
                    <xdr:rowOff>0</xdr:rowOff>
                  </to>
                </anchor>
              </controlPr>
            </control>
          </mc:Choice>
        </mc:AlternateContent>
        <mc:AlternateContent xmlns:mc="http://schemas.openxmlformats.org/markup-compatibility/2006">
          <mc:Choice Requires="x14">
            <control shapeId="30090" r:id="rId2023" name="Button 6538">
              <controlPr locked="0" defaultSize="0" print="0" autoFill="0" autoPict="0" macro="[0]!Sheet1.deleteRow">
                <anchor moveWithCells="1" sizeWithCells="1">
                  <from>
                    <xdr:col>6</xdr:col>
                    <xdr:colOff>0</xdr:colOff>
                    <xdr:row>2906</xdr:row>
                    <xdr:rowOff>0</xdr:rowOff>
                  </from>
                  <to>
                    <xdr:col>7</xdr:col>
                    <xdr:colOff>0</xdr:colOff>
                    <xdr:row>2907</xdr:row>
                    <xdr:rowOff>0</xdr:rowOff>
                  </to>
                </anchor>
              </controlPr>
            </control>
          </mc:Choice>
        </mc:AlternateContent>
        <mc:AlternateContent xmlns:mc="http://schemas.openxmlformats.org/markup-compatibility/2006">
          <mc:Choice Requires="x14">
            <control shapeId="30091" r:id="rId2024" name="Button 6539">
              <controlPr locked="0" defaultSize="0" print="0" autoFill="0" autoPict="0" macro="[0]!Sheet1.deleteRow">
                <anchor moveWithCells="1" sizeWithCells="1">
                  <from>
                    <xdr:col>6</xdr:col>
                    <xdr:colOff>0</xdr:colOff>
                    <xdr:row>2907</xdr:row>
                    <xdr:rowOff>0</xdr:rowOff>
                  </from>
                  <to>
                    <xdr:col>7</xdr:col>
                    <xdr:colOff>0</xdr:colOff>
                    <xdr:row>2908</xdr:row>
                    <xdr:rowOff>0</xdr:rowOff>
                  </to>
                </anchor>
              </controlPr>
            </control>
          </mc:Choice>
        </mc:AlternateContent>
        <mc:AlternateContent xmlns:mc="http://schemas.openxmlformats.org/markup-compatibility/2006">
          <mc:Choice Requires="x14">
            <control shapeId="30092" r:id="rId2025" name="Button 6540">
              <controlPr locked="0" defaultSize="0" print="0" autoFill="0" autoPict="0" macro="[0]!Sheet1.deleteRow">
                <anchor moveWithCells="1" sizeWithCells="1">
                  <from>
                    <xdr:col>6</xdr:col>
                    <xdr:colOff>0</xdr:colOff>
                    <xdr:row>2908</xdr:row>
                    <xdr:rowOff>0</xdr:rowOff>
                  </from>
                  <to>
                    <xdr:col>7</xdr:col>
                    <xdr:colOff>0</xdr:colOff>
                    <xdr:row>2909</xdr:row>
                    <xdr:rowOff>0</xdr:rowOff>
                  </to>
                </anchor>
              </controlPr>
            </control>
          </mc:Choice>
        </mc:AlternateContent>
        <mc:AlternateContent xmlns:mc="http://schemas.openxmlformats.org/markup-compatibility/2006">
          <mc:Choice Requires="x14">
            <control shapeId="30093" r:id="rId2026" name="Button 6541">
              <controlPr locked="0" defaultSize="0" print="0" autoFill="0" autoPict="0" macro="[0]!Sheet1.deleteRow">
                <anchor moveWithCells="1" sizeWithCells="1">
                  <from>
                    <xdr:col>6</xdr:col>
                    <xdr:colOff>0</xdr:colOff>
                    <xdr:row>2920</xdr:row>
                    <xdr:rowOff>0</xdr:rowOff>
                  </from>
                  <to>
                    <xdr:col>7</xdr:col>
                    <xdr:colOff>0</xdr:colOff>
                    <xdr:row>2921</xdr:row>
                    <xdr:rowOff>0</xdr:rowOff>
                  </to>
                </anchor>
              </controlPr>
            </control>
          </mc:Choice>
        </mc:AlternateContent>
        <mc:AlternateContent xmlns:mc="http://schemas.openxmlformats.org/markup-compatibility/2006">
          <mc:Choice Requires="x14">
            <control shapeId="30112" r:id="rId2027" name="Button 6560">
              <controlPr locked="0" defaultSize="0" print="0" autoFill="0" autoPict="0" macro="[0]!Sheet1.InsertNewTableRow">
                <anchor moveWithCells="1" sizeWithCells="1">
                  <from>
                    <xdr:col>6</xdr:col>
                    <xdr:colOff>0</xdr:colOff>
                    <xdr:row>2931</xdr:row>
                    <xdr:rowOff>0</xdr:rowOff>
                  </from>
                  <to>
                    <xdr:col>7</xdr:col>
                    <xdr:colOff>0</xdr:colOff>
                    <xdr:row>2932</xdr:row>
                    <xdr:rowOff>0</xdr:rowOff>
                  </to>
                </anchor>
              </controlPr>
            </control>
          </mc:Choice>
        </mc:AlternateContent>
        <mc:AlternateContent xmlns:mc="http://schemas.openxmlformats.org/markup-compatibility/2006">
          <mc:Choice Requires="x14">
            <control shapeId="30113" r:id="rId2028" name="Button 6561">
              <controlPr locked="0" defaultSize="0" print="0" autoFill="0" autoPict="0" macro="[0]!Sheet1.deleteRow">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30114" r:id="rId2029" name="Button 6562">
              <controlPr locked="0" defaultSize="0" print="0" autoFill="0" autoPict="0" macro="[0]!Sheet1.deleteProcedure">
                <anchor moveWithCells="1" sizeWithCells="1">
                  <from>
                    <xdr:col>6</xdr:col>
                    <xdr:colOff>0</xdr:colOff>
                    <xdr:row>2924</xdr:row>
                    <xdr:rowOff>0</xdr:rowOff>
                  </from>
                  <to>
                    <xdr:col>7</xdr:col>
                    <xdr:colOff>0</xdr:colOff>
                    <xdr:row>2925</xdr:row>
                    <xdr:rowOff>0</xdr:rowOff>
                  </to>
                </anchor>
              </controlPr>
            </control>
          </mc:Choice>
        </mc:AlternateContent>
        <mc:AlternateContent xmlns:mc="http://schemas.openxmlformats.org/markup-compatibility/2006">
          <mc:Choice Requires="x14">
            <control shapeId="30115" r:id="rId2030" name="Button 6563">
              <controlPr locked="0" defaultSize="0" print="0" autoFill="0" autoPict="0" macro="[0]!Sheet1.deleteRow">
                <anchor moveWithCells="1" sizeWithCells="1">
                  <from>
                    <xdr:col>6</xdr:col>
                    <xdr:colOff>0</xdr:colOff>
                    <xdr:row>2933</xdr:row>
                    <xdr:rowOff>0</xdr:rowOff>
                  </from>
                  <to>
                    <xdr:col>7</xdr:col>
                    <xdr:colOff>0</xdr:colOff>
                    <xdr:row>2933</xdr:row>
                    <xdr:rowOff>171450</xdr:rowOff>
                  </to>
                </anchor>
              </controlPr>
            </control>
          </mc:Choice>
        </mc:AlternateContent>
        <mc:AlternateContent xmlns:mc="http://schemas.openxmlformats.org/markup-compatibility/2006">
          <mc:Choice Requires="x14">
            <control shapeId="30170" r:id="rId2031" name="Button 6618">
              <controlPr locked="0" defaultSize="0" print="0" autoFill="0" autoPict="0" macro="[0]!Sheet1.InsertNewTableRow">
                <anchor moveWithCells="1" sizeWithCells="1">
                  <from>
                    <xdr:col>6</xdr:col>
                    <xdr:colOff>0</xdr:colOff>
                    <xdr:row>2943</xdr:row>
                    <xdr:rowOff>0</xdr:rowOff>
                  </from>
                  <to>
                    <xdr:col>7</xdr:col>
                    <xdr:colOff>0</xdr:colOff>
                    <xdr:row>2944</xdr:row>
                    <xdr:rowOff>0</xdr:rowOff>
                  </to>
                </anchor>
              </controlPr>
            </control>
          </mc:Choice>
        </mc:AlternateContent>
        <mc:AlternateContent xmlns:mc="http://schemas.openxmlformats.org/markup-compatibility/2006">
          <mc:Choice Requires="x14">
            <control shapeId="30171" r:id="rId2032" name="Button 6619">
              <controlPr locked="0" defaultSize="0" print="0" autoFill="0" autoPict="0" macro="[0]!Sheet1.deleteRow">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30172" r:id="rId2033" name="Button 6620">
              <controlPr locked="0" defaultSize="0" print="0" autoFill="0" autoPict="0" macro="[0]!Sheet1.deleteProcedure">
                <anchor moveWithCells="1" sizeWithCells="1">
                  <from>
                    <xdr:col>6</xdr:col>
                    <xdr:colOff>0</xdr:colOff>
                    <xdr:row>2936</xdr:row>
                    <xdr:rowOff>0</xdr:rowOff>
                  </from>
                  <to>
                    <xdr:col>7</xdr:col>
                    <xdr:colOff>0</xdr:colOff>
                    <xdr:row>2937</xdr:row>
                    <xdr:rowOff>0</xdr:rowOff>
                  </to>
                </anchor>
              </controlPr>
            </control>
          </mc:Choice>
        </mc:AlternateContent>
        <mc:AlternateContent xmlns:mc="http://schemas.openxmlformats.org/markup-compatibility/2006">
          <mc:Choice Requires="x14">
            <control shapeId="30191" r:id="rId2034" name="Button 6639">
              <controlPr locked="0" defaultSize="0" print="0" autoFill="0" autoPict="0" macro="[0]!Sheet1.InsertNewTableRow">
                <anchor moveWithCells="1" sizeWithCells="1">
                  <from>
                    <xdr:col>6</xdr:col>
                    <xdr:colOff>0</xdr:colOff>
                    <xdr:row>2954</xdr:row>
                    <xdr:rowOff>0</xdr:rowOff>
                  </from>
                  <to>
                    <xdr:col>7</xdr:col>
                    <xdr:colOff>0</xdr:colOff>
                    <xdr:row>2955</xdr:row>
                    <xdr:rowOff>0</xdr:rowOff>
                  </to>
                </anchor>
              </controlPr>
            </control>
          </mc:Choice>
        </mc:AlternateContent>
        <mc:AlternateContent xmlns:mc="http://schemas.openxmlformats.org/markup-compatibility/2006">
          <mc:Choice Requires="x14">
            <control shapeId="30192" r:id="rId2035" name="Button 6640">
              <controlPr locked="0" defaultSize="0" print="0" autoFill="0" autoPict="0" macro="[0]!Sheet1.deleteRow">
                <anchor moveWithCells="1" sizeWithCells="1">
                  <from>
                    <xdr:col>6</xdr:col>
                    <xdr:colOff>0</xdr:colOff>
                    <xdr:row>2955</xdr:row>
                    <xdr:rowOff>0</xdr:rowOff>
                  </from>
                  <to>
                    <xdr:col>7</xdr:col>
                    <xdr:colOff>0</xdr:colOff>
                    <xdr:row>2956</xdr:row>
                    <xdr:rowOff>0</xdr:rowOff>
                  </to>
                </anchor>
              </controlPr>
            </control>
          </mc:Choice>
        </mc:AlternateContent>
        <mc:AlternateContent xmlns:mc="http://schemas.openxmlformats.org/markup-compatibility/2006">
          <mc:Choice Requires="x14">
            <control shapeId="30193" r:id="rId2036" name="Button 6641">
              <controlPr locked="0" defaultSize="0" print="0" autoFill="0" autoPict="0" macro="[0]!Sheet1.deleteProcedure">
                <anchor moveWithCells="1" sizeWithCells="1">
                  <from>
                    <xdr:col>6</xdr:col>
                    <xdr:colOff>0</xdr:colOff>
                    <xdr:row>2947</xdr:row>
                    <xdr:rowOff>0</xdr:rowOff>
                  </from>
                  <to>
                    <xdr:col>7</xdr:col>
                    <xdr:colOff>0</xdr:colOff>
                    <xdr:row>2948</xdr:row>
                    <xdr:rowOff>0</xdr:rowOff>
                  </to>
                </anchor>
              </controlPr>
            </control>
          </mc:Choice>
        </mc:AlternateContent>
        <mc:AlternateContent xmlns:mc="http://schemas.openxmlformats.org/markup-compatibility/2006">
          <mc:Choice Requires="x14">
            <control shapeId="30212" r:id="rId2037" name="Button 6660">
              <controlPr locked="0" defaultSize="0" print="0" autoFill="0" autoPict="0" macro="[0]!Sheet1.InsertNewTableRow">
                <anchor moveWithCells="1" sizeWithCells="1">
                  <from>
                    <xdr:col>6</xdr:col>
                    <xdr:colOff>0</xdr:colOff>
                    <xdr:row>2965</xdr:row>
                    <xdr:rowOff>0</xdr:rowOff>
                  </from>
                  <to>
                    <xdr:col>7</xdr:col>
                    <xdr:colOff>0</xdr:colOff>
                    <xdr:row>2966</xdr:row>
                    <xdr:rowOff>0</xdr:rowOff>
                  </to>
                </anchor>
              </controlPr>
            </control>
          </mc:Choice>
        </mc:AlternateContent>
        <mc:AlternateContent xmlns:mc="http://schemas.openxmlformats.org/markup-compatibility/2006">
          <mc:Choice Requires="x14">
            <control shapeId="30213" r:id="rId2038" name="Button 6661">
              <controlPr locked="0" defaultSize="0" print="0" autoFill="0" autoPict="0" macro="[0]!Sheet1.deleteRow">
                <anchor moveWithCells="1" sizeWithCells="1">
                  <from>
                    <xdr:col>6</xdr:col>
                    <xdr:colOff>0</xdr:colOff>
                    <xdr:row>2966</xdr:row>
                    <xdr:rowOff>0</xdr:rowOff>
                  </from>
                  <to>
                    <xdr:col>7</xdr:col>
                    <xdr:colOff>0</xdr:colOff>
                    <xdr:row>2967</xdr:row>
                    <xdr:rowOff>0</xdr:rowOff>
                  </to>
                </anchor>
              </controlPr>
            </control>
          </mc:Choice>
        </mc:AlternateContent>
        <mc:AlternateContent xmlns:mc="http://schemas.openxmlformats.org/markup-compatibility/2006">
          <mc:Choice Requires="x14">
            <control shapeId="30214" r:id="rId2039" name="Button 6662">
              <controlPr locked="0" defaultSize="0" print="0" autoFill="0" autoPict="0" macro="[0]!Sheet1.deleteProcedure">
                <anchor moveWithCells="1" sizeWithCells="1">
                  <from>
                    <xdr:col>6</xdr:col>
                    <xdr:colOff>0</xdr:colOff>
                    <xdr:row>2958</xdr:row>
                    <xdr:rowOff>0</xdr:rowOff>
                  </from>
                  <to>
                    <xdr:col>7</xdr:col>
                    <xdr:colOff>0</xdr:colOff>
                    <xdr:row>2959</xdr:row>
                    <xdr:rowOff>0</xdr:rowOff>
                  </to>
                </anchor>
              </controlPr>
            </control>
          </mc:Choice>
        </mc:AlternateContent>
        <mc:AlternateContent xmlns:mc="http://schemas.openxmlformats.org/markup-compatibility/2006">
          <mc:Choice Requires="x14">
            <control shapeId="30233" r:id="rId2040" name="Button 6681">
              <controlPr locked="0" defaultSize="0" print="0" autoFill="0" autoPict="0" macro="[0]!Sheet1.InsertNewTableRow">
                <anchor moveWithCells="1" sizeWithCells="1">
                  <from>
                    <xdr:col>6</xdr:col>
                    <xdr:colOff>0</xdr:colOff>
                    <xdr:row>2976</xdr:row>
                    <xdr:rowOff>0</xdr:rowOff>
                  </from>
                  <to>
                    <xdr:col>7</xdr:col>
                    <xdr:colOff>0</xdr:colOff>
                    <xdr:row>2977</xdr:row>
                    <xdr:rowOff>0</xdr:rowOff>
                  </to>
                </anchor>
              </controlPr>
            </control>
          </mc:Choice>
        </mc:AlternateContent>
        <mc:AlternateContent xmlns:mc="http://schemas.openxmlformats.org/markup-compatibility/2006">
          <mc:Choice Requires="x14">
            <control shapeId="30234" r:id="rId2041" name="Button 6682">
              <controlPr locked="0" defaultSize="0" print="0" autoFill="0" autoPict="0" macro="[0]!Sheet1.deleteRow">
                <anchor moveWithCells="1" sizeWithCells="1">
                  <from>
                    <xdr:col>6</xdr:col>
                    <xdr:colOff>0</xdr:colOff>
                    <xdr:row>2977</xdr:row>
                    <xdr:rowOff>0</xdr:rowOff>
                  </from>
                  <to>
                    <xdr:col>7</xdr:col>
                    <xdr:colOff>0</xdr:colOff>
                    <xdr:row>2978</xdr:row>
                    <xdr:rowOff>0</xdr:rowOff>
                  </to>
                </anchor>
              </controlPr>
            </control>
          </mc:Choice>
        </mc:AlternateContent>
        <mc:AlternateContent xmlns:mc="http://schemas.openxmlformats.org/markup-compatibility/2006">
          <mc:Choice Requires="x14">
            <control shapeId="30235" r:id="rId2042" name="Button 6683">
              <controlPr locked="0" defaultSize="0" print="0" autoFill="0" autoPict="0" macro="[0]!Sheet1.deleteProcedure">
                <anchor moveWithCells="1" sizeWithCells="1">
                  <from>
                    <xdr:col>6</xdr:col>
                    <xdr:colOff>0</xdr:colOff>
                    <xdr:row>2969</xdr:row>
                    <xdr:rowOff>0</xdr:rowOff>
                  </from>
                  <to>
                    <xdr:col>7</xdr:col>
                    <xdr:colOff>0</xdr:colOff>
                    <xdr:row>2970</xdr:row>
                    <xdr:rowOff>0</xdr:rowOff>
                  </to>
                </anchor>
              </controlPr>
            </control>
          </mc:Choice>
        </mc:AlternateContent>
        <mc:AlternateContent xmlns:mc="http://schemas.openxmlformats.org/markup-compatibility/2006">
          <mc:Choice Requires="x14">
            <control shapeId="30300" r:id="rId2043" name="Button 6748">
              <controlPr locked="0" defaultSize="0" print="0" autoFill="0" autoPict="0" macro="[0]!Sheet1.InsertNewTableRow">
                <anchor moveWithCells="1" sizeWithCells="1">
                  <from>
                    <xdr:col>6</xdr:col>
                    <xdr:colOff>0</xdr:colOff>
                    <xdr:row>2987</xdr:row>
                    <xdr:rowOff>0</xdr:rowOff>
                  </from>
                  <to>
                    <xdr:col>7</xdr:col>
                    <xdr:colOff>0</xdr:colOff>
                    <xdr:row>2988</xdr:row>
                    <xdr:rowOff>0</xdr:rowOff>
                  </to>
                </anchor>
              </controlPr>
            </control>
          </mc:Choice>
        </mc:AlternateContent>
        <mc:AlternateContent xmlns:mc="http://schemas.openxmlformats.org/markup-compatibility/2006">
          <mc:Choice Requires="x14">
            <control shapeId="30301" r:id="rId2044" name="Button 6749">
              <controlPr locked="0" defaultSize="0" print="0" autoFill="0" autoPict="0" macro="[0]!Sheet1.deleteRow">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30302" r:id="rId2045" name="Button 6750">
              <controlPr locked="0" defaultSize="0" print="0" autoFill="0" autoPict="0" macro="[0]!Sheet1.deleteProcedure">
                <anchor moveWithCells="1" sizeWithCells="1">
                  <from>
                    <xdr:col>6</xdr:col>
                    <xdr:colOff>0</xdr:colOff>
                    <xdr:row>2980</xdr:row>
                    <xdr:rowOff>0</xdr:rowOff>
                  </from>
                  <to>
                    <xdr:col>7</xdr:col>
                    <xdr:colOff>0</xdr:colOff>
                    <xdr:row>2981</xdr:row>
                    <xdr:rowOff>0</xdr:rowOff>
                  </to>
                </anchor>
              </controlPr>
            </control>
          </mc:Choice>
        </mc:AlternateContent>
        <mc:AlternateContent xmlns:mc="http://schemas.openxmlformats.org/markup-compatibility/2006">
          <mc:Choice Requires="x14">
            <control shapeId="30321" r:id="rId2046" name="Button 6769">
              <controlPr locked="0" defaultSize="0" print="0" autoFill="0" autoPict="0" macro="[0]!Sheet1.InsertNewTableRow">
                <anchor moveWithCells="1" sizeWithCells="1">
                  <from>
                    <xdr:col>6</xdr:col>
                    <xdr:colOff>0</xdr:colOff>
                    <xdr:row>3003</xdr:row>
                    <xdr:rowOff>0</xdr:rowOff>
                  </from>
                  <to>
                    <xdr:col>7</xdr:col>
                    <xdr:colOff>0</xdr:colOff>
                    <xdr:row>3004</xdr:row>
                    <xdr:rowOff>0</xdr:rowOff>
                  </to>
                </anchor>
              </controlPr>
            </control>
          </mc:Choice>
        </mc:AlternateContent>
        <mc:AlternateContent xmlns:mc="http://schemas.openxmlformats.org/markup-compatibility/2006">
          <mc:Choice Requires="x14">
            <control shapeId="30323" r:id="rId2047" name="Button 6771">
              <controlPr locked="0" defaultSize="0" print="0" autoFill="0" autoPict="0" macro="[0]!Sheet1.deleteProcedure">
                <anchor moveWithCells="1" sizeWithCells="1">
                  <from>
                    <xdr:col>6</xdr:col>
                    <xdr:colOff>0</xdr:colOff>
                    <xdr:row>2996</xdr:row>
                    <xdr:rowOff>0</xdr:rowOff>
                  </from>
                  <to>
                    <xdr:col>7</xdr:col>
                    <xdr:colOff>0</xdr:colOff>
                    <xdr:row>2997</xdr:row>
                    <xdr:rowOff>0</xdr:rowOff>
                  </to>
                </anchor>
              </controlPr>
            </control>
          </mc:Choice>
        </mc:AlternateContent>
        <mc:AlternateContent xmlns:mc="http://schemas.openxmlformats.org/markup-compatibility/2006">
          <mc:Choice Requires="x14">
            <control shapeId="30342" r:id="rId2048" name="Button 6790">
              <controlPr locked="0" defaultSize="0" print="0" autoFill="0" autoPict="0" macro="[0]!Sheet1.InsertNewTableRow">
                <anchor moveWithCells="1" sizeWithCells="1">
                  <from>
                    <xdr:col>6</xdr:col>
                    <xdr:colOff>0</xdr:colOff>
                    <xdr:row>3018</xdr:row>
                    <xdr:rowOff>0</xdr:rowOff>
                  </from>
                  <to>
                    <xdr:col>7</xdr:col>
                    <xdr:colOff>0</xdr:colOff>
                    <xdr:row>3019</xdr:row>
                    <xdr:rowOff>0</xdr:rowOff>
                  </to>
                </anchor>
              </controlPr>
            </control>
          </mc:Choice>
        </mc:AlternateContent>
        <mc:AlternateContent xmlns:mc="http://schemas.openxmlformats.org/markup-compatibility/2006">
          <mc:Choice Requires="x14">
            <control shapeId="30343" r:id="rId2049" name="Button 6791">
              <controlPr locked="0" defaultSize="0" print="0" autoFill="0" autoPict="0" macro="[0]!Sheet1.deleteRow">
                <anchor moveWithCells="1" sizeWithCells="1">
                  <from>
                    <xdr:col>6</xdr:col>
                    <xdr:colOff>0</xdr:colOff>
                    <xdr:row>3019</xdr:row>
                    <xdr:rowOff>0</xdr:rowOff>
                  </from>
                  <to>
                    <xdr:col>7</xdr:col>
                    <xdr:colOff>0</xdr:colOff>
                    <xdr:row>3020</xdr:row>
                    <xdr:rowOff>0</xdr:rowOff>
                  </to>
                </anchor>
              </controlPr>
            </control>
          </mc:Choice>
        </mc:AlternateContent>
        <mc:AlternateContent xmlns:mc="http://schemas.openxmlformats.org/markup-compatibility/2006">
          <mc:Choice Requires="x14">
            <control shapeId="30344" r:id="rId2050" name="Button 6792">
              <controlPr locked="0" defaultSize="0" print="0" autoFill="0" autoPict="0" macro="[0]!Sheet1.deleteProcedure">
                <anchor moveWithCells="1" sizeWithCells="1">
                  <from>
                    <xdr:col>6</xdr:col>
                    <xdr:colOff>0</xdr:colOff>
                    <xdr:row>3011</xdr:row>
                    <xdr:rowOff>0</xdr:rowOff>
                  </from>
                  <to>
                    <xdr:col>7</xdr:col>
                    <xdr:colOff>0</xdr:colOff>
                    <xdr:row>3012</xdr:row>
                    <xdr:rowOff>0</xdr:rowOff>
                  </to>
                </anchor>
              </controlPr>
            </control>
          </mc:Choice>
        </mc:AlternateContent>
        <mc:AlternateContent xmlns:mc="http://schemas.openxmlformats.org/markup-compatibility/2006">
          <mc:Choice Requires="x14">
            <control shapeId="30363" r:id="rId2051" name="Button 6811">
              <controlPr locked="0" defaultSize="0" print="0" autoFill="0" autoPict="0" macro="[0]!Sheet1.InsertNewTableRow">
                <anchor moveWithCells="1" sizeWithCells="1">
                  <from>
                    <xdr:col>6</xdr:col>
                    <xdr:colOff>0</xdr:colOff>
                    <xdr:row>3032</xdr:row>
                    <xdr:rowOff>0</xdr:rowOff>
                  </from>
                  <to>
                    <xdr:col>7</xdr:col>
                    <xdr:colOff>0</xdr:colOff>
                    <xdr:row>3033</xdr:row>
                    <xdr:rowOff>0</xdr:rowOff>
                  </to>
                </anchor>
              </controlPr>
            </control>
          </mc:Choice>
        </mc:AlternateContent>
        <mc:AlternateContent xmlns:mc="http://schemas.openxmlformats.org/markup-compatibility/2006">
          <mc:Choice Requires="x14">
            <control shapeId="30364" r:id="rId2052" name="Button 6812">
              <controlPr locked="0" defaultSize="0" print="0" autoFill="0" autoPict="0" macro="[0]!Sheet1.deleteRow">
                <anchor moveWithCells="1" sizeWithCells="1">
                  <from>
                    <xdr:col>6</xdr:col>
                    <xdr:colOff>0</xdr:colOff>
                    <xdr:row>3033</xdr:row>
                    <xdr:rowOff>0</xdr:rowOff>
                  </from>
                  <to>
                    <xdr:col>7</xdr:col>
                    <xdr:colOff>0</xdr:colOff>
                    <xdr:row>3034</xdr:row>
                    <xdr:rowOff>0</xdr:rowOff>
                  </to>
                </anchor>
              </controlPr>
            </control>
          </mc:Choice>
        </mc:AlternateContent>
        <mc:AlternateContent xmlns:mc="http://schemas.openxmlformats.org/markup-compatibility/2006">
          <mc:Choice Requires="x14">
            <control shapeId="30365" r:id="rId2053" name="Button 6813">
              <controlPr locked="0" defaultSize="0" print="0" autoFill="0" autoPict="0" macro="[0]!Sheet1.deleteProcedure">
                <anchor moveWithCells="1" sizeWithCells="1">
                  <from>
                    <xdr:col>6</xdr:col>
                    <xdr:colOff>0</xdr:colOff>
                    <xdr:row>3025</xdr:row>
                    <xdr:rowOff>0</xdr:rowOff>
                  </from>
                  <to>
                    <xdr:col>7</xdr:col>
                    <xdr:colOff>0</xdr:colOff>
                    <xdr:row>3026</xdr:row>
                    <xdr:rowOff>0</xdr:rowOff>
                  </to>
                </anchor>
              </controlPr>
            </control>
          </mc:Choice>
        </mc:AlternateContent>
        <mc:AlternateContent xmlns:mc="http://schemas.openxmlformats.org/markup-compatibility/2006">
          <mc:Choice Requires="x14">
            <control shapeId="30379" r:id="rId2054" name="Button 6827">
              <controlPr locked="0" defaultSize="0" print="0" autoFill="0" autoPict="0" macro="[0]!Sheet1.deleteRow">
                <anchor moveWithCells="1" sizeWithCells="1">
                  <from>
                    <xdr:col>6</xdr:col>
                    <xdr:colOff>0</xdr:colOff>
                    <xdr:row>2989</xdr:row>
                    <xdr:rowOff>0</xdr:rowOff>
                  </from>
                  <to>
                    <xdr:col>7</xdr:col>
                    <xdr:colOff>0</xdr:colOff>
                    <xdr:row>2990</xdr:row>
                    <xdr:rowOff>0</xdr:rowOff>
                  </to>
                </anchor>
              </controlPr>
            </control>
          </mc:Choice>
        </mc:AlternateContent>
        <mc:AlternateContent xmlns:mc="http://schemas.openxmlformats.org/markup-compatibility/2006">
          <mc:Choice Requires="x14">
            <control shapeId="30380" r:id="rId2055" name="Button 6828">
              <controlPr locked="0" defaultSize="0" print="0" autoFill="0" autoPict="0" macro="[0]!Sheet1.deleteRow">
                <anchor moveWithCells="1" sizeWithCells="1">
                  <from>
                    <xdr:col>6</xdr:col>
                    <xdr:colOff>0</xdr:colOff>
                    <xdr:row>2990</xdr:row>
                    <xdr:rowOff>0</xdr:rowOff>
                  </from>
                  <to>
                    <xdr:col>7</xdr:col>
                    <xdr:colOff>0</xdr:colOff>
                    <xdr:row>2991</xdr:row>
                    <xdr:rowOff>0</xdr:rowOff>
                  </to>
                </anchor>
              </controlPr>
            </control>
          </mc:Choice>
        </mc:AlternateContent>
        <mc:AlternateContent xmlns:mc="http://schemas.openxmlformats.org/markup-compatibility/2006">
          <mc:Choice Requires="x14">
            <control shapeId="30381" r:id="rId2056" name="Button 6829">
              <controlPr locked="0" defaultSize="0" print="0" autoFill="0" autoPict="0" macro="[0]!Sheet1.deleteRow">
                <anchor moveWithCells="1" sizeWithCells="1">
                  <from>
                    <xdr:col>6</xdr:col>
                    <xdr:colOff>0</xdr:colOff>
                    <xdr:row>2991</xdr:row>
                    <xdr:rowOff>0</xdr:rowOff>
                  </from>
                  <to>
                    <xdr:col>7</xdr:col>
                    <xdr:colOff>0</xdr:colOff>
                    <xdr:row>2992</xdr:row>
                    <xdr:rowOff>0</xdr:rowOff>
                  </to>
                </anchor>
              </controlPr>
            </control>
          </mc:Choice>
        </mc:AlternateContent>
        <mc:AlternateContent xmlns:mc="http://schemas.openxmlformats.org/markup-compatibility/2006">
          <mc:Choice Requires="x14">
            <control shapeId="30382" r:id="rId2057" name="Button 6830">
              <controlPr locked="0" defaultSize="0" print="0" autoFill="0" autoPict="0" macro="[0]!Sheet1.deleteRow">
                <anchor moveWithCells="1" sizeWithCells="1">
                  <from>
                    <xdr:col>6</xdr:col>
                    <xdr:colOff>0</xdr:colOff>
                    <xdr:row>2992</xdr:row>
                    <xdr:rowOff>0</xdr:rowOff>
                  </from>
                  <to>
                    <xdr:col>7</xdr:col>
                    <xdr:colOff>0</xdr:colOff>
                    <xdr:row>2993</xdr:row>
                    <xdr:rowOff>0</xdr:rowOff>
                  </to>
                </anchor>
              </controlPr>
            </control>
          </mc:Choice>
        </mc:AlternateContent>
        <mc:AlternateContent xmlns:mc="http://schemas.openxmlformats.org/markup-compatibility/2006">
          <mc:Choice Requires="x14">
            <control shapeId="30383" r:id="rId2058" name="Button 6831">
              <controlPr locked="0" defaultSize="0" print="0" autoFill="0" autoPict="0" macro="[0]!Sheet1.deleteRow">
                <anchor moveWithCells="1" sizeWithCells="1">
                  <from>
                    <xdr:col>6</xdr:col>
                    <xdr:colOff>0</xdr:colOff>
                    <xdr:row>2993</xdr:row>
                    <xdr:rowOff>0</xdr:rowOff>
                  </from>
                  <to>
                    <xdr:col>7</xdr:col>
                    <xdr:colOff>0</xdr:colOff>
                    <xdr:row>2994</xdr:row>
                    <xdr:rowOff>0</xdr:rowOff>
                  </to>
                </anchor>
              </controlPr>
            </control>
          </mc:Choice>
        </mc:AlternateContent>
        <mc:AlternateContent xmlns:mc="http://schemas.openxmlformats.org/markup-compatibility/2006">
          <mc:Choice Requires="x14">
            <control shapeId="30399" r:id="rId2059" name="Button 6847">
              <controlPr locked="0" defaultSize="0" print="0" autoFill="0" autoPict="0" macro="[0]!Sheet1.deleteRow">
                <anchor moveWithCells="1" sizeWithCells="1">
                  <from>
                    <xdr:col>6</xdr:col>
                    <xdr:colOff>0</xdr:colOff>
                    <xdr:row>3004</xdr:row>
                    <xdr:rowOff>0</xdr:rowOff>
                  </from>
                  <to>
                    <xdr:col>7</xdr:col>
                    <xdr:colOff>0</xdr:colOff>
                    <xdr:row>3005</xdr:row>
                    <xdr:rowOff>0</xdr:rowOff>
                  </to>
                </anchor>
              </controlPr>
            </control>
          </mc:Choice>
        </mc:AlternateContent>
        <mc:AlternateContent xmlns:mc="http://schemas.openxmlformats.org/markup-compatibility/2006">
          <mc:Choice Requires="x14">
            <control shapeId="30400" r:id="rId2060" name="Button 6848">
              <controlPr locked="0" defaultSize="0" print="0" autoFill="0" autoPict="0" macro="[0]!Sheet1.delet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30401" r:id="rId2061" name="Button 6849">
              <controlPr locked="0" defaultSize="0" print="0" autoFill="0" autoPict="0" macro="[0]!Sheet1.deleteRow">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30402" r:id="rId2062" name="Button 6850">
              <controlPr locked="0" defaultSize="0" print="0" autoFill="0" autoPict="0" macro="[0]!Sheet1.deleteRow">
                <anchor moveWithCells="1" sizeWithCells="1">
                  <from>
                    <xdr:col>6</xdr:col>
                    <xdr:colOff>0</xdr:colOff>
                    <xdr:row>3007</xdr:row>
                    <xdr:rowOff>0</xdr:rowOff>
                  </from>
                  <to>
                    <xdr:col>7</xdr:col>
                    <xdr:colOff>0</xdr:colOff>
                    <xdr:row>3008</xdr:row>
                    <xdr:rowOff>0</xdr:rowOff>
                  </to>
                </anchor>
              </controlPr>
            </control>
          </mc:Choice>
        </mc:AlternateContent>
        <mc:AlternateContent xmlns:mc="http://schemas.openxmlformats.org/markup-compatibility/2006">
          <mc:Choice Requires="x14">
            <control shapeId="30422" r:id="rId2063" name="Button 6870">
              <controlPr locked="0" defaultSize="0" print="0" autoFill="0" autoPict="0" macro="[0]!Sheet1.InsertNewTableRow">
                <anchor moveWithCells="1" sizeWithCells="1">
                  <from>
                    <xdr:col>6</xdr:col>
                    <xdr:colOff>0</xdr:colOff>
                    <xdr:row>3045</xdr:row>
                    <xdr:rowOff>0</xdr:rowOff>
                  </from>
                  <to>
                    <xdr:col>7</xdr:col>
                    <xdr:colOff>0</xdr:colOff>
                    <xdr:row>3046</xdr:row>
                    <xdr:rowOff>0</xdr:rowOff>
                  </to>
                </anchor>
              </controlPr>
            </control>
          </mc:Choice>
        </mc:AlternateContent>
        <mc:AlternateContent xmlns:mc="http://schemas.openxmlformats.org/markup-compatibility/2006">
          <mc:Choice Requires="x14">
            <control shapeId="30423" r:id="rId2064" name="Button 6871">
              <controlPr locked="0" defaultSize="0" print="0" autoFill="0" autoPict="0" macro="[0]!Sheet1.deleteRow">
                <anchor moveWithCells="1" sizeWithCells="1">
                  <from>
                    <xdr:col>6</xdr:col>
                    <xdr:colOff>0</xdr:colOff>
                    <xdr:row>3046</xdr:row>
                    <xdr:rowOff>0</xdr:rowOff>
                  </from>
                  <to>
                    <xdr:col>7</xdr:col>
                    <xdr:colOff>0</xdr:colOff>
                    <xdr:row>3047</xdr:row>
                    <xdr:rowOff>0</xdr:rowOff>
                  </to>
                </anchor>
              </controlPr>
            </control>
          </mc:Choice>
        </mc:AlternateContent>
        <mc:AlternateContent xmlns:mc="http://schemas.openxmlformats.org/markup-compatibility/2006">
          <mc:Choice Requires="x14">
            <control shapeId="30424" r:id="rId2065" name="Button 6872">
              <controlPr locked="0" defaultSize="0" print="0" autoFill="0" autoPict="0" macro="[0]!Sheet1.deleteProcedure">
                <anchor moveWithCells="1" sizeWithCells="1">
                  <from>
                    <xdr:col>6</xdr:col>
                    <xdr:colOff>0</xdr:colOff>
                    <xdr:row>3038</xdr:row>
                    <xdr:rowOff>0</xdr:rowOff>
                  </from>
                  <to>
                    <xdr:col>7</xdr:col>
                    <xdr:colOff>0</xdr:colOff>
                    <xdr:row>3039</xdr:row>
                    <xdr:rowOff>0</xdr:rowOff>
                  </to>
                </anchor>
              </controlPr>
            </control>
          </mc:Choice>
        </mc:AlternateContent>
        <mc:AlternateContent xmlns:mc="http://schemas.openxmlformats.org/markup-compatibility/2006">
          <mc:Choice Requires="x14">
            <control shapeId="30528" r:id="rId2066" name="Button 6976">
              <controlPr locked="0" defaultSize="0" print="0" autoFill="0" autoPict="0" macro="[0]!Sheet1.InsertNewTableRow">
                <anchor moveWithCells="1" sizeWithCells="1">
                  <from>
                    <xdr:col>6</xdr:col>
                    <xdr:colOff>0</xdr:colOff>
                    <xdr:row>3056</xdr:row>
                    <xdr:rowOff>0</xdr:rowOff>
                  </from>
                  <to>
                    <xdr:col>7</xdr:col>
                    <xdr:colOff>0</xdr:colOff>
                    <xdr:row>3057</xdr:row>
                    <xdr:rowOff>0</xdr:rowOff>
                  </to>
                </anchor>
              </controlPr>
            </control>
          </mc:Choice>
        </mc:AlternateContent>
        <mc:AlternateContent xmlns:mc="http://schemas.openxmlformats.org/markup-compatibility/2006">
          <mc:Choice Requires="x14">
            <control shapeId="30529" r:id="rId2067" name="Button 6977">
              <controlPr locked="0" defaultSize="0" print="0" autoFill="0" autoPict="0" macro="[0]!Sheet1.deleteRow">
                <anchor moveWithCells="1" sizeWithCells="1">
                  <from>
                    <xdr:col>6</xdr:col>
                    <xdr:colOff>0</xdr:colOff>
                    <xdr:row>3057</xdr:row>
                    <xdr:rowOff>0</xdr:rowOff>
                  </from>
                  <to>
                    <xdr:col>7</xdr:col>
                    <xdr:colOff>0</xdr:colOff>
                    <xdr:row>3058</xdr:row>
                    <xdr:rowOff>0</xdr:rowOff>
                  </to>
                </anchor>
              </controlPr>
            </control>
          </mc:Choice>
        </mc:AlternateContent>
        <mc:AlternateContent xmlns:mc="http://schemas.openxmlformats.org/markup-compatibility/2006">
          <mc:Choice Requires="x14">
            <control shapeId="30530" r:id="rId2068" name="Button 6978">
              <controlPr locked="0" defaultSize="0" print="0" autoFill="0" autoPict="0" macro="[0]!Sheet1.deleteProcedure">
                <anchor moveWithCells="1" sizeWithCells="1">
                  <from>
                    <xdr:col>6</xdr:col>
                    <xdr:colOff>0</xdr:colOff>
                    <xdr:row>3049</xdr:row>
                    <xdr:rowOff>0</xdr:rowOff>
                  </from>
                  <to>
                    <xdr:col>7</xdr:col>
                    <xdr:colOff>0</xdr:colOff>
                    <xdr:row>3050</xdr:row>
                    <xdr:rowOff>0</xdr:rowOff>
                  </to>
                </anchor>
              </controlPr>
            </control>
          </mc:Choice>
        </mc:AlternateContent>
        <mc:AlternateContent xmlns:mc="http://schemas.openxmlformats.org/markup-compatibility/2006">
          <mc:Choice Requires="x14">
            <control shapeId="30549" r:id="rId2069" name="Button 6997">
              <controlPr locked="0" defaultSize="0" print="0" autoFill="0" autoPict="0" macro="[0]!Sheet1.InsertNewTableRow">
                <anchor moveWithCells="1" sizeWithCells="1">
                  <from>
                    <xdr:col>6</xdr:col>
                    <xdr:colOff>0</xdr:colOff>
                    <xdr:row>3072</xdr:row>
                    <xdr:rowOff>0</xdr:rowOff>
                  </from>
                  <to>
                    <xdr:col>7</xdr:col>
                    <xdr:colOff>0</xdr:colOff>
                    <xdr:row>3073</xdr:row>
                    <xdr:rowOff>0</xdr:rowOff>
                  </to>
                </anchor>
              </controlPr>
            </control>
          </mc:Choice>
        </mc:AlternateContent>
        <mc:AlternateContent xmlns:mc="http://schemas.openxmlformats.org/markup-compatibility/2006">
          <mc:Choice Requires="x14">
            <control shapeId="30550" r:id="rId2070" name="Button 6998">
              <controlPr locked="0" defaultSize="0" print="0" autoFill="0" autoPict="0" macro="[0]!Sheet1.deleteRow">
                <anchor moveWithCells="1" sizeWithCells="1">
                  <from>
                    <xdr:col>6</xdr:col>
                    <xdr:colOff>0</xdr:colOff>
                    <xdr:row>3073</xdr:row>
                    <xdr:rowOff>0</xdr:rowOff>
                  </from>
                  <to>
                    <xdr:col>7</xdr:col>
                    <xdr:colOff>0</xdr:colOff>
                    <xdr:row>3074</xdr:row>
                    <xdr:rowOff>0</xdr:rowOff>
                  </to>
                </anchor>
              </controlPr>
            </control>
          </mc:Choice>
        </mc:AlternateContent>
        <mc:AlternateContent xmlns:mc="http://schemas.openxmlformats.org/markup-compatibility/2006">
          <mc:Choice Requires="x14">
            <control shapeId="30551" r:id="rId2071" name="Button 6999">
              <controlPr locked="0" defaultSize="0" print="0" autoFill="0" autoPict="0" macro="[0]!Sheet1.deleteProcedure">
                <anchor moveWithCells="1" sizeWithCells="1">
                  <from>
                    <xdr:col>6</xdr:col>
                    <xdr:colOff>0</xdr:colOff>
                    <xdr:row>3065</xdr:row>
                    <xdr:rowOff>0</xdr:rowOff>
                  </from>
                  <to>
                    <xdr:col>7</xdr:col>
                    <xdr:colOff>0</xdr:colOff>
                    <xdr:row>3066</xdr:row>
                    <xdr:rowOff>0</xdr:rowOff>
                  </to>
                </anchor>
              </controlPr>
            </control>
          </mc:Choice>
        </mc:AlternateContent>
        <mc:AlternateContent xmlns:mc="http://schemas.openxmlformats.org/markup-compatibility/2006">
          <mc:Choice Requires="x14">
            <control shapeId="30646" r:id="rId2072" name="Button 7094">
              <controlPr locked="0" defaultSize="0" print="0" autoFill="0" autoPict="0" macro="[0]!Sheet1.deleteRow">
                <anchor moveWithCells="1" sizeWithCells="1">
                  <from>
                    <xdr:col>6</xdr:col>
                    <xdr:colOff>0</xdr:colOff>
                    <xdr:row>3058</xdr:row>
                    <xdr:rowOff>0</xdr:rowOff>
                  </from>
                  <to>
                    <xdr:col>7</xdr:col>
                    <xdr:colOff>0</xdr:colOff>
                    <xdr:row>3059</xdr:row>
                    <xdr:rowOff>0</xdr:rowOff>
                  </to>
                </anchor>
              </controlPr>
            </control>
          </mc:Choice>
        </mc:AlternateContent>
        <mc:AlternateContent xmlns:mc="http://schemas.openxmlformats.org/markup-compatibility/2006">
          <mc:Choice Requires="x14">
            <control shapeId="30647" r:id="rId2073" name="Button 7095">
              <controlPr locked="0" defaultSize="0" print="0" autoFill="0" autoPict="0" macro="[0]!Sheet1.deleteRow">
                <anchor moveWithCells="1" sizeWithCells="1">
                  <from>
                    <xdr:col>6</xdr:col>
                    <xdr:colOff>0</xdr:colOff>
                    <xdr:row>3059</xdr:row>
                    <xdr:rowOff>0</xdr:rowOff>
                  </from>
                  <to>
                    <xdr:col>7</xdr:col>
                    <xdr:colOff>0</xdr:colOff>
                    <xdr:row>3060</xdr:row>
                    <xdr:rowOff>0</xdr:rowOff>
                  </to>
                </anchor>
              </controlPr>
            </control>
          </mc:Choice>
        </mc:AlternateContent>
        <mc:AlternateContent xmlns:mc="http://schemas.openxmlformats.org/markup-compatibility/2006">
          <mc:Choice Requires="x14">
            <control shapeId="30678" r:id="rId2074" name="Button 7126">
              <controlPr locked="0" defaultSize="0" print="0" autoFill="0" autoPict="0" macro="[0]!Sheet1.InsertNewTableRow">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30679" r:id="rId2075" name="Button 7127">
              <controlPr locked="0" defaultSize="0" print="0" autoFill="0" autoPict="0" macro="[0]!Sheet1.deleteRow">
                <anchor moveWithCells="1" sizeWithCells="1">
                  <from>
                    <xdr:col>6</xdr:col>
                    <xdr:colOff>0</xdr:colOff>
                    <xdr:row>3086</xdr:row>
                    <xdr:rowOff>0</xdr:rowOff>
                  </from>
                  <to>
                    <xdr:col>7</xdr:col>
                    <xdr:colOff>0</xdr:colOff>
                    <xdr:row>3087</xdr:row>
                    <xdr:rowOff>0</xdr:rowOff>
                  </to>
                </anchor>
              </controlPr>
            </control>
          </mc:Choice>
        </mc:AlternateContent>
        <mc:AlternateContent xmlns:mc="http://schemas.openxmlformats.org/markup-compatibility/2006">
          <mc:Choice Requires="x14">
            <control shapeId="30680" r:id="rId2076" name="Button 7128">
              <controlPr locked="0" defaultSize="0" print="0" autoFill="0" autoPict="0" macro="[0]!Sheet1.deleteProcedure">
                <anchor moveWithCells="1" sizeWithCells="1">
                  <from>
                    <xdr:col>6</xdr:col>
                    <xdr:colOff>0</xdr:colOff>
                    <xdr:row>3078</xdr:row>
                    <xdr:rowOff>0</xdr:rowOff>
                  </from>
                  <to>
                    <xdr:col>7</xdr:col>
                    <xdr:colOff>0</xdr:colOff>
                    <xdr:row>3079</xdr:row>
                    <xdr:rowOff>0</xdr:rowOff>
                  </to>
                </anchor>
              </controlPr>
            </control>
          </mc:Choice>
        </mc:AlternateContent>
        <mc:AlternateContent xmlns:mc="http://schemas.openxmlformats.org/markup-compatibility/2006">
          <mc:Choice Requires="x14">
            <control shapeId="30699" r:id="rId2077" name="Button 7147">
              <controlPr locked="0" defaultSize="0" print="0" autoFill="0" autoPict="0" macro="[0]!Sheet1.InsertNewTableRow">
                <anchor moveWithCells="1" sizeWithCells="1">
                  <from>
                    <xdr:col>6</xdr:col>
                    <xdr:colOff>0</xdr:colOff>
                    <xdr:row>3100</xdr:row>
                    <xdr:rowOff>0</xdr:rowOff>
                  </from>
                  <to>
                    <xdr:col>7</xdr:col>
                    <xdr:colOff>0</xdr:colOff>
                    <xdr:row>3101</xdr:row>
                    <xdr:rowOff>0</xdr:rowOff>
                  </to>
                </anchor>
              </controlPr>
            </control>
          </mc:Choice>
        </mc:AlternateContent>
        <mc:AlternateContent xmlns:mc="http://schemas.openxmlformats.org/markup-compatibility/2006">
          <mc:Choice Requires="x14">
            <control shapeId="30700" r:id="rId2078" name="Button 7148">
              <controlPr locked="0" defaultSize="0" print="0" autoFill="0" autoPict="0" macro="[0]!Sheet1.deleteRow">
                <anchor moveWithCells="1" sizeWithCells="1">
                  <from>
                    <xdr:col>6</xdr:col>
                    <xdr:colOff>0</xdr:colOff>
                    <xdr:row>3101</xdr:row>
                    <xdr:rowOff>0</xdr:rowOff>
                  </from>
                  <to>
                    <xdr:col>7</xdr:col>
                    <xdr:colOff>0</xdr:colOff>
                    <xdr:row>3102</xdr:row>
                    <xdr:rowOff>0</xdr:rowOff>
                  </to>
                </anchor>
              </controlPr>
            </control>
          </mc:Choice>
        </mc:AlternateContent>
        <mc:AlternateContent xmlns:mc="http://schemas.openxmlformats.org/markup-compatibility/2006">
          <mc:Choice Requires="x14">
            <control shapeId="30701" r:id="rId2079" name="Button 7149">
              <controlPr locked="0" defaultSize="0" print="0" autoFill="0" autoPict="0" macro="[0]!Sheet1.deleteProcedure">
                <anchor moveWithCells="1" sizeWithCells="1">
                  <from>
                    <xdr:col>6</xdr:col>
                    <xdr:colOff>0</xdr:colOff>
                    <xdr:row>3093</xdr:row>
                    <xdr:rowOff>0</xdr:rowOff>
                  </from>
                  <to>
                    <xdr:col>7</xdr:col>
                    <xdr:colOff>0</xdr:colOff>
                    <xdr:row>3094</xdr:row>
                    <xdr:rowOff>0</xdr:rowOff>
                  </to>
                </anchor>
              </controlPr>
            </control>
          </mc:Choice>
        </mc:AlternateContent>
        <mc:AlternateContent xmlns:mc="http://schemas.openxmlformats.org/markup-compatibility/2006">
          <mc:Choice Requires="x14">
            <control shapeId="34816" r:id="rId2080" name="Button 7168">
              <controlPr locked="0" defaultSize="0" print="0" autoFill="0" autoPict="0" macro="[0]!Sheet1.InsertNewTableRow">
                <anchor moveWithCells="1" sizeWithCells="1">
                  <from>
                    <xdr:col>6</xdr:col>
                    <xdr:colOff>0</xdr:colOff>
                    <xdr:row>3116</xdr:row>
                    <xdr:rowOff>0</xdr:rowOff>
                  </from>
                  <to>
                    <xdr:col>7</xdr:col>
                    <xdr:colOff>0</xdr:colOff>
                    <xdr:row>3117</xdr:row>
                    <xdr:rowOff>0</xdr:rowOff>
                  </to>
                </anchor>
              </controlPr>
            </control>
          </mc:Choice>
        </mc:AlternateContent>
        <mc:AlternateContent xmlns:mc="http://schemas.openxmlformats.org/markup-compatibility/2006">
          <mc:Choice Requires="x14">
            <control shapeId="34817" r:id="rId2081" name="Button 7169">
              <controlPr locked="0" defaultSize="0" print="0" autoFill="0" autoPict="0" macro="[0]!Sheet1.deleteRow">
                <anchor moveWithCells="1" sizeWithCells="1">
                  <from>
                    <xdr:col>6</xdr:col>
                    <xdr:colOff>0</xdr:colOff>
                    <xdr:row>3117</xdr:row>
                    <xdr:rowOff>0</xdr:rowOff>
                  </from>
                  <to>
                    <xdr:col>7</xdr:col>
                    <xdr:colOff>0</xdr:colOff>
                    <xdr:row>3118</xdr:row>
                    <xdr:rowOff>0</xdr:rowOff>
                  </to>
                </anchor>
              </controlPr>
            </control>
          </mc:Choice>
        </mc:AlternateContent>
        <mc:AlternateContent xmlns:mc="http://schemas.openxmlformats.org/markup-compatibility/2006">
          <mc:Choice Requires="x14">
            <control shapeId="34818" r:id="rId2082" name="Button 7170">
              <controlPr locked="0" defaultSize="0" print="0" autoFill="0" autoPict="0" macro="[0]!Sheet1.deleteProcedure">
                <anchor moveWithCells="1" sizeWithCells="1">
                  <from>
                    <xdr:col>6</xdr:col>
                    <xdr:colOff>0</xdr:colOff>
                    <xdr:row>3109</xdr:row>
                    <xdr:rowOff>0</xdr:rowOff>
                  </from>
                  <to>
                    <xdr:col>7</xdr:col>
                    <xdr:colOff>0</xdr:colOff>
                    <xdr:row>3110</xdr:row>
                    <xdr:rowOff>0</xdr:rowOff>
                  </to>
                </anchor>
              </controlPr>
            </control>
          </mc:Choice>
        </mc:AlternateContent>
        <mc:AlternateContent xmlns:mc="http://schemas.openxmlformats.org/markup-compatibility/2006">
          <mc:Choice Requires="x14">
            <control shapeId="34831" r:id="rId2083" name="Button 7183">
              <controlPr locked="0" defaultSize="0" print="0" autoFill="0" autoPict="0" macro="[0]!Sheet1.deleteRow">
                <anchor moveWithCells="1" sizeWithCells="1">
                  <from>
                    <xdr:col>6</xdr:col>
                    <xdr:colOff>0</xdr:colOff>
                    <xdr:row>3087</xdr:row>
                    <xdr:rowOff>0</xdr:rowOff>
                  </from>
                  <to>
                    <xdr:col>7</xdr:col>
                    <xdr:colOff>0</xdr:colOff>
                    <xdr:row>3088</xdr:row>
                    <xdr:rowOff>0</xdr:rowOff>
                  </to>
                </anchor>
              </controlPr>
            </control>
          </mc:Choice>
        </mc:AlternateContent>
        <mc:AlternateContent xmlns:mc="http://schemas.openxmlformats.org/markup-compatibility/2006">
          <mc:Choice Requires="x14">
            <control shapeId="34832" r:id="rId2084" name="Button 7184">
              <controlPr locked="0" defaultSize="0" print="0" autoFill="0" autoPict="0" macro="[0]!Sheet1.deleteRow">
                <anchor moveWithCells="1" sizeWithCells="1">
                  <from>
                    <xdr:col>6</xdr:col>
                    <xdr:colOff>0</xdr:colOff>
                    <xdr:row>3088</xdr:row>
                    <xdr:rowOff>0</xdr:rowOff>
                  </from>
                  <to>
                    <xdr:col>7</xdr:col>
                    <xdr:colOff>0</xdr:colOff>
                    <xdr:row>3089</xdr:row>
                    <xdr:rowOff>0</xdr:rowOff>
                  </to>
                </anchor>
              </controlPr>
            </control>
          </mc:Choice>
        </mc:AlternateContent>
        <mc:AlternateContent xmlns:mc="http://schemas.openxmlformats.org/markup-compatibility/2006">
          <mc:Choice Requires="x14">
            <control shapeId="34834" r:id="rId2085" name="Button 7186">
              <controlPr locked="0" defaultSize="0" print="0" autoFill="0" autoPict="0" macro="[0]!Sheet1.deleteRow">
                <anchor moveWithCells="1" sizeWithCells="1">
                  <from>
                    <xdr:col>6</xdr:col>
                    <xdr:colOff>0</xdr:colOff>
                    <xdr:row>3102</xdr:row>
                    <xdr:rowOff>0</xdr:rowOff>
                  </from>
                  <to>
                    <xdr:col>7</xdr:col>
                    <xdr:colOff>0</xdr:colOff>
                    <xdr:row>3103</xdr:row>
                    <xdr:rowOff>0</xdr:rowOff>
                  </to>
                </anchor>
              </controlPr>
            </control>
          </mc:Choice>
        </mc:AlternateContent>
        <mc:AlternateContent xmlns:mc="http://schemas.openxmlformats.org/markup-compatibility/2006">
          <mc:Choice Requires="x14">
            <control shapeId="34835" r:id="rId2086" name="Button 7187">
              <controlPr locked="0" defaultSize="0" print="0" autoFill="0" autoPict="0" macro="[0]!Sheet1.deleteRow">
                <anchor moveWithCells="1" sizeWithCells="1">
                  <from>
                    <xdr:col>6</xdr:col>
                    <xdr:colOff>0</xdr:colOff>
                    <xdr:row>3103</xdr:row>
                    <xdr:rowOff>0</xdr:rowOff>
                  </from>
                  <to>
                    <xdr:col>7</xdr:col>
                    <xdr:colOff>0</xdr:colOff>
                    <xdr:row>3104</xdr:row>
                    <xdr:rowOff>0</xdr:rowOff>
                  </to>
                </anchor>
              </controlPr>
            </control>
          </mc:Choice>
        </mc:AlternateContent>
        <mc:AlternateContent xmlns:mc="http://schemas.openxmlformats.org/markup-compatibility/2006">
          <mc:Choice Requires="x14">
            <control shapeId="34836" r:id="rId2087" name="Button 7188">
              <controlPr locked="0" defaultSize="0" print="0" autoFill="0" autoPict="0" macro="[0]!Sheet1.deleteRow">
                <anchor moveWithCells="1" sizeWithCells="1">
                  <from>
                    <xdr:col>6</xdr:col>
                    <xdr:colOff>0</xdr:colOff>
                    <xdr:row>3104</xdr:row>
                    <xdr:rowOff>0</xdr:rowOff>
                  </from>
                  <to>
                    <xdr:col>7</xdr:col>
                    <xdr:colOff>0</xdr:colOff>
                    <xdr:row>3105</xdr:row>
                    <xdr:rowOff>0</xdr:rowOff>
                  </to>
                </anchor>
              </controlPr>
            </control>
          </mc:Choice>
        </mc:AlternateContent>
        <mc:AlternateContent xmlns:mc="http://schemas.openxmlformats.org/markup-compatibility/2006">
          <mc:Choice Requires="x14">
            <control shapeId="34838" r:id="rId2088" name="Button 7190">
              <controlPr locked="0" defaultSize="0" print="0" autoFill="0" autoPict="0" macro="[0]!Sheet1.deleteRow">
                <anchor moveWithCells="1" sizeWithCells="1">
                  <from>
                    <xdr:col>6</xdr:col>
                    <xdr:colOff>0</xdr:colOff>
                    <xdr:row>3105</xdr:row>
                    <xdr:rowOff>0</xdr:rowOff>
                  </from>
                  <to>
                    <xdr:col>7</xdr:col>
                    <xdr:colOff>0</xdr:colOff>
                    <xdr:row>3106</xdr:row>
                    <xdr:rowOff>0</xdr:rowOff>
                  </to>
                </anchor>
              </controlPr>
            </control>
          </mc:Choice>
        </mc:AlternateContent>
        <mc:AlternateContent xmlns:mc="http://schemas.openxmlformats.org/markup-compatibility/2006">
          <mc:Choice Requires="x14">
            <control shapeId="34839" r:id="rId2089" name="Button 7191">
              <controlPr locked="0" defaultSize="0" print="0" autoFill="0" autoPict="0" macro="[0]!Sheet1.deleteRow">
                <anchor moveWithCells="1" sizeWithCells="1">
                  <from>
                    <xdr:col>6</xdr:col>
                    <xdr:colOff>0</xdr:colOff>
                    <xdr:row>3118</xdr:row>
                    <xdr:rowOff>0</xdr:rowOff>
                  </from>
                  <to>
                    <xdr:col>7</xdr:col>
                    <xdr:colOff>0</xdr:colOff>
                    <xdr:row>3119</xdr:row>
                    <xdr:rowOff>0</xdr:rowOff>
                  </to>
                </anchor>
              </controlPr>
            </control>
          </mc:Choice>
        </mc:AlternateContent>
        <mc:AlternateContent xmlns:mc="http://schemas.openxmlformats.org/markup-compatibility/2006">
          <mc:Choice Requires="x14">
            <control shapeId="34894" r:id="rId2090" name="Button 7246">
              <controlPr locked="0" defaultSize="0" print="0" autoFill="0" autoPict="0" macro="[0]!Sheet1.InsertNewTableRow">
                <anchor moveWithCells="1" sizeWithCells="1">
                  <from>
                    <xdr:col>6</xdr:col>
                    <xdr:colOff>0</xdr:colOff>
                    <xdr:row>3131</xdr:row>
                    <xdr:rowOff>0</xdr:rowOff>
                  </from>
                  <to>
                    <xdr:col>7</xdr:col>
                    <xdr:colOff>0</xdr:colOff>
                    <xdr:row>3132</xdr:row>
                    <xdr:rowOff>0</xdr:rowOff>
                  </to>
                </anchor>
              </controlPr>
            </control>
          </mc:Choice>
        </mc:AlternateContent>
        <mc:AlternateContent xmlns:mc="http://schemas.openxmlformats.org/markup-compatibility/2006">
          <mc:Choice Requires="x14">
            <control shapeId="34895" r:id="rId2091" name="Button 7247">
              <controlPr locked="0" defaultSize="0" print="0" autoFill="0" autoPict="0" macro="[0]!Sheet1.deleteRow">
                <anchor moveWithCells="1" sizeWithCells="1">
                  <from>
                    <xdr:col>6</xdr:col>
                    <xdr:colOff>0</xdr:colOff>
                    <xdr:row>3132</xdr:row>
                    <xdr:rowOff>0</xdr:rowOff>
                  </from>
                  <to>
                    <xdr:col>7</xdr:col>
                    <xdr:colOff>0</xdr:colOff>
                    <xdr:row>3133</xdr:row>
                    <xdr:rowOff>0</xdr:rowOff>
                  </to>
                </anchor>
              </controlPr>
            </control>
          </mc:Choice>
        </mc:AlternateContent>
        <mc:AlternateContent xmlns:mc="http://schemas.openxmlformats.org/markup-compatibility/2006">
          <mc:Choice Requires="x14">
            <control shapeId="34896" r:id="rId2092" name="Button 7248">
              <controlPr locked="0" defaultSize="0" print="0" autoFill="0" autoPict="0" macro="[0]!Sheet1.deleteProcedure">
                <anchor moveWithCells="1" sizeWithCells="1">
                  <from>
                    <xdr:col>6</xdr:col>
                    <xdr:colOff>0</xdr:colOff>
                    <xdr:row>3123</xdr:row>
                    <xdr:rowOff>171450</xdr:rowOff>
                  </from>
                  <to>
                    <xdr:col>7</xdr:col>
                    <xdr:colOff>0</xdr:colOff>
                    <xdr:row>3125</xdr:row>
                    <xdr:rowOff>0</xdr:rowOff>
                  </to>
                </anchor>
              </controlPr>
            </control>
          </mc:Choice>
        </mc:AlternateContent>
        <mc:AlternateContent xmlns:mc="http://schemas.openxmlformats.org/markup-compatibility/2006">
          <mc:Choice Requires="x14">
            <control shapeId="34915" r:id="rId2093" name="Button 7267">
              <controlPr locked="0" defaultSize="0" print="0" autoFill="0" autoPict="0" macro="[0]!Sheet1.InsertNewTableRow">
                <anchor moveWithCells="1" sizeWithCells="1">
                  <from>
                    <xdr:col>6</xdr:col>
                    <xdr:colOff>0</xdr:colOff>
                    <xdr:row>3142</xdr:row>
                    <xdr:rowOff>0</xdr:rowOff>
                  </from>
                  <to>
                    <xdr:col>7</xdr:col>
                    <xdr:colOff>0</xdr:colOff>
                    <xdr:row>3143</xdr:row>
                    <xdr:rowOff>0</xdr:rowOff>
                  </to>
                </anchor>
              </controlPr>
            </control>
          </mc:Choice>
        </mc:AlternateContent>
        <mc:AlternateContent xmlns:mc="http://schemas.openxmlformats.org/markup-compatibility/2006">
          <mc:Choice Requires="x14">
            <control shapeId="34916" r:id="rId2094" name="Button 7268">
              <controlPr locked="0" defaultSize="0" print="0" autoFill="0" autoPict="0" macro="[0]!Sheet1.deleteRow">
                <anchor moveWithCells="1" sizeWithCells="1">
                  <from>
                    <xdr:col>6</xdr:col>
                    <xdr:colOff>0</xdr:colOff>
                    <xdr:row>3143</xdr:row>
                    <xdr:rowOff>0</xdr:rowOff>
                  </from>
                  <to>
                    <xdr:col>7</xdr:col>
                    <xdr:colOff>0</xdr:colOff>
                    <xdr:row>3144</xdr:row>
                    <xdr:rowOff>0</xdr:rowOff>
                  </to>
                </anchor>
              </controlPr>
            </control>
          </mc:Choice>
        </mc:AlternateContent>
        <mc:AlternateContent xmlns:mc="http://schemas.openxmlformats.org/markup-compatibility/2006">
          <mc:Choice Requires="x14">
            <control shapeId="34917" r:id="rId2095" name="Button 7269">
              <controlPr locked="0" defaultSize="0" print="0" autoFill="0" autoPict="0" macro="[0]!Sheet1.deleteProcedure">
                <anchor moveWithCells="1" sizeWithCells="1">
                  <from>
                    <xdr:col>6</xdr:col>
                    <xdr:colOff>0</xdr:colOff>
                    <xdr:row>3135</xdr:row>
                    <xdr:rowOff>0</xdr:rowOff>
                  </from>
                  <to>
                    <xdr:col>7</xdr:col>
                    <xdr:colOff>0</xdr:colOff>
                    <xdr:row>3136</xdr:row>
                    <xdr:rowOff>0</xdr:rowOff>
                  </to>
                </anchor>
              </controlPr>
            </control>
          </mc:Choice>
        </mc:AlternateContent>
        <mc:AlternateContent xmlns:mc="http://schemas.openxmlformats.org/markup-compatibility/2006">
          <mc:Choice Requires="x14">
            <control shapeId="34936" r:id="rId2096" name="Button 7288">
              <controlPr locked="0" defaultSize="0" print="0" autoFill="0" autoPict="0" macro="[0]!Sheet1.InsertNewTableRow">
                <anchor moveWithCells="1" sizeWithCells="1">
                  <from>
                    <xdr:col>6</xdr:col>
                    <xdr:colOff>0</xdr:colOff>
                    <xdr:row>3153</xdr:row>
                    <xdr:rowOff>0</xdr:rowOff>
                  </from>
                  <to>
                    <xdr:col>7</xdr:col>
                    <xdr:colOff>0</xdr:colOff>
                    <xdr:row>3154</xdr:row>
                    <xdr:rowOff>0</xdr:rowOff>
                  </to>
                </anchor>
              </controlPr>
            </control>
          </mc:Choice>
        </mc:AlternateContent>
        <mc:AlternateContent xmlns:mc="http://schemas.openxmlformats.org/markup-compatibility/2006">
          <mc:Choice Requires="x14">
            <control shapeId="34937" r:id="rId2097" name="Button 7289">
              <controlPr locked="0" defaultSize="0" print="0" autoFill="0" autoPict="0" macro="[0]!Sheet1.deleteRow">
                <anchor moveWithCells="1" sizeWithCells="1">
                  <from>
                    <xdr:col>6</xdr:col>
                    <xdr:colOff>0</xdr:colOff>
                    <xdr:row>3154</xdr:row>
                    <xdr:rowOff>0</xdr:rowOff>
                  </from>
                  <to>
                    <xdr:col>7</xdr:col>
                    <xdr:colOff>0</xdr:colOff>
                    <xdr:row>3155</xdr:row>
                    <xdr:rowOff>0</xdr:rowOff>
                  </to>
                </anchor>
              </controlPr>
            </control>
          </mc:Choice>
        </mc:AlternateContent>
        <mc:AlternateContent xmlns:mc="http://schemas.openxmlformats.org/markup-compatibility/2006">
          <mc:Choice Requires="x14">
            <control shapeId="34938" r:id="rId2098" name="Button 7290">
              <controlPr locked="0" defaultSize="0" print="0" autoFill="0" autoPict="0" macro="[0]!Sheet1.deleteProcedure">
                <anchor moveWithCells="1" sizeWithCells="1">
                  <from>
                    <xdr:col>6</xdr:col>
                    <xdr:colOff>0</xdr:colOff>
                    <xdr:row>3146</xdr:row>
                    <xdr:rowOff>0</xdr:rowOff>
                  </from>
                  <to>
                    <xdr:col>7</xdr:col>
                    <xdr:colOff>0</xdr:colOff>
                    <xdr:row>3147</xdr:row>
                    <xdr:rowOff>0</xdr:rowOff>
                  </to>
                </anchor>
              </controlPr>
            </control>
          </mc:Choice>
        </mc:AlternateContent>
        <mc:AlternateContent xmlns:mc="http://schemas.openxmlformats.org/markup-compatibility/2006">
          <mc:Choice Requires="x14">
            <control shapeId="35023" r:id="rId2099" name="Button 7375">
              <controlPr locked="0" defaultSize="0" print="0" autoFill="0" autoPict="0" macro="[0]!Sheet1.InsertNewTableRow">
                <anchor moveWithCells="1" sizeWithCells="1">
                  <from>
                    <xdr:col>6</xdr:col>
                    <xdr:colOff>0</xdr:colOff>
                    <xdr:row>3164</xdr:row>
                    <xdr:rowOff>0</xdr:rowOff>
                  </from>
                  <to>
                    <xdr:col>7</xdr:col>
                    <xdr:colOff>0</xdr:colOff>
                    <xdr:row>3165</xdr:row>
                    <xdr:rowOff>0</xdr:rowOff>
                  </to>
                </anchor>
              </controlPr>
            </control>
          </mc:Choice>
        </mc:AlternateContent>
        <mc:AlternateContent xmlns:mc="http://schemas.openxmlformats.org/markup-compatibility/2006">
          <mc:Choice Requires="x14">
            <control shapeId="35024" r:id="rId2100" name="Button 7376">
              <controlPr locked="0" defaultSize="0" print="0" autoFill="0" autoPict="0" macro="[0]!Sheet1.deleteRow">
                <anchor moveWithCells="1" sizeWithCells="1">
                  <from>
                    <xdr:col>6</xdr:col>
                    <xdr:colOff>0</xdr:colOff>
                    <xdr:row>3165</xdr:row>
                    <xdr:rowOff>0</xdr:rowOff>
                  </from>
                  <to>
                    <xdr:col>7</xdr:col>
                    <xdr:colOff>0</xdr:colOff>
                    <xdr:row>3166</xdr:row>
                    <xdr:rowOff>0</xdr:rowOff>
                  </to>
                </anchor>
              </controlPr>
            </control>
          </mc:Choice>
        </mc:AlternateContent>
        <mc:AlternateContent xmlns:mc="http://schemas.openxmlformats.org/markup-compatibility/2006">
          <mc:Choice Requires="x14">
            <control shapeId="35025" r:id="rId2101" name="Button 7377">
              <controlPr locked="0" defaultSize="0" print="0" autoFill="0" autoPict="0" macro="[0]!Sheet1.deleteProcedure">
                <anchor moveWithCells="1" sizeWithCells="1">
                  <from>
                    <xdr:col>6</xdr:col>
                    <xdr:colOff>0</xdr:colOff>
                    <xdr:row>3157</xdr:row>
                    <xdr:rowOff>0</xdr:rowOff>
                  </from>
                  <to>
                    <xdr:col>7</xdr:col>
                    <xdr:colOff>0</xdr:colOff>
                    <xdr:row>3158</xdr:row>
                    <xdr:rowOff>0</xdr:rowOff>
                  </to>
                </anchor>
              </controlPr>
            </control>
          </mc:Choice>
        </mc:AlternateContent>
        <mc:AlternateContent xmlns:mc="http://schemas.openxmlformats.org/markup-compatibility/2006">
          <mc:Choice Requires="x14">
            <control shapeId="35055" r:id="rId2102" name="Button 7407">
              <controlPr locked="0" defaultSize="0" print="0" autoFill="0" autoPict="0" macro="[0]!Sheet1.InsertNewTableRow">
                <anchor moveWithCells="1" sizeWithCells="1">
                  <from>
                    <xdr:col>6</xdr:col>
                    <xdr:colOff>0</xdr:colOff>
                    <xdr:row>3180</xdr:row>
                    <xdr:rowOff>0</xdr:rowOff>
                  </from>
                  <to>
                    <xdr:col>7</xdr:col>
                    <xdr:colOff>0</xdr:colOff>
                    <xdr:row>3181</xdr:row>
                    <xdr:rowOff>0</xdr:rowOff>
                  </to>
                </anchor>
              </controlPr>
            </control>
          </mc:Choice>
        </mc:AlternateContent>
        <mc:AlternateContent xmlns:mc="http://schemas.openxmlformats.org/markup-compatibility/2006">
          <mc:Choice Requires="x14">
            <control shapeId="35056" r:id="rId2103" name="Button 7408">
              <controlPr locked="0" defaultSize="0" print="0" autoFill="0" autoPict="0" macro="[0]!Sheet1.deleteRow">
                <anchor moveWithCells="1" sizeWithCells="1">
                  <from>
                    <xdr:col>6</xdr:col>
                    <xdr:colOff>0</xdr:colOff>
                    <xdr:row>3181</xdr:row>
                    <xdr:rowOff>0</xdr:rowOff>
                  </from>
                  <to>
                    <xdr:col>7</xdr:col>
                    <xdr:colOff>0</xdr:colOff>
                    <xdr:row>3182</xdr:row>
                    <xdr:rowOff>0</xdr:rowOff>
                  </to>
                </anchor>
              </controlPr>
            </control>
          </mc:Choice>
        </mc:AlternateContent>
        <mc:AlternateContent xmlns:mc="http://schemas.openxmlformats.org/markup-compatibility/2006">
          <mc:Choice Requires="x14">
            <control shapeId="35057" r:id="rId2104" name="Button 7409">
              <controlPr locked="0" defaultSize="0" print="0" autoFill="0" autoPict="0" macro="[0]!Sheet1.deleteProcedure">
                <anchor moveWithCells="1" sizeWithCells="1">
                  <from>
                    <xdr:col>6</xdr:col>
                    <xdr:colOff>0</xdr:colOff>
                    <xdr:row>3173</xdr:row>
                    <xdr:rowOff>0</xdr:rowOff>
                  </from>
                  <to>
                    <xdr:col>7</xdr:col>
                    <xdr:colOff>0</xdr:colOff>
                    <xdr:row>3174</xdr:row>
                    <xdr:rowOff>0</xdr:rowOff>
                  </to>
                </anchor>
              </controlPr>
            </control>
          </mc:Choice>
        </mc:AlternateContent>
        <mc:AlternateContent xmlns:mc="http://schemas.openxmlformats.org/markup-compatibility/2006">
          <mc:Choice Requires="x14">
            <control shapeId="35076" r:id="rId2105" name="Button 7428">
              <controlPr locked="0" defaultSize="0" print="0" autoFill="0" autoPict="0" macro="[0]!Sheet1.InsertNewTableRow">
                <anchor moveWithCells="1" sizeWithCells="1">
                  <from>
                    <xdr:col>6</xdr:col>
                    <xdr:colOff>0</xdr:colOff>
                    <xdr:row>3192</xdr:row>
                    <xdr:rowOff>0</xdr:rowOff>
                  </from>
                  <to>
                    <xdr:col>7</xdr:col>
                    <xdr:colOff>0</xdr:colOff>
                    <xdr:row>3193</xdr:row>
                    <xdr:rowOff>0</xdr:rowOff>
                  </to>
                </anchor>
              </controlPr>
            </control>
          </mc:Choice>
        </mc:AlternateContent>
        <mc:AlternateContent xmlns:mc="http://schemas.openxmlformats.org/markup-compatibility/2006">
          <mc:Choice Requires="x14">
            <control shapeId="35077" r:id="rId2106" name="Button 7429">
              <controlPr locked="0" defaultSize="0" print="0" autoFill="0" autoPict="0" macro="[0]!Sheet1.deleteRow">
                <anchor moveWithCells="1" sizeWithCells="1">
                  <from>
                    <xdr:col>6</xdr:col>
                    <xdr:colOff>0</xdr:colOff>
                    <xdr:row>3193</xdr:row>
                    <xdr:rowOff>0</xdr:rowOff>
                  </from>
                  <to>
                    <xdr:col>7</xdr:col>
                    <xdr:colOff>0</xdr:colOff>
                    <xdr:row>3194</xdr:row>
                    <xdr:rowOff>0</xdr:rowOff>
                  </to>
                </anchor>
              </controlPr>
            </control>
          </mc:Choice>
        </mc:AlternateContent>
        <mc:AlternateContent xmlns:mc="http://schemas.openxmlformats.org/markup-compatibility/2006">
          <mc:Choice Requires="x14">
            <control shapeId="35078" r:id="rId2107" name="Button 7430">
              <controlPr locked="0" defaultSize="0" print="0" autoFill="0" autoPict="0" macro="[0]!Sheet1.deleteProcedure">
                <anchor moveWithCells="1" sizeWithCells="1">
                  <from>
                    <xdr:col>6</xdr:col>
                    <xdr:colOff>0</xdr:colOff>
                    <xdr:row>3185</xdr:row>
                    <xdr:rowOff>0</xdr:rowOff>
                  </from>
                  <to>
                    <xdr:col>7</xdr:col>
                    <xdr:colOff>0</xdr:colOff>
                    <xdr:row>3186</xdr:row>
                    <xdr:rowOff>0</xdr:rowOff>
                  </to>
                </anchor>
              </controlPr>
            </control>
          </mc:Choice>
        </mc:AlternateContent>
        <mc:AlternateContent xmlns:mc="http://schemas.openxmlformats.org/markup-compatibility/2006">
          <mc:Choice Requires="x14">
            <control shapeId="35097" r:id="rId2108" name="Button 7449">
              <controlPr locked="0" defaultSize="0" print="0" autoFill="0" autoPict="0" macro="[0]!Sheet1.InsertNewTableRow">
                <anchor moveWithCells="1" sizeWithCells="1">
                  <from>
                    <xdr:col>6</xdr:col>
                    <xdr:colOff>0</xdr:colOff>
                    <xdr:row>3204</xdr:row>
                    <xdr:rowOff>0</xdr:rowOff>
                  </from>
                  <to>
                    <xdr:col>7</xdr:col>
                    <xdr:colOff>0</xdr:colOff>
                    <xdr:row>3205</xdr:row>
                    <xdr:rowOff>0</xdr:rowOff>
                  </to>
                </anchor>
              </controlPr>
            </control>
          </mc:Choice>
        </mc:AlternateContent>
        <mc:AlternateContent xmlns:mc="http://schemas.openxmlformats.org/markup-compatibility/2006">
          <mc:Choice Requires="x14">
            <control shapeId="35098" r:id="rId2109" name="Button 7450">
              <controlPr locked="0" defaultSize="0" print="0" autoFill="0" autoPict="0" macro="[0]!Sheet1.deleteRow">
                <anchor moveWithCells="1" sizeWithCells="1">
                  <from>
                    <xdr:col>6</xdr:col>
                    <xdr:colOff>0</xdr:colOff>
                    <xdr:row>3205</xdr:row>
                    <xdr:rowOff>0</xdr:rowOff>
                  </from>
                  <to>
                    <xdr:col>7</xdr:col>
                    <xdr:colOff>0</xdr:colOff>
                    <xdr:row>3206</xdr:row>
                    <xdr:rowOff>0</xdr:rowOff>
                  </to>
                </anchor>
              </controlPr>
            </control>
          </mc:Choice>
        </mc:AlternateContent>
        <mc:AlternateContent xmlns:mc="http://schemas.openxmlformats.org/markup-compatibility/2006">
          <mc:Choice Requires="x14">
            <control shapeId="35099" r:id="rId2110" name="Button 7451">
              <controlPr locked="0" defaultSize="0" print="0" autoFill="0" autoPict="0" macro="[0]!Sheet1.deleteProcedure">
                <anchor moveWithCells="1" sizeWithCells="1">
                  <from>
                    <xdr:col>6</xdr:col>
                    <xdr:colOff>0</xdr:colOff>
                    <xdr:row>3197</xdr:row>
                    <xdr:rowOff>0</xdr:rowOff>
                  </from>
                  <to>
                    <xdr:col>7</xdr:col>
                    <xdr:colOff>0</xdr:colOff>
                    <xdr:row>3198</xdr:row>
                    <xdr:rowOff>0</xdr:rowOff>
                  </to>
                </anchor>
              </controlPr>
            </control>
          </mc:Choice>
        </mc:AlternateContent>
        <mc:AlternateContent xmlns:mc="http://schemas.openxmlformats.org/markup-compatibility/2006">
          <mc:Choice Requires="x14">
            <control shapeId="35118" r:id="rId2111" name="Button 7470">
              <controlPr locked="0" defaultSize="0" print="0" autoFill="0" autoPict="0" macro="[0]!Sheet1.InsertNewTableRow">
                <anchor moveWithCells="1" sizeWithCells="1">
                  <from>
                    <xdr:col>6</xdr:col>
                    <xdr:colOff>0</xdr:colOff>
                    <xdr:row>3216</xdr:row>
                    <xdr:rowOff>0</xdr:rowOff>
                  </from>
                  <to>
                    <xdr:col>7</xdr:col>
                    <xdr:colOff>0</xdr:colOff>
                    <xdr:row>3217</xdr:row>
                    <xdr:rowOff>0</xdr:rowOff>
                  </to>
                </anchor>
              </controlPr>
            </control>
          </mc:Choice>
        </mc:AlternateContent>
        <mc:AlternateContent xmlns:mc="http://schemas.openxmlformats.org/markup-compatibility/2006">
          <mc:Choice Requires="x14">
            <control shapeId="35119" r:id="rId2112" name="Button 7471">
              <controlPr locked="0" defaultSize="0" print="0" autoFill="0" autoPict="0" macro="[0]!Sheet1.deleteRow">
                <anchor moveWithCells="1" sizeWithCells="1">
                  <from>
                    <xdr:col>6</xdr:col>
                    <xdr:colOff>0</xdr:colOff>
                    <xdr:row>3217</xdr:row>
                    <xdr:rowOff>0</xdr:rowOff>
                  </from>
                  <to>
                    <xdr:col>7</xdr:col>
                    <xdr:colOff>0</xdr:colOff>
                    <xdr:row>3218</xdr:row>
                    <xdr:rowOff>0</xdr:rowOff>
                  </to>
                </anchor>
              </controlPr>
            </control>
          </mc:Choice>
        </mc:AlternateContent>
        <mc:AlternateContent xmlns:mc="http://schemas.openxmlformats.org/markup-compatibility/2006">
          <mc:Choice Requires="x14">
            <control shapeId="35120" r:id="rId2113" name="Button 7472">
              <controlPr locked="0" defaultSize="0" print="0" autoFill="0" autoPict="0" macro="[0]!Sheet1.deleteProcedure">
                <anchor moveWithCells="1" sizeWithCells="1">
                  <from>
                    <xdr:col>6</xdr:col>
                    <xdr:colOff>0</xdr:colOff>
                    <xdr:row>3209</xdr:row>
                    <xdr:rowOff>0</xdr:rowOff>
                  </from>
                  <to>
                    <xdr:col>7</xdr:col>
                    <xdr:colOff>0</xdr:colOff>
                    <xdr:row>3209</xdr:row>
                    <xdr:rowOff>428625</xdr:rowOff>
                  </to>
                </anchor>
              </controlPr>
            </control>
          </mc:Choice>
        </mc:AlternateContent>
        <mc:AlternateContent xmlns:mc="http://schemas.openxmlformats.org/markup-compatibility/2006">
          <mc:Choice Requires="x14">
            <control shapeId="35145" r:id="rId2114" name="Button 7497">
              <controlPr locked="0" defaultSize="0" print="0" autoFill="0" autoPict="0" macro="[0]!Sheet1.deleteRow">
                <anchor moveWithCells="1" sizeWithCells="1">
                  <from>
                    <xdr:col>6</xdr:col>
                    <xdr:colOff>0</xdr:colOff>
                    <xdr:row>3218</xdr:row>
                    <xdr:rowOff>0</xdr:rowOff>
                  </from>
                  <to>
                    <xdr:col>7</xdr:col>
                    <xdr:colOff>0</xdr:colOff>
                    <xdr:row>3219</xdr:row>
                    <xdr:rowOff>0</xdr:rowOff>
                  </to>
                </anchor>
              </controlPr>
            </control>
          </mc:Choice>
        </mc:AlternateContent>
        <mc:AlternateContent xmlns:mc="http://schemas.openxmlformats.org/markup-compatibility/2006">
          <mc:Choice Requires="x14">
            <control shapeId="35147" r:id="rId2115" name="Button 7499">
              <controlPr locked="0" defaultSize="0" print="0" autoFill="0" autoPict="0" macro="[0]!Sheet1.deleteRow">
                <anchor moveWithCells="1" sizeWithCells="1">
                  <from>
                    <xdr:col>6</xdr:col>
                    <xdr:colOff>0</xdr:colOff>
                    <xdr:row>3194</xdr:row>
                    <xdr:rowOff>0</xdr:rowOff>
                  </from>
                  <to>
                    <xdr:col>7</xdr:col>
                    <xdr:colOff>0</xdr:colOff>
                    <xdr:row>3195</xdr:row>
                    <xdr:rowOff>0</xdr:rowOff>
                  </to>
                </anchor>
              </controlPr>
            </control>
          </mc:Choice>
        </mc:AlternateContent>
        <mc:AlternateContent xmlns:mc="http://schemas.openxmlformats.org/markup-compatibility/2006">
          <mc:Choice Requires="x14">
            <control shapeId="35148" r:id="rId2116" name="Button 7500">
              <controlPr locked="0" defaultSize="0" print="0" autoFill="0" autoPict="0" macro="[0]!Sheet1.deleteRow">
                <anchor moveWithCells="1" sizeWithCells="1">
                  <from>
                    <xdr:col>6</xdr:col>
                    <xdr:colOff>0</xdr:colOff>
                    <xdr:row>3182</xdr:row>
                    <xdr:rowOff>0</xdr:rowOff>
                  </from>
                  <to>
                    <xdr:col>7</xdr:col>
                    <xdr:colOff>0</xdr:colOff>
                    <xdr:row>3183</xdr:row>
                    <xdr:rowOff>0</xdr:rowOff>
                  </to>
                </anchor>
              </controlPr>
            </control>
          </mc:Choice>
        </mc:AlternateContent>
        <mc:AlternateContent xmlns:mc="http://schemas.openxmlformats.org/markup-compatibility/2006">
          <mc:Choice Requires="x14">
            <control shapeId="35167" r:id="rId2117" name="Button 7519">
              <controlPr locked="0" defaultSize="0" print="0" autoFill="0" autoPict="0" macro="[0]!Sheet1.deleteRow">
                <anchor moveWithCells="1" sizeWithCells="1">
                  <from>
                    <xdr:col>6</xdr:col>
                    <xdr:colOff>0</xdr:colOff>
                    <xdr:row>3060</xdr:row>
                    <xdr:rowOff>0</xdr:rowOff>
                  </from>
                  <to>
                    <xdr:col>7</xdr:col>
                    <xdr:colOff>0</xdr:colOff>
                    <xdr:row>3060</xdr:row>
                    <xdr:rowOff>171450</xdr:rowOff>
                  </to>
                </anchor>
              </controlPr>
            </control>
          </mc:Choice>
        </mc:AlternateContent>
        <mc:AlternateContent xmlns:mc="http://schemas.openxmlformats.org/markup-compatibility/2006">
          <mc:Choice Requires="x14">
            <control shapeId="35168" r:id="rId2118" name="Button 7520">
              <controlPr locked="0" defaultSize="0" print="0" autoFill="0" autoPict="0" macro="[0]!Sheet1.deleteRow">
                <anchor moveWithCells="1" sizeWithCells="1">
                  <from>
                    <xdr:col>6</xdr:col>
                    <xdr:colOff>0</xdr:colOff>
                    <xdr:row>3060</xdr:row>
                    <xdr:rowOff>171450</xdr:rowOff>
                  </from>
                  <to>
                    <xdr:col>7</xdr:col>
                    <xdr:colOff>0</xdr:colOff>
                    <xdr:row>3062</xdr:row>
                    <xdr:rowOff>0</xdr:rowOff>
                  </to>
                </anchor>
              </controlPr>
            </control>
          </mc:Choice>
        </mc:AlternateContent>
        <mc:AlternateContent xmlns:mc="http://schemas.openxmlformats.org/markup-compatibility/2006">
          <mc:Choice Requires="x14">
            <control shapeId="35176" r:id="rId2119" name="Button 7528">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35177" r:id="rId2120" name="Button 7529">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35178" r:id="rId2121" name="Button 7530">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35179" r:id="rId2122" name="Button 7531">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35180" r:id="rId2123" name="Button 7532">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35184" r:id="rId2124" name="Button 7536">
              <controlPr locked="0" defaultSize="0" print="0" autoFill="0" autoPict="0" macro="[0]!Sheet1.deleteRow">
                <anchor moveWithCells="1" sizeWithCells="1">
                  <from>
                    <xdr:col>6</xdr:col>
                    <xdr:colOff>0</xdr:colOff>
                    <xdr:row>3074</xdr:row>
                    <xdr:rowOff>0</xdr:rowOff>
                  </from>
                  <to>
                    <xdr:col>7</xdr:col>
                    <xdr:colOff>0</xdr:colOff>
                    <xdr:row>3075</xdr:row>
                    <xdr:rowOff>0</xdr:rowOff>
                  </to>
                </anchor>
              </controlPr>
            </control>
          </mc:Choice>
        </mc:AlternateContent>
        <mc:AlternateContent xmlns:mc="http://schemas.openxmlformats.org/markup-compatibility/2006">
          <mc:Choice Requires="x14">
            <control shapeId="35235" r:id="rId2125" name="Button 7587">
              <controlPr locked="0" defaultSize="0" print="0" autoFill="0" autoPict="0" macro="[0]!Sheet1.InsertNewTableRow">
                <anchor moveWithCells="1" sizeWithCells="1">
                  <from>
                    <xdr:col>6</xdr:col>
                    <xdr:colOff>0</xdr:colOff>
                    <xdr:row>3228</xdr:row>
                    <xdr:rowOff>0</xdr:rowOff>
                  </from>
                  <to>
                    <xdr:col>7</xdr:col>
                    <xdr:colOff>0</xdr:colOff>
                    <xdr:row>3229</xdr:row>
                    <xdr:rowOff>0</xdr:rowOff>
                  </to>
                </anchor>
              </controlPr>
            </control>
          </mc:Choice>
        </mc:AlternateContent>
        <mc:AlternateContent xmlns:mc="http://schemas.openxmlformats.org/markup-compatibility/2006">
          <mc:Choice Requires="x14">
            <control shapeId="35236" r:id="rId2126" name="Button 7588">
              <controlPr locked="0" defaultSize="0" print="0" autoFill="0" autoPict="0" macro="[0]!Sheet1.deleteRow">
                <anchor moveWithCells="1" sizeWithCells="1">
                  <from>
                    <xdr:col>6</xdr:col>
                    <xdr:colOff>0</xdr:colOff>
                    <xdr:row>3229</xdr:row>
                    <xdr:rowOff>0</xdr:rowOff>
                  </from>
                  <to>
                    <xdr:col>7</xdr:col>
                    <xdr:colOff>0</xdr:colOff>
                    <xdr:row>3230</xdr:row>
                    <xdr:rowOff>0</xdr:rowOff>
                  </to>
                </anchor>
              </controlPr>
            </control>
          </mc:Choice>
        </mc:AlternateContent>
        <mc:AlternateContent xmlns:mc="http://schemas.openxmlformats.org/markup-compatibility/2006">
          <mc:Choice Requires="x14">
            <control shapeId="35237" r:id="rId2127" name="Button 7589">
              <controlPr locked="0" defaultSize="0" print="0" autoFill="0" autoPict="0" macro="[0]!Sheet1.deleteProcedure">
                <anchor moveWithCells="1" sizeWithCells="1">
                  <from>
                    <xdr:col>6</xdr:col>
                    <xdr:colOff>0</xdr:colOff>
                    <xdr:row>3221</xdr:row>
                    <xdr:rowOff>0</xdr:rowOff>
                  </from>
                  <to>
                    <xdr:col>7</xdr:col>
                    <xdr:colOff>0</xdr:colOff>
                    <xdr:row>3222</xdr:row>
                    <xdr:rowOff>0</xdr:rowOff>
                  </to>
                </anchor>
              </controlPr>
            </control>
          </mc:Choice>
        </mc:AlternateContent>
        <mc:AlternateContent xmlns:mc="http://schemas.openxmlformats.org/markup-compatibility/2006">
          <mc:Choice Requires="x14">
            <control shapeId="35257" r:id="rId2128" name="Button 7609">
              <controlPr locked="0" defaultSize="0" print="0" autoFill="0" autoPict="0" macro="[0]!Sheet1.InsertNewTableRow">
                <anchor moveWithCells="1" sizeWithCells="1">
                  <from>
                    <xdr:col>6</xdr:col>
                    <xdr:colOff>0</xdr:colOff>
                    <xdr:row>3239</xdr:row>
                    <xdr:rowOff>0</xdr:rowOff>
                  </from>
                  <to>
                    <xdr:col>7</xdr:col>
                    <xdr:colOff>0</xdr:colOff>
                    <xdr:row>3240</xdr:row>
                    <xdr:rowOff>0</xdr:rowOff>
                  </to>
                </anchor>
              </controlPr>
            </control>
          </mc:Choice>
        </mc:AlternateContent>
        <mc:AlternateContent xmlns:mc="http://schemas.openxmlformats.org/markup-compatibility/2006">
          <mc:Choice Requires="x14">
            <control shapeId="35258" r:id="rId2129" name="Button 7610">
              <controlPr locked="0" defaultSize="0" print="0" autoFill="0" autoPict="0" macro="[0]!Sheet1.deleteRow">
                <anchor moveWithCells="1" sizeWithCells="1">
                  <from>
                    <xdr:col>6</xdr:col>
                    <xdr:colOff>0</xdr:colOff>
                    <xdr:row>3240</xdr:row>
                    <xdr:rowOff>0</xdr:rowOff>
                  </from>
                  <to>
                    <xdr:col>7</xdr:col>
                    <xdr:colOff>0</xdr:colOff>
                    <xdr:row>3241</xdr:row>
                    <xdr:rowOff>0</xdr:rowOff>
                  </to>
                </anchor>
              </controlPr>
            </control>
          </mc:Choice>
        </mc:AlternateContent>
        <mc:AlternateContent xmlns:mc="http://schemas.openxmlformats.org/markup-compatibility/2006">
          <mc:Choice Requires="x14">
            <control shapeId="35259" r:id="rId2130" name="Button 7611">
              <controlPr locked="0" defaultSize="0" print="0" autoFill="0" autoPict="0" macro="[0]!Sheet1.deleteProcedure">
                <anchor moveWithCells="1" sizeWithCells="1">
                  <from>
                    <xdr:col>6</xdr:col>
                    <xdr:colOff>0</xdr:colOff>
                    <xdr:row>3231</xdr:row>
                    <xdr:rowOff>171450</xdr:rowOff>
                  </from>
                  <to>
                    <xdr:col>7</xdr:col>
                    <xdr:colOff>0</xdr:colOff>
                    <xdr:row>3233</xdr:row>
                    <xdr:rowOff>0</xdr:rowOff>
                  </to>
                </anchor>
              </controlPr>
            </control>
          </mc:Choice>
        </mc:AlternateContent>
        <mc:AlternateContent xmlns:mc="http://schemas.openxmlformats.org/markup-compatibility/2006">
          <mc:Choice Requires="x14">
            <control shapeId="35288" r:id="rId2131" name="Button 7640">
              <controlPr locked="0" defaultSize="0" print="0" autoFill="0" autoPict="0" macro="[0]!Sheet1.InsertNewTableRow">
                <anchor moveWithCells="1" sizeWithCells="1">
                  <from>
                    <xdr:col>6</xdr:col>
                    <xdr:colOff>0</xdr:colOff>
                    <xdr:row>3250</xdr:row>
                    <xdr:rowOff>0</xdr:rowOff>
                  </from>
                  <to>
                    <xdr:col>7</xdr:col>
                    <xdr:colOff>0</xdr:colOff>
                    <xdr:row>3251</xdr:row>
                    <xdr:rowOff>0</xdr:rowOff>
                  </to>
                </anchor>
              </controlPr>
            </control>
          </mc:Choice>
        </mc:AlternateContent>
        <mc:AlternateContent xmlns:mc="http://schemas.openxmlformats.org/markup-compatibility/2006">
          <mc:Choice Requires="x14">
            <control shapeId="35289" r:id="rId2132" name="Button 7641">
              <controlPr locked="0" defaultSize="0" print="0" autoFill="0" autoPict="0" macro="[0]!Sheet1.deleteRow">
                <anchor moveWithCells="1" sizeWithCells="1">
                  <from>
                    <xdr:col>6</xdr:col>
                    <xdr:colOff>0</xdr:colOff>
                    <xdr:row>3251</xdr:row>
                    <xdr:rowOff>0</xdr:rowOff>
                  </from>
                  <to>
                    <xdr:col>7</xdr:col>
                    <xdr:colOff>0</xdr:colOff>
                    <xdr:row>3252</xdr:row>
                    <xdr:rowOff>0</xdr:rowOff>
                  </to>
                </anchor>
              </controlPr>
            </control>
          </mc:Choice>
        </mc:AlternateContent>
        <mc:AlternateContent xmlns:mc="http://schemas.openxmlformats.org/markup-compatibility/2006">
          <mc:Choice Requires="x14">
            <control shapeId="35290" r:id="rId2133" name="Button 7642">
              <controlPr locked="0" defaultSize="0" print="0" autoFill="0" autoPict="0" macro="[0]!Sheet1.deleteProcedure">
                <anchor moveWithCells="1" sizeWithCells="1">
                  <from>
                    <xdr:col>6</xdr:col>
                    <xdr:colOff>0</xdr:colOff>
                    <xdr:row>3243</xdr:row>
                    <xdr:rowOff>0</xdr:rowOff>
                  </from>
                  <to>
                    <xdr:col>7</xdr:col>
                    <xdr:colOff>0</xdr:colOff>
                    <xdr:row>3244</xdr:row>
                    <xdr:rowOff>0</xdr:rowOff>
                  </to>
                </anchor>
              </controlPr>
            </control>
          </mc:Choice>
        </mc:AlternateContent>
        <mc:AlternateContent xmlns:mc="http://schemas.openxmlformats.org/markup-compatibility/2006">
          <mc:Choice Requires="x14">
            <control shapeId="35309" r:id="rId2134" name="Button 7661">
              <controlPr locked="0" defaultSize="0" print="0" autoFill="0" autoPict="0" macro="[0]!Sheet1.InsertNewTableRow">
                <anchor moveWithCells="1" sizeWithCells="1">
                  <from>
                    <xdr:col>6</xdr:col>
                    <xdr:colOff>0</xdr:colOff>
                    <xdr:row>3261</xdr:row>
                    <xdr:rowOff>0</xdr:rowOff>
                  </from>
                  <to>
                    <xdr:col>7</xdr:col>
                    <xdr:colOff>0</xdr:colOff>
                    <xdr:row>3262</xdr:row>
                    <xdr:rowOff>0</xdr:rowOff>
                  </to>
                </anchor>
              </controlPr>
            </control>
          </mc:Choice>
        </mc:AlternateContent>
        <mc:AlternateContent xmlns:mc="http://schemas.openxmlformats.org/markup-compatibility/2006">
          <mc:Choice Requires="x14">
            <control shapeId="35310" r:id="rId2135" name="Button 7662">
              <controlPr locked="0" defaultSize="0" print="0" autoFill="0" autoPict="0" macro="[0]!Sheet1.deleteRow">
                <anchor moveWithCells="1" sizeWithCells="1">
                  <from>
                    <xdr:col>6</xdr:col>
                    <xdr:colOff>0</xdr:colOff>
                    <xdr:row>3262</xdr:row>
                    <xdr:rowOff>0</xdr:rowOff>
                  </from>
                  <to>
                    <xdr:col>7</xdr:col>
                    <xdr:colOff>0</xdr:colOff>
                    <xdr:row>3263</xdr:row>
                    <xdr:rowOff>0</xdr:rowOff>
                  </to>
                </anchor>
              </controlPr>
            </control>
          </mc:Choice>
        </mc:AlternateContent>
        <mc:AlternateContent xmlns:mc="http://schemas.openxmlformats.org/markup-compatibility/2006">
          <mc:Choice Requires="x14">
            <control shapeId="35311" r:id="rId2136" name="Button 7663">
              <controlPr locked="0" defaultSize="0" print="0" autoFill="0" autoPict="0" macro="[0]!Sheet1.deleteProcedure">
                <anchor moveWithCells="1" sizeWithCells="1">
                  <from>
                    <xdr:col>6</xdr:col>
                    <xdr:colOff>0</xdr:colOff>
                    <xdr:row>3254</xdr:row>
                    <xdr:rowOff>0</xdr:rowOff>
                  </from>
                  <to>
                    <xdr:col>7</xdr:col>
                    <xdr:colOff>0</xdr:colOff>
                    <xdr:row>3255</xdr:row>
                    <xdr:rowOff>0</xdr:rowOff>
                  </to>
                </anchor>
              </controlPr>
            </control>
          </mc:Choice>
        </mc:AlternateContent>
        <mc:AlternateContent xmlns:mc="http://schemas.openxmlformats.org/markup-compatibility/2006">
          <mc:Choice Requires="x14">
            <control shapeId="35335" r:id="rId2137" name="Button 7687">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35336" r:id="rId2138" name="Button 7688">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35338" r:id="rId2139" name="Button 7690">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35339" r:id="rId2140" name="Button 7691">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35340" r:id="rId2141" name="Button 7692">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35341" r:id="rId2142" name="Button 7693">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35342" r:id="rId2143" name="Button 7694">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35343" r:id="rId2144" name="Button 7695">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35344" r:id="rId2145" name="Button 7696">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35345" r:id="rId2146" name="Button 7697">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35346" r:id="rId2147" name="Button 7698">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35347" r:id="rId2148" name="Button 7699">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35348" r:id="rId2149" name="Button 7700">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35349" r:id="rId2150" name="Button 7701">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35350" r:id="rId2151" name="Button 7702">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35352" r:id="rId2152" name="Button 7704">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35353" r:id="rId2153" name="Button 7705">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35379" r:id="rId2154" name="Button 7731">
              <controlPr locked="0" defaultSize="0" print="0" autoFill="0" autoPict="0" macro="[0]!Sheet1.InsertNewTableRow">
                <anchor moveWithCells="1" sizeWithCells="1">
                  <from>
                    <xdr:col>6</xdr:col>
                    <xdr:colOff>0</xdr:colOff>
                    <xdr:row>3272</xdr:row>
                    <xdr:rowOff>0</xdr:rowOff>
                  </from>
                  <to>
                    <xdr:col>7</xdr:col>
                    <xdr:colOff>0</xdr:colOff>
                    <xdr:row>3273</xdr:row>
                    <xdr:rowOff>0</xdr:rowOff>
                  </to>
                </anchor>
              </controlPr>
            </control>
          </mc:Choice>
        </mc:AlternateContent>
        <mc:AlternateContent xmlns:mc="http://schemas.openxmlformats.org/markup-compatibility/2006">
          <mc:Choice Requires="x14">
            <control shapeId="35380" r:id="rId2155" name="Button 7732">
              <controlPr locked="0" defaultSize="0" print="0" autoFill="0" autoPict="0" macro="[0]!Sheet1.deleteRow">
                <anchor moveWithCells="1" sizeWithCells="1">
                  <from>
                    <xdr:col>6</xdr:col>
                    <xdr:colOff>0</xdr:colOff>
                    <xdr:row>3273</xdr:row>
                    <xdr:rowOff>0</xdr:rowOff>
                  </from>
                  <to>
                    <xdr:col>7</xdr:col>
                    <xdr:colOff>0</xdr:colOff>
                    <xdr:row>3274</xdr:row>
                    <xdr:rowOff>0</xdr:rowOff>
                  </to>
                </anchor>
              </controlPr>
            </control>
          </mc:Choice>
        </mc:AlternateContent>
        <mc:AlternateContent xmlns:mc="http://schemas.openxmlformats.org/markup-compatibility/2006">
          <mc:Choice Requires="x14">
            <control shapeId="35381" r:id="rId2156" name="Button 7733">
              <controlPr locked="0" defaultSize="0" print="0" autoFill="0" autoPict="0" macro="[0]!Sheet1.deleteProcedure">
                <anchor moveWithCells="1" sizeWithCells="1">
                  <from>
                    <xdr:col>6</xdr:col>
                    <xdr:colOff>0</xdr:colOff>
                    <xdr:row>3265</xdr:row>
                    <xdr:rowOff>0</xdr:rowOff>
                  </from>
                  <to>
                    <xdr:col>7</xdr:col>
                    <xdr:colOff>0</xdr:colOff>
                    <xdr:row>3266</xdr:row>
                    <xdr:rowOff>0</xdr:rowOff>
                  </to>
                </anchor>
              </controlPr>
            </control>
          </mc:Choice>
        </mc:AlternateContent>
        <mc:AlternateContent xmlns:mc="http://schemas.openxmlformats.org/markup-compatibility/2006">
          <mc:Choice Requires="x14">
            <control shapeId="35400" r:id="rId2157" name="Button 7752">
              <controlPr locked="0" defaultSize="0" print="0" autoFill="0" autoPict="0" macro="[0]!Sheet1.InsertNewTableRow">
                <anchor moveWithCells="1" sizeWithCells="1">
                  <from>
                    <xdr:col>6</xdr:col>
                    <xdr:colOff>0</xdr:colOff>
                    <xdr:row>3283</xdr:row>
                    <xdr:rowOff>0</xdr:rowOff>
                  </from>
                  <to>
                    <xdr:col>7</xdr:col>
                    <xdr:colOff>0</xdr:colOff>
                    <xdr:row>3284</xdr:row>
                    <xdr:rowOff>0</xdr:rowOff>
                  </to>
                </anchor>
              </controlPr>
            </control>
          </mc:Choice>
        </mc:AlternateContent>
        <mc:AlternateContent xmlns:mc="http://schemas.openxmlformats.org/markup-compatibility/2006">
          <mc:Choice Requires="x14">
            <control shapeId="35401" r:id="rId2158" name="Button 7753">
              <controlPr locked="0" defaultSize="0" print="0" autoFill="0" autoPict="0" macro="[0]!Sheet1.deleteRow">
                <anchor moveWithCells="1" sizeWithCells="1">
                  <from>
                    <xdr:col>6</xdr:col>
                    <xdr:colOff>0</xdr:colOff>
                    <xdr:row>3284</xdr:row>
                    <xdr:rowOff>0</xdr:rowOff>
                  </from>
                  <to>
                    <xdr:col>7</xdr:col>
                    <xdr:colOff>0</xdr:colOff>
                    <xdr:row>3285</xdr:row>
                    <xdr:rowOff>0</xdr:rowOff>
                  </to>
                </anchor>
              </controlPr>
            </control>
          </mc:Choice>
        </mc:AlternateContent>
        <mc:AlternateContent xmlns:mc="http://schemas.openxmlformats.org/markup-compatibility/2006">
          <mc:Choice Requires="x14">
            <control shapeId="35402" r:id="rId2159" name="Button 7754">
              <controlPr locked="0" defaultSize="0" print="0" autoFill="0" autoPict="0" macro="[0]!Sheet1.deleteProcedure">
                <anchor moveWithCells="1" sizeWithCells="1">
                  <from>
                    <xdr:col>6</xdr:col>
                    <xdr:colOff>0</xdr:colOff>
                    <xdr:row>3276</xdr:row>
                    <xdr:rowOff>0</xdr:rowOff>
                  </from>
                  <to>
                    <xdr:col>7</xdr:col>
                    <xdr:colOff>0</xdr:colOff>
                    <xdr:row>3277</xdr:row>
                    <xdr:rowOff>0</xdr:rowOff>
                  </to>
                </anchor>
              </controlPr>
            </control>
          </mc:Choice>
        </mc:AlternateContent>
        <mc:AlternateContent xmlns:mc="http://schemas.openxmlformats.org/markup-compatibility/2006">
          <mc:Choice Requires="x14">
            <control shapeId="35421" r:id="rId2160" name="Button 7773">
              <controlPr locked="0" defaultSize="0" print="0" autoFill="0" autoPict="0" macro="[0]!Sheet1.InsertNewTableRow">
                <anchor moveWithCells="1" sizeWithCells="1">
                  <from>
                    <xdr:col>6</xdr:col>
                    <xdr:colOff>0</xdr:colOff>
                    <xdr:row>3294</xdr:row>
                    <xdr:rowOff>0</xdr:rowOff>
                  </from>
                  <to>
                    <xdr:col>7</xdr:col>
                    <xdr:colOff>0</xdr:colOff>
                    <xdr:row>3295</xdr:row>
                    <xdr:rowOff>0</xdr:rowOff>
                  </to>
                </anchor>
              </controlPr>
            </control>
          </mc:Choice>
        </mc:AlternateContent>
        <mc:AlternateContent xmlns:mc="http://schemas.openxmlformats.org/markup-compatibility/2006">
          <mc:Choice Requires="x14">
            <control shapeId="35422" r:id="rId2161" name="Button 7774">
              <controlPr locked="0" defaultSize="0" print="0" autoFill="0" autoPict="0" macro="[0]!Sheet1.deleteRow">
                <anchor moveWithCells="1" sizeWithCells="1">
                  <from>
                    <xdr:col>6</xdr:col>
                    <xdr:colOff>0</xdr:colOff>
                    <xdr:row>3295</xdr:row>
                    <xdr:rowOff>0</xdr:rowOff>
                  </from>
                  <to>
                    <xdr:col>7</xdr:col>
                    <xdr:colOff>0</xdr:colOff>
                    <xdr:row>3296</xdr:row>
                    <xdr:rowOff>0</xdr:rowOff>
                  </to>
                </anchor>
              </controlPr>
            </control>
          </mc:Choice>
        </mc:AlternateContent>
        <mc:AlternateContent xmlns:mc="http://schemas.openxmlformats.org/markup-compatibility/2006">
          <mc:Choice Requires="x14">
            <control shapeId="35423" r:id="rId2162" name="Button 7775">
              <controlPr locked="0" defaultSize="0" print="0" autoFill="0" autoPict="0" macro="[0]!Sheet1.deleteProcedure">
                <anchor moveWithCells="1" sizeWithCells="1">
                  <from>
                    <xdr:col>6</xdr:col>
                    <xdr:colOff>0</xdr:colOff>
                    <xdr:row>3287</xdr:row>
                    <xdr:rowOff>0</xdr:rowOff>
                  </from>
                  <to>
                    <xdr:col>7</xdr:col>
                    <xdr:colOff>0</xdr:colOff>
                    <xdr:row>3288</xdr:row>
                    <xdr:rowOff>0</xdr:rowOff>
                  </to>
                </anchor>
              </controlPr>
            </control>
          </mc:Choice>
        </mc:AlternateContent>
        <mc:AlternateContent xmlns:mc="http://schemas.openxmlformats.org/markup-compatibility/2006">
          <mc:Choice Requires="x14">
            <control shapeId="35442" r:id="rId2163" name="Button 7794">
              <controlPr locked="0" defaultSize="0" print="0" autoFill="0" autoPict="0" macro="[0]!Sheet1.InsertNewTableRow">
                <anchor moveWithCells="1" sizeWithCells="1">
                  <from>
                    <xdr:col>6</xdr:col>
                    <xdr:colOff>0</xdr:colOff>
                    <xdr:row>3305</xdr:row>
                    <xdr:rowOff>0</xdr:rowOff>
                  </from>
                  <to>
                    <xdr:col>7</xdr:col>
                    <xdr:colOff>0</xdr:colOff>
                    <xdr:row>3306</xdr:row>
                    <xdr:rowOff>0</xdr:rowOff>
                  </to>
                </anchor>
              </controlPr>
            </control>
          </mc:Choice>
        </mc:AlternateContent>
        <mc:AlternateContent xmlns:mc="http://schemas.openxmlformats.org/markup-compatibility/2006">
          <mc:Choice Requires="x14">
            <control shapeId="35443" r:id="rId2164" name="Button 7795">
              <controlPr locked="0" defaultSize="0" print="0" autoFill="0" autoPict="0" macro="[0]!Sheet1.deleteRow">
                <anchor moveWithCells="1" sizeWithCells="1">
                  <from>
                    <xdr:col>6</xdr:col>
                    <xdr:colOff>0</xdr:colOff>
                    <xdr:row>3306</xdr:row>
                    <xdr:rowOff>0</xdr:rowOff>
                  </from>
                  <to>
                    <xdr:col>7</xdr:col>
                    <xdr:colOff>0</xdr:colOff>
                    <xdr:row>3307</xdr:row>
                    <xdr:rowOff>0</xdr:rowOff>
                  </to>
                </anchor>
              </controlPr>
            </control>
          </mc:Choice>
        </mc:AlternateContent>
        <mc:AlternateContent xmlns:mc="http://schemas.openxmlformats.org/markup-compatibility/2006">
          <mc:Choice Requires="x14">
            <control shapeId="35444" r:id="rId2165" name="Button 7796">
              <controlPr locked="0" defaultSize="0" print="0" autoFill="0" autoPict="0" macro="[0]!Sheet1.deleteProcedure">
                <anchor moveWithCells="1" sizeWithCells="1">
                  <from>
                    <xdr:col>6</xdr:col>
                    <xdr:colOff>0</xdr:colOff>
                    <xdr:row>3298</xdr:row>
                    <xdr:rowOff>0</xdr:rowOff>
                  </from>
                  <to>
                    <xdr:col>7</xdr:col>
                    <xdr:colOff>0</xdr:colOff>
                    <xdr:row>3299</xdr:row>
                    <xdr:rowOff>0</xdr:rowOff>
                  </to>
                </anchor>
              </controlPr>
            </control>
          </mc:Choice>
        </mc:AlternateContent>
        <mc:AlternateContent xmlns:mc="http://schemas.openxmlformats.org/markup-compatibility/2006">
          <mc:Choice Requires="x14">
            <control shapeId="35477" r:id="rId2166" name="Button 7829">
              <controlPr locked="0" defaultSize="0" print="0" autoFill="0" autoPict="0" macro="[0]!Sheet1.deleteRow">
                <anchor moveWithCells="1" sizeWithCells="1">
                  <from>
                    <xdr:col>6</xdr:col>
                    <xdr:colOff>0</xdr:colOff>
                    <xdr:row>2877</xdr:row>
                    <xdr:rowOff>0</xdr:rowOff>
                  </from>
                  <to>
                    <xdr:col>7</xdr:col>
                    <xdr:colOff>0</xdr:colOff>
                    <xdr:row>2878</xdr:row>
                    <xdr:rowOff>0</xdr:rowOff>
                  </to>
                </anchor>
              </controlPr>
            </control>
          </mc:Choice>
        </mc:AlternateContent>
        <mc:AlternateContent xmlns:mc="http://schemas.openxmlformats.org/markup-compatibility/2006">
          <mc:Choice Requires="x14">
            <control shapeId="35479" r:id="rId2167" name="Button 7831">
              <controlPr locked="0" defaultSize="0" print="0" autoFill="0" autoPict="0" macro="[0]!Sheet1.deleteRow">
                <anchor moveWithCells="1" sizeWithCells="1">
                  <from>
                    <xdr:col>6</xdr:col>
                    <xdr:colOff>0</xdr:colOff>
                    <xdr:row>2921</xdr:row>
                    <xdr:rowOff>0</xdr:rowOff>
                  </from>
                  <to>
                    <xdr:col>7</xdr:col>
                    <xdr:colOff>0</xdr:colOff>
                    <xdr:row>2922</xdr:row>
                    <xdr:rowOff>0</xdr:rowOff>
                  </to>
                </anchor>
              </controlPr>
            </control>
          </mc:Choice>
        </mc:AlternateContent>
        <mc:AlternateContent xmlns:mc="http://schemas.openxmlformats.org/markup-compatibility/2006">
          <mc:Choice Requires="x14">
            <control shapeId="35481" r:id="rId2168" name="Button 7833">
              <controlPr locked="0" defaultSize="0" print="0" autoFill="0" autoPict="0" macro="[0]!Sheet1.deleteRow">
                <anchor moveWithCells="1" sizeWithCells="1">
                  <from>
                    <xdr:col>6</xdr:col>
                    <xdr:colOff>0</xdr:colOff>
                    <xdr:row>3008</xdr:row>
                    <xdr:rowOff>0</xdr:rowOff>
                  </from>
                  <to>
                    <xdr:col>7</xdr:col>
                    <xdr:colOff>0</xdr:colOff>
                    <xdr:row>3009</xdr:row>
                    <xdr:rowOff>0</xdr:rowOff>
                  </to>
                </anchor>
              </controlPr>
            </control>
          </mc:Choice>
        </mc:AlternateContent>
        <mc:AlternateContent xmlns:mc="http://schemas.openxmlformats.org/markup-compatibility/2006">
          <mc:Choice Requires="x14">
            <control shapeId="35483" r:id="rId2169" name="Button 7835">
              <controlPr locked="0" defaultSize="0" print="0" autoFill="0" autoPict="0" macro="[0]!Sheet1.deleteRow">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35485" r:id="rId2170" name="Button 7837">
              <controlPr locked="0" defaultSize="0" print="0" autoFill="0" autoPict="0" macro="[0]!Sheet1.deleteRow">
                <anchor moveWithCells="1" sizeWithCells="1">
                  <from>
                    <xdr:col>6</xdr:col>
                    <xdr:colOff>0</xdr:colOff>
                    <xdr:row>3020</xdr:row>
                    <xdr:rowOff>0</xdr:rowOff>
                  </from>
                  <to>
                    <xdr:col>7</xdr:col>
                    <xdr:colOff>0</xdr:colOff>
                    <xdr:row>3021</xdr:row>
                    <xdr:rowOff>0</xdr:rowOff>
                  </to>
                </anchor>
              </controlPr>
            </control>
          </mc:Choice>
        </mc:AlternateContent>
        <mc:AlternateContent xmlns:mc="http://schemas.openxmlformats.org/markup-compatibility/2006">
          <mc:Choice Requires="x14">
            <control shapeId="35487" r:id="rId2171" name="Button 7839">
              <controlPr locked="0" defaultSize="0" print="0" autoFill="0" autoPict="0" macro="[0]!Sheet1.deleteRow">
                <anchor moveWithCells="1" sizeWithCells="1">
                  <from>
                    <xdr:col>6</xdr:col>
                    <xdr:colOff>0</xdr:colOff>
                    <xdr:row>3035</xdr:row>
                    <xdr:rowOff>0</xdr:rowOff>
                  </from>
                  <to>
                    <xdr:col>7</xdr:col>
                    <xdr:colOff>0</xdr:colOff>
                    <xdr:row>3036</xdr:row>
                    <xdr:rowOff>0</xdr:rowOff>
                  </to>
                </anchor>
              </controlPr>
            </control>
          </mc:Choice>
        </mc:AlternateContent>
        <mc:AlternateContent xmlns:mc="http://schemas.openxmlformats.org/markup-compatibility/2006">
          <mc:Choice Requires="x14">
            <control shapeId="35488" r:id="rId2172" name="Button 7840">
              <controlPr locked="0" defaultSize="0" print="0" autoFill="0" autoPict="0" macro="[0]!Sheet1.deleteRow">
                <anchor moveWithCells="1" sizeWithCells="1">
                  <from>
                    <xdr:col>6</xdr:col>
                    <xdr:colOff>0</xdr:colOff>
                    <xdr:row>3021</xdr:row>
                    <xdr:rowOff>0</xdr:rowOff>
                  </from>
                  <to>
                    <xdr:col>7</xdr:col>
                    <xdr:colOff>0</xdr:colOff>
                    <xdr:row>3022</xdr:row>
                    <xdr:rowOff>0</xdr:rowOff>
                  </to>
                </anchor>
              </controlPr>
            </control>
          </mc:Choice>
        </mc:AlternateContent>
        <mc:AlternateContent xmlns:mc="http://schemas.openxmlformats.org/markup-compatibility/2006">
          <mc:Choice Requires="x14">
            <control shapeId="35489" r:id="rId2173" name="Button 7841">
              <controlPr locked="0" defaultSize="0" print="0" autoFill="0" autoPict="0" macro="[0]!Sheet1.deleteRow">
                <anchor moveWithCells="1" sizeWithCells="1">
                  <from>
                    <xdr:col>6</xdr:col>
                    <xdr:colOff>0</xdr:colOff>
                    <xdr:row>3022</xdr:row>
                    <xdr:rowOff>0</xdr:rowOff>
                  </from>
                  <to>
                    <xdr:col>7</xdr:col>
                    <xdr:colOff>0</xdr:colOff>
                    <xdr:row>3023</xdr:row>
                    <xdr:rowOff>0</xdr:rowOff>
                  </to>
                </anchor>
              </controlPr>
            </control>
          </mc:Choice>
        </mc:AlternateContent>
        <mc:AlternateContent xmlns:mc="http://schemas.openxmlformats.org/markup-compatibility/2006">
          <mc:Choice Requires="x14">
            <control shapeId="35491" r:id="rId2174" name="Button 7843">
              <controlPr locked="0" defaultSize="0" print="0" autoFill="0" autoPict="0" macro="[0]!Sheet1.deleteRow">
                <anchor moveWithCells="1" sizeWithCells="1">
                  <from>
                    <xdr:col>6</xdr:col>
                    <xdr:colOff>0</xdr:colOff>
                    <xdr:row>3089</xdr:row>
                    <xdr:rowOff>0</xdr:rowOff>
                  </from>
                  <to>
                    <xdr:col>7</xdr:col>
                    <xdr:colOff>0</xdr:colOff>
                    <xdr:row>3090</xdr:row>
                    <xdr:rowOff>0</xdr:rowOff>
                  </to>
                </anchor>
              </controlPr>
            </control>
          </mc:Choice>
        </mc:AlternateContent>
        <mc:AlternateContent xmlns:mc="http://schemas.openxmlformats.org/markup-compatibility/2006">
          <mc:Choice Requires="x14">
            <control shapeId="35492" r:id="rId2175" name="Button 7844">
              <controlPr locked="0" defaultSize="0" print="0" autoFill="0" autoPict="0" macro="[0]!Sheet1.deleteRow">
                <anchor moveWithCells="1" sizeWithCells="1">
                  <from>
                    <xdr:col>6</xdr:col>
                    <xdr:colOff>0</xdr:colOff>
                    <xdr:row>3090</xdr:row>
                    <xdr:rowOff>0</xdr:rowOff>
                  </from>
                  <to>
                    <xdr:col>7</xdr:col>
                    <xdr:colOff>0</xdr:colOff>
                    <xdr:row>3091</xdr:row>
                    <xdr:rowOff>0</xdr:rowOff>
                  </to>
                </anchor>
              </controlPr>
            </control>
          </mc:Choice>
        </mc:AlternateContent>
        <mc:AlternateContent xmlns:mc="http://schemas.openxmlformats.org/markup-compatibility/2006">
          <mc:Choice Requires="x14">
            <control shapeId="35493" r:id="rId2176" name="Button 7845">
              <controlPr locked="0" defaultSize="0" print="0" autoFill="0" autoPict="0" macro="[0]!Sheet1.deleteRow">
                <anchor moveWithCells="1" sizeWithCells="1">
                  <from>
                    <xdr:col>6</xdr:col>
                    <xdr:colOff>0</xdr:colOff>
                    <xdr:row>3119</xdr:row>
                    <xdr:rowOff>0</xdr:rowOff>
                  </from>
                  <to>
                    <xdr:col>7</xdr:col>
                    <xdr:colOff>0</xdr:colOff>
                    <xdr:row>3120</xdr:row>
                    <xdr:rowOff>0</xdr:rowOff>
                  </to>
                </anchor>
              </controlPr>
            </control>
          </mc:Choice>
        </mc:AlternateContent>
        <mc:AlternateContent xmlns:mc="http://schemas.openxmlformats.org/markup-compatibility/2006">
          <mc:Choice Requires="x14">
            <control shapeId="35494" r:id="rId2177" name="Button 7846">
              <controlPr locked="0" defaultSize="0" print="0" autoFill="0" autoPict="0" macro="[0]!Sheet1.deleteRow">
                <anchor moveWithCells="1" sizeWithCells="1">
                  <from>
                    <xdr:col>6</xdr:col>
                    <xdr:colOff>0</xdr:colOff>
                    <xdr:row>3120</xdr:row>
                    <xdr:rowOff>0</xdr:rowOff>
                  </from>
                  <to>
                    <xdr:col>7</xdr:col>
                    <xdr:colOff>0</xdr:colOff>
                    <xdr:row>3121</xdr:row>
                    <xdr:rowOff>0</xdr:rowOff>
                  </to>
                </anchor>
              </controlPr>
            </control>
          </mc:Choice>
        </mc:AlternateContent>
        <mc:AlternateContent xmlns:mc="http://schemas.openxmlformats.org/markup-compatibility/2006">
          <mc:Choice Requires="x14">
            <control shapeId="35496" r:id="rId2178" name="Button 7848">
              <controlPr locked="0" defaultSize="0" print="0" autoFill="0" autoPict="0" macro="[0]!Sheet1.deleteRow">
                <anchor moveWithCells="1" sizeWithCells="1">
                  <from>
                    <xdr:col>6</xdr:col>
                    <xdr:colOff>0</xdr:colOff>
                    <xdr:row>3121</xdr:row>
                    <xdr:rowOff>0</xdr:rowOff>
                  </from>
                  <to>
                    <xdr:col>7</xdr:col>
                    <xdr:colOff>0</xdr:colOff>
                    <xdr:row>3122</xdr:row>
                    <xdr:rowOff>0</xdr:rowOff>
                  </to>
                </anchor>
              </controlPr>
            </control>
          </mc:Choice>
        </mc:AlternateContent>
        <mc:AlternateContent xmlns:mc="http://schemas.openxmlformats.org/markup-compatibility/2006">
          <mc:Choice Requires="x14">
            <control shapeId="35498" r:id="rId2179" name="Button 7850">
              <controlPr locked="0" defaultSize="0" print="0" autoFill="0" autoPict="0" macro="[0]!Sheet1.deleteRow">
                <anchor moveWithCells="1" sizeWithCells="1">
                  <from>
                    <xdr:col>6</xdr:col>
                    <xdr:colOff>0</xdr:colOff>
                    <xdr:row>3106</xdr:row>
                    <xdr:rowOff>0</xdr:rowOff>
                  </from>
                  <to>
                    <xdr:col>7</xdr:col>
                    <xdr:colOff>0</xdr:colOff>
                    <xdr:row>3106</xdr:row>
                    <xdr:rowOff>342900</xdr:rowOff>
                  </to>
                </anchor>
              </controlPr>
            </control>
          </mc:Choice>
        </mc:AlternateContent>
        <mc:AlternateContent xmlns:mc="http://schemas.openxmlformats.org/markup-compatibility/2006">
          <mc:Choice Requires="x14">
            <control shapeId="35500" r:id="rId2180" name="Button 7852">
              <controlPr locked="0" defaultSize="0" print="0" autoFill="0" autoPict="0" macro="[0]!Sheet1.deleteRow">
                <anchor moveWithCells="1" sizeWithCells="1">
                  <from>
                    <xdr:col>6</xdr:col>
                    <xdr:colOff>0</xdr:colOff>
                    <xdr:row>3166</xdr:row>
                    <xdr:rowOff>0</xdr:rowOff>
                  </from>
                  <to>
                    <xdr:col>7</xdr:col>
                    <xdr:colOff>0</xdr:colOff>
                    <xdr:row>3167</xdr:row>
                    <xdr:rowOff>0</xdr:rowOff>
                  </to>
                </anchor>
              </controlPr>
            </control>
          </mc:Choice>
        </mc:AlternateContent>
        <mc:AlternateContent xmlns:mc="http://schemas.openxmlformats.org/markup-compatibility/2006">
          <mc:Choice Requires="x14">
            <control shapeId="35504" r:id="rId2181" name="Button 7856">
              <controlPr locked="0" defaultSize="0" print="0" autoFill="0" autoPict="0" macro="[0]!Sheet1.deleteRow">
                <anchor moveWithCells="1" sizeWithCells="1">
                  <from>
                    <xdr:col>6</xdr:col>
                    <xdr:colOff>0</xdr:colOff>
                    <xdr:row>3167</xdr:row>
                    <xdr:rowOff>0</xdr:rowOff>
                  </from>
                  <to>
                    <xdr:col>7</xdr:col>
                    <xdr:colOff>0</xdr:colOff>
                    <xdr:row>3168</xdr:row>
                    <xdr:rowOff>0</xdr:rowOff>
                  </to>
                </anchor>
              </controlPr>
            </control>
          </mc:Choice>
        </mc:AlternateContent>
        <mc:AlternateContent xmlns:mc="http://schemas.openxmlformats.org/markup-compatibility/2006">
          <mc:Choice Requires="x14">
            <control shapeId="35505" r:id="rId2182" name="Button 7857">
              <controlPr locked="0" defaultSize="0" print="0" autoFill="0" autoPict="0" macro="[0]!Sheet1.deleteRow">
                <anchor moveWithCells="1" sizeWithCells="1">
                  <from>
                    <xdr:col>6</xdr:col>
                    <xdr:colOff>0</xdr:colOff>
                    <xdr:row>3168</xdr:row>
                    <xdr:rowOff>0</xdr:rowOff>
                  </from>
                  <to>
                    <xdr:col>7</xdr:col>
                    <xdr:colOff>0</xdr:colOff>
                    <xdr:row>3169</xdr:row>
                    <xdr:rowOff>0</xdr:rowOff>
                  </to>
                </anchor>
              </controlPr>
            </control>
          </mc:Choice>
        </mc:AlternateContent>
        <mc:AlternateContent xmlns:mc="http://schemas.openxmlformats.org/markup-compatibility/2006">
          <mc:Choice Requires="x14">
            <control shapeId="35506" r:id="rId2183" name="Button 7858">
              <controlPr locked="0" defaultSize="0" print="0" autoFill="0" autoPict="0" macro="[0]!Sheet1.deleteRow">
                <anchor moveWithCells="1" sizeWithCells="1">
                  <from>
                    <xdr:col>6</xdr:col>
                    <xdr:colOff>0</xdr:colOff>
                    <xdr:row>3169</xdr:row>
                    <xdr:rowOff>0</xdr:rowOff>
                  </from>
                  <to>
                    <xdr:col>7</xdr:col>
                    <xdr:colOff>0</xdr:colOff>
                    <xdr:row>3170</xdr:row>
                    <xdr:rowOff>0</xdr:rowOff>
                  </to>
                </anchor>
              </controlPr>
            </control>
          </mc:Choice>
        </mc:AlternateContent>
        <mc:AlternateContent xmlns:mc="http://schemas.openxmlformats.org/markup-compatibility/2006">
          <mc:Choice Requires="x14">
            <control shapeId="35507" r:id="rId2184" name="Button 7859">
              <controlPr locked="0" defaultSize="0" print="0" autoFill="0" autoPict="0" macro="[0]!Sheet1.deleteRow">
                <anchor moveWithCells="1" sizeWithCells="1">
                  <from>
                    <xdr:col>6</xdr:col>
                    <xdr:colOff>0</xdr:colOff>
                    <xdr:row>3170</xdr:row>
                    <xdr:rowOff>0</xdr:rowOff>
                  </from>
                  <to>
                    <xdr:col>7</xdr:col>
                    <xdr:colOff>0</xdr:colOff>
                    <xdr:row>3171</xdr:row>
                    <xdr:rowOff>0</xdr:rowOff>
                  </to>
                </anchor>
              </controlPr>
            </control>
          </mc:Choice>
        </mc:AlternateContent>
        <mc:AlternateContent xmlns:mc="http://schemas.openxmlformats.org/markup-compatibility/2006">
          <mc:Choice Requires="x14">
            <control shapeId="35509" r:id="rId2185" name="Button 7861">
              <controlPr locked="0" defaultSize="0" print="0" autoFill="0" autoPict="0" macro="[0]!Sheet1.deleteRow">
                <anchor moveWithCells="1" sizeWithCells="1">
                  <from>
                    <xdr:col>6</xdr:col>
                    <xdr:colOff>0</xdr:colOff>
                    <xdr:row>3206</xdr:row>
                    <xdr:rowOff>0</xdr:rowOff>
                  </from>
                  <to>
                    <xdr:col>7</xdr:col>
                    <xdr:colOff>0</xdr:colOff>
                    <xdr:row>3207</xdr:row>
                    <xdr:rowOff>0</xdr:rowOff>
                  </to>
                </anchor>
              </controlPr>
            </control>
          </mc:Choice>
        </mc:AlternateContent>
        <mc:AlternateContent xmlns:mc="http://schemas.openxmlformats.org/markup-compatibility/2006">
          <mc:Choice Requires="x14">
            <control shapeId="35511" r:id="rId2186" name="Button 7863">
              <controlPr locked="0" defaultSize="0" print="0" autoFill="0" autoPict="0" macro="[0]!Sheet1.deleteRow">
                <anchor moveWithCells="1" sizeWithCells="1">
                  <from>
                    <xdr:col>6</xdr:col>
                    <xdr:colOff>0</xdr:colOff>
                    <xdr:row>3062</xdr:row>
                    <xdr:rowOff>0</xdr:rowOff>
                  </from>
                  <to>
                    <xdr:col>7</xdr:col>
                    <xdr:colOff>0</xdr:colOff>
                    <xdr:row>3063</xdr:row>
                    <xdr:rowOff>0</xdr:rowOff>
                  </to>
                </anchor>
              </controlPr>
            </control>
          </mc:Choice>
        </mc:AlternateContent>
        <mc:AlternateContent xmlns:mc="http://schemas.openxmlformats.org/markup-compatibility/2006">
          <mc:Choice Requires="x14">
            <control shapeId="35512" r:id="rId2187" name="Button 7864">
              <controlPr locked="0" defaultSize="0" print="0" autoFill="0" autoPict="0" macro="[0]!Sheet1.deleteRow">
                <anchor moveWithCells="1" sizeWithCells="1">
                  <from>
                    <xdr:col>6</xdr:col>
                    <xdr:colOff>0</xdr:colOff>
                    <xdr:row>3075</xdr:row>
                    <xdr:rowOff>0</xdr:rowOff>
                  </from>
                  <to>
                    <xdr:col>7</xdr:col>
                    <xdr:colOff>0</xdr:colOff>
                    <xdr:row>3075</xdr:row>
                    <xdr:rowOff>514350</xdr:rowOff>
                  </to>
                </anchor>
              </controlPr>
            </control>
          </mc:Choice>
        </mc:AlternateContent>
        <mc:AlternateContent xmlns:mc="http://schemas.openxmlformats.org/markup-compatibility/2006">
          <mc:Choice Requires="x14">
            <control shapeId="35531" r:id="rId2188" name="Button 7883">
              <controlPr locked="0" defaultSize="0" print="0" autoFill="0" autoPict="0" macro="[0]!Sheet1.InsertNewTableRow">
                <anchor moveWithCells="1" sizeWithCells="1">
                  <from>
                    <xdr:col>6</xdr:col>
                    <xdr:colOff>0</xdr:colOff>
                    <xdr:row>3316</xdr:row>
                    <xdr:rowOff>0</xdr:rowOff>
                  </from>
                  <to>
                    <xdr:col>7</xdr:col>
                    <xdr:colOff>0</xdr:colOff>
                    <xdr:row>3317</xdr:row>
                    <xdr:rowOff>0</xdr:rowOff>
                  </to>
                </anchor>
              </controlPr>
            </control>
          </mc:Choice>
        </mc:AlternateContent>
        <mc:AlternateContent xmlns:mc="http://schemas.openxmlformats.org/markup-compatibility/2006">
          <mc:Choice Requires="x14">
            <control shapeId="35532" r:id="rId2189" name="Button 7884">
              <controlPr locked="0" defaultSize="0" print="0" autoFill="0" autoPict="0" macro="[0]!Sheet1.deleteRow">
                <anchor moveWithCells="1" sizeWithCells="1">
                  <from>
                    <xdr:col>6</xdr:col>
                    <xdr:colOff>0</xdr:colOff>
                    <xdr:row>3317</xdr:row>
                    <xdr:rowOff>0</xdr:rowOff>
                  </from>
                  <to>
                    <xdr:col>7</xdr:col>
                    <xdr:colOff>0</xdr:colOff>
                    <xdr:row>3318</xdr:row>
                    <xdr:rowOff>0</xdr:rowOff>
                  </to>
                </anchor>
              </controlPr>
            </control>
          </mc:Choice>
        </mc:AlternateContent>
        <mc:AlternateContent xmlns:mc="http://schemas.openxmlformats.org/markup-compatibility/2006">
          <mc:Choice Requires="x14">
            <control shapeId="35533" r:id="rId2190" name="Button 7885">
              <controlPr locked="0" defaultSize="0" print="0" autoFill="0" autoPict="0" macro="[0]!Sheet1.deleteProcedure">
                <anchor moveWithCells="1" sizeWithCells="1">
                  <from>
                    <xdr:col>6</xdr:col>
                    <xdr:colOff>0</xdr:colOff>
                    <xdr:row>3309</xdr:row>
                    <xdr:rowOff>0</xdr:rowOff>
                  </from>
                  <to>
                    <xdr:col>7</xdr:col>
                    <xdr:colOff>0</xdr:colOff>
                    <xdr:row>3310</xdr:row>
                    <xdr:rowOff>0</xdr:rowOff>
                  </to>
                </anchor>
              </controlPr>
            </control>
          </mc:Choice>
        </mc:AlternateContent>
        <mc:AlternateContent xmlns:mc="http://schemas.openxmlformats.org/markup-compatibility/2006">
          <mc:Choice Requires="x14">
            <control shapeId="35552" r:id="rId2191" name="Button 7904">
              <controlPr locked="0" defaultSize="0" print="0" autoFill="0" autoPict="0" macro="[0]!Sheet1.InsertNewTableRow">
                <anchor moveWithCells="1" sizeWithCells="1">
                  <from>
                    <xdr:col>6</xdr:col>
                    <xdr:colOff>0</xdr:colOff>
                    <xdr:row>3327</xdr:row>
                    <xdr:rowOff>0</xdr:rowOff>
                  </from>
                  <to>
                    <xdr:col>7</xdr:col>
                    <xdr:colOff>0</xdr:colOff>
                    <xdr:row>3328</xdr:row>
                    <xdr:rowOff>0</xdr:rowOff>
                  </to>
                </anchor>
              </controlPr>
            </control>
          </mc:Choice>
        </mc:AlternateContent>
        <mc:AlternateContent xmlns:mc="http://schemas.openxmlformats.org/markup-compatibility/2006">
          <mc:Choice Requires="x14">
            <control shapeId="35553" r:id="rId2192" name="Button 7905">
              <controlPr locked="0" defaultSize="0" print="0" autoFill="0" autoPict="0" macro="[0]!Sheet1.deleteRow">
                <anchor moveWithCells="1" sizeWithCells="1">
                  <from>
                    <xdr:col>6</xdr:col>
                    <xdr:colOff>0</xdr:colOff>
                    <xdr:row>3328</xdr:row>
                    <xdr:rowOff>0</xdr:rowOff>
                  </from>
                  <to>
                    <xdr:col>7</xdr:col>
                    <xdr:colOff>0</xdr:colOff>
                    <xdr:row>3329</xdr:row>
                    <xdr:rowOff>0</xdr:rowOff>
                  </to>
                </anchor>
              </controlPr>
            </control>
          </mc:Choice>
        </mc:AlternateContent>
        <mc:AlternateContent xmlns:mc="http://schemas.openxmlformats.org/markup-compatibility/2006">
          <mc:Choice Requires="x14">
            <control shapeId="35554" r:id="rId2193" name="Button 7906">
              <controlPr locked="0" defaultSize="0" print="0" autoFill="0" autoPict="0" macro="[0]!Sheet1.deleteProcedure">
                <anchor moveWithCells="1" sizeWithCells="1">
                  <from>
                    <xdr:col>6</xdr:col>
                    <xdr:colOff>0</xdr:colOff>
                    <xdr:row>3319</xdr:row>
                    <xdr:rowOff>171450</xdr:rowOff>
                  </from>
                  <to>
                    <xdr:col>7</xdr:col>
                    <xdr:colOff>0</xdr:colOff>
                    <xdr:row>3321</xdr:row>
                    <xdr:rowOff>0</xdr:rowOff>
                  </to>
                </anchor>
              </controlPr>
            </control>
          </mc:Choice>
        </mc:AlternateContent>
        <mc:AlternateContent xmlns:mc="http://schemas.openxmlformats.org/markup-compatibility/2006">
          <mc:Choice Requires="x14">
            <control shapeId="35573" r:id="rId2194" name="Button 7925">
              <controlPr locked="0" defaultSize="0" print="0" autoFill="0" autoPict="0" macro="[0]!Sheet1.InsertNewTableRow">
                <anchor moveWithCells="1" sizeWithCells="1">
                  <from>
                    <xdr:col>6</xdr:col>
                    <xdr:colOff>0</xdr:colOff>
                    <xdr:row>3338</xdr:row>
                    <xdr:rowOff>0</xdr:rowOff>
                  </from>
                  <to>
                    <xdr:col>7</xdr:col>
                    <xdr:colOff>0</xdr:colOff>
                    <xdr:row>3339</xdr:row>
                    <xdr:rowOff>0</xdr:rowOff>
                  </to>
                </anchor>
              </controlPr>
            </control>
          </mc:Choice>
        </mc:AlternateContent>
        <mc:AlternateContent xmlns:mc="http://schemas.openxmlformats.org/markup-compatibility/2006">
          <mc:Choice Requires="x14">
            <control shapeId="35574" r:id="rId2195" name="Button 7926">
              <controlPr locked="0" defaultSize="0" print="0" autoFill="0" autoPict="0" macro="[0]!Sheet1.deleteRow">
                <anchor moveWithCells="1" sizeWithCells="1">
                  <from>
                    <xdr:col>6</xdr:col>
                    <xdr:colOff>0</xdr:colOff>
                    <xdr:row>3339</xdr:row>
                    <xdr:rowOff>0</xdr:rowOff>
                  </from>
                  <to>
                    <xdr:col>7</xdr:col>
                    <xdr:colOff>0</xdr:colOff>
                    <xdr:row>3340</xdr:row>
                    <xdr:rowOff>0</xdr:rowOff>
                  </to>
                </anchor>
              </controlPr>
            </control>
          </mc:Choice>
        </mc:AlternateContent>
        <mc:AlternateContent xmlns:mc="http://schemas.openxmlformats.org/markup-compatibility/2006">
          <mc:Choice Requires="x14">
            <control shapeId="35575" r:id="rId2196" name="Button 7927">
              <controlPr locked="0" defaultSize="0" print="0" autoFill="0" autoPict="0" macro="[0]!Sheet1.deleteProcedure">
                <anchor moveWithCells="1" sizeWithCells="1">
                  <from>
                    <xdr:col>6</xdr:col>
                    <xdr:colOff>0</xdr:colOff>
                    <xdr:row>3331</xdr:row>
                    <xdr:rowOff>0</xdr:rowOff>
                  </from>
                  <to>
                    <xdr:col>7</xdr:col>
                    <xdr:colOff>0</xdr:colOff>
                    <xdr:row>3332</xdr:row>
                    <xdr:rowOff>0</xdr:rowOff>
                  </to>
                </anchor>
              </controlPr>
            </control>
          </mc:Choice>
        </mc:AlternateContent>
        <mc:AlternateContent xmlns:mc="http://schemas.openxmlformats.org/markup-compatibility/2006">
          <mc:Choice Requires="x14">
            <control shapeId="35594" r:id="rId2197" name="Button 7946">
              <controlPr locked="0" defaultSize="0" print="0" autoFill="0" autoPict="0" macro="[0]!Sheet1.InsertNewTableRow">
                <anchor moveWithCells="1" sizeWithCells="1">
                  <from>
                    <xdr:col>6</xdr:col>
                    <xdr:colOff>0</xdr:colOff>
                    <xdr:row>3349</xdr:row>
                    <xdr:rowOff>0</xdr:rowOff>
                  </from>
                  <to>
                    <xdr:col>7</xdr:col>
                    <xdr:colOff>0</xdr:colOff>
                    <xdr:row>3350</xdr:row>
                    <xdr:rowOff>0</xdr:rowOff>
                  </to>
                </anchor>
              </controlPr>
            </control>
          </mc:Choice>
        </mc:AlternateContent>
        <mc:AlternateContent xmlns:mc="http://schemas.openxmlformats.org/markup-compatibility/2006">
          <mc:Choice Requires="x14">
            <control shapeId="35595" r:id="rId2198" name="Button 7947">
              <controlPr locked="0" defaultSize="0" print="0" autoFill="0" autoPict="0" macro="[0]!Sheet1.deleteRow">
                <anchor moveWithCells="1" sizeWithCells="1">
                  <from>
                    <xdr:col>6</xdr:col>
                    <xdr:colOff>0</xdr:colOff>
                    <xdr:row>3350</xdr:row>
                    <xdr:rowOff>0</xdr:rowOff>
                  </from>
                  <to>
                    <xdr:col>7</xdr:col>
                    <xdr:colOff>0</xdr:colOff>
                    <xdr:row>3351</xdr:row>
                    <xdr:rowOff>0</xdr:rowOff>
                  </to>
                </anchor>
              </controlPr>
            </control>
          </mc:Choice>
        </mc:AlternateContent>
        <mc:AlternateContent xmlns:mc="http://schemas.openxmlformats.org/markup-compatibility/2006">
          <mc:Choice Requires="x14">
            <control shapeId="35596" r:id="rId2199" name="Button 7948">
              <controlPr locked="0" defaultSize="0" print="0" autoFill="0" autoPict="0" macro="[0]!Sheet1.deleteProcedure">
                <anchor moveWithCells="1" sizeWithCells="1">
                  <from>
                    <xdr:col>6</xdr:col>
                    <xdr:colOff>0</xdr:colOff>
                    <xdr:row>3342</xdr:row>
                    <xdr:rowOff>0</xdr:rowOff>
                  </from>
                  <to>
                    <xdr:col>7</xdr:col>
                    <xdr:colOff>0</xdr:colOff>
                    <xdr:row>3343</xdr:row>
                    <xdr:rowOff>0</xdr:rowOff>
                  </to>
                </anchor>
              </controlPr>
            </control>
          </mc:Choice>
        </mc:AlternateContent>
        <mc:AlternateContent xmlns:mc="http://schemas.openxmlformats.org/markup-compatibility/2006">
          <mc:Choice Requires="x14">
            <control shapeId="35669" r:id="rId2200" name="Button 8021">
              <controlPr locked="0" defaultSize="0" print="0" autoFill="0" autoPict="0" macro="[0]!Sheet1.InsertNewTableRow">
                <anchor moveWithCells="1" sizeWithCells="1">
                  <from>
                    <xdr:col>6</xdr:col>
                    <xdr:colOff>0</xdr:colOff>
                    <xdr:row>3360</xdr:row>
                    <xdr:rowOff>0</xdr:rowOff>
                  </from>
                  <to>
                    <xdr:col>7</xdr:col>
                    <xdr:colOff>0</xdr:colOff>
                    <xdr:row>3361</xdr:row>
                    <xdr:rowOff>0</xdr:rowOff>
                  </to>
                </anchor>
              </controlPr>
            </control>
          </mc:Choice>
        </mc:AlternateContent>
        <mc:AlternateContent xmlns:mc="http://schemas.openxmlformats.org/markup-compatibility/2006">
          <mc:Choice Requires="x14">
            <control shapeId="35670" r:id="rId2201" name="Button 8022">
              <controlPr locked="0" defaultSize="0" print="0" autoFill="0" autoPict="0" macro="[0]!Sheet1.deleteRow">
                <anchor moveWithCells="1" sizeWithCells="1">
                  <from>
                    <xdr:col>6</xdr:col>
                    <xdr:colOff>0</xdr:colOff>
                    <xdr:row>3361</xdr:row>
                    <xdr:rowOff>0</xdr:rowOff>
                  </from>
                  <to>
                    <xdr:col>7</xdr:col>
                    <xdr:colOff>0</xdr:colOff>
                    <xdr:row>3362</xdr:row>
                    <xdr:rowOff>0</xdr:rowOff>
                  </to>
                </anchor>
              </controlPr>
            </control>
          </mc:Choice>
        </mc:AlternateContent>
        <mc:AlternateContent xmlns:mc="http://schemas.openxmlformats.org/markup-compatibility/2006">
          <mc:Choice Requires="x14">
            <control shapeId="35671" r:id="rId2202" name="Button 8023">
              <controlPr locked="0" defaultSize="0" print="0" autoFill="0" autoPict="0" macro="[0]!Sheet1.deleteProcedure">
                <anchor moveWithCells="1" sizeWithCells="1">
                  <from>
                    <xdr:col>6</xdr:col>
                    <xdr:colOff>0</xdr:colOff>
                    <xdr:row>3353</xdr:row>
                    <xdr:rowOff>0</xdr:rowOff>
                  </from>
                  <to>
                    <xdr:col>7</xdr:col>
                    <xdr:colOff>0</xdr:colOff>
                    <xdr:row>3354</xdr:row>
                    <xdr:rowOff>0</xdr:rowOff>
                  </to>
                </anchor>
              </controlPr>
            </control>
          </mc:Choice>
        </mc:AlternateContent>
        <mc:AlternateContent xmlns:mc="http://schemas.openxmlformats.org/markup-compatibility/2006">
          <mc:Choice Requires="x14">
            <control shapeId="35690" r:id="rId2203" name="Button 8042">
              <controlPr locked="0" defaultSize="0" print="0" autoFill="0" autoPict="0" macro="[0]!Sheet1.InsertNewTableRow">
                <anchor moveWithCells="1" sizeWithCells="1">
                  <from>
                    <xdr:col>6</xdr:col>
                    <xdr:colOff>0</xdr:colOff>
                    <xdr:row>3372</xdr:row>
                    <xdr:rowOff>0</xdr:rowOff>
                  </from>
                  <to>
                    <xdr:col>7</xdr:col>
                    <xdr:colOff>0</xdr:colOff>
                    <xdr:row>3373</xdr:row>
                    <xdr:rowOff>0</xdr:rowOff>
                  </to>
                </anchor>
              </controlPr>
            </control>
          </mc:Choice>
        </mc:AlternateContent>
        <mc:AlternateContent xmlns:mc="http://schemas.openxmlformats.org/markup-compatibility/2006">
          <mc:Choice Requires="x14">
            <control shapeId="35691" r:id="rId2204" name="Button 8043">
              <controlPr locked="0" defaultSize="0" print="0" autoFill="0" autoPict="0" macro="[0]!Sheet1.deleteRow">
                <anchor moveWithCells="1" sizeWithCells="1">
                  <from>
                    <xdr:col>6</xdr:col>
                    <xdr:colOff>0</xdr:colOff>
                    <xdr:row>3373</xdr:row>
                    <xdr:rowOff>0</xdr:rowOff>
                  </from>
                  <to>
                    <xdr:col>7</xdr:col>
                    <xdr:colOff>0</xdr:colOff>
                    <xdr:row>3374</xdr:row>
                    <xdr:rowOff>0</xdr:rowOff>
                  </to>
                </anchor>
              </controlPr>
            </control>
          </mc:Choice>
        </mc:AlternateContent>
        <mc:AlternateContent xmlns:mc="http://schemas.openxmlformats.org/markup-compatibility/2006">
          <mc:Choice Requires="x14">
            <control shapeId="35692" r:id="rId2205" name="Button 8044">
              <controlPr locked="0" defaultSize="0" print="0" autoFill="0" autoPict="0" macro="[0]!Sheet1.deleteProcedure">
                <anchor moveWithCells="1" sizeWithCells="1">
                  <from>
                    <xdr:col>6</xdr:col>
                    <xdr:colOff>0</xdr:colOff>
                    <xdr:row>3365</xdr:row>
                    <xdr:rowOff>0</xdr:rowOff>
                  </from>
                  <to>
                    <xdr:col>7</xdr:col>
                    <xdr:colOff>0</xdr:colOff>
                    <xdr:row>3366</xdr:row>
                    <xdr:rowOff>0</xdr:rowOff>
                  </to>
                </anchor>
              </controlPr>
            </control>
          </mc:Choice>
        </mc:AlternateContent>
        <mc:AlternateContent xmlns:mc="http://schemas.openxmlformats.org/markup-compatibility/2006">
          <mc:Choice Requires="x14">
            <control shapeId="35711" r:id="rId2206" name="Button 8063">
              <controlPr locked="0" defaultSize="0" print="0" autoFill="0" autoPict="0" macro="[0]!Sheet1.InsertNewTableRow">
                <anchor moveWithCells="1" sizeWithCells="1">
                  <from>
                    <xdr:col>6</xdr:col>
                    <xdr:colOff>0</xdr:colOff>
                    <xdr:row>3384</xdr:row>
                    <xdr:rowOff>0</xdr:rowOff>
                  </from>
                  <to>
                    <xdr:col>7</xdr:col>
                    <xdr:colOff>0</xdr:colOff>
                    <xdr:row>3385</xdr:row>
                    <xdr:rowOff>0</xdr:rowOff>
                  </to>
                </anchor>
              </controlPr>
            </control>
          </mc:Choice>
        </mc:AlternateContent>
        <mc:AlternateContent xmlns:mc="http://schemas.openxmlformats.org/markup-compatibility/2006">
          <mc:Choice Requires="x14">
            <control shapeId="35712" r:id="rId2207" name="Button 8064">
              <controlPr locked="0" defaultSize="0" print="0" autoFill="0" autoPict="0" macro="[0]!Sheet1.deleteRow">
                <anchor moveWithCells="1" sizeWithCells="1">
                  <from>
                    <xdr:col>6</xdr:col>
                    <xdr:colOff>0</xdr:colOff>
                    <xdr:row>3385</xdr:row>
                    <xdr:rowOff>0</xdr:rowOff>
                  </from>
                  <to>
                    <xdr:col>7</xdr:col>
                    <xdr:colOff>0</xdr:colOff>
                    <xdr:row>3386</xdr:row>
                    <xdr:rowOff>0</xdr:rowOff>
                  </to>
                </anchor>
              </controlPr>
            </control>
          </mc:Choice>
        </mc:AlternateContent>
        <mc:AlternateContent xmlns:mc="http://schemas.openxmlformats.org/markup-compatibility/2006">
          <mc:Choice Requires="x14">
            <control shapeId="35713" r:id="rId2208" name="Button 8065">
              <controlPr locked="0" defaultSize="0" print="0" autoFill="0" autoPict="0" macro="[0]!Sheet1.deleteProcedure">
                <anchor moveWithCells="1" sizeWithCells="1">
                  <from>
                    <xdr:col>6</xdr:col>
                    <xdr:colOff>0</xdr:colOff>
                    <xdr:row>3377</xdr:row>
                    <xdr:rowOff>0</xdr:rowOff>
                  </from>
                  <to>
                    <xdr:col>7</xdr:col>
                    <xdr:colOff>0</xdr:colOff>
                    <xdr:row>3378</xdr:row>
                    <xdr:rowOff>0</xdr:rowOff>
                  </to>
                </anchor>
              </controlPr>
            </control>
          </mc:Choice>
        </mc:AlternateContent>
        <mc:AlternateContent xmlns:mc="http://schemas.openxmlformats.org/markup-compatibility/2006">
          <mc:Choice Requires="x14">
            <control shapeId="35774" r:id="rId2209" name="Button 8126">
              <controlPr locked="0" defaultSize="0" print="0" autoFill="0" autoPict="0" macro="[0]!Sheet1.InsertNewTableRow">
                <anchor moveWithCells="1" sizeWithCells="1">
                  <from>
                    <xdr:col>6</xdr:col>
                    <xdr:colOff>0</xdr:colOff>
                    <xdr:row>3396</xdr:row>
                    <xdr:rowOff>0</xdr:rowOff>
                  </from>
                  <to>
                    <xdr:col>7</xdr:col>
                    <xdr:colOff>0</xdr:colOff>
                    <xdr:row>3397</xdr:row>
                    <xdr:rowOff>0</xdr:rowOff>
                  </to>
                </anchor>
              </controlPr>
            </control>
          </mc:Choice>
        </mc:AlternateContent>
        <mc:AlternateContent xmlns:mc="http://schemas.openxmlformats.org/markup-compatibility/2006">
          <mc:Choice Requires="x14">
            <control shapeId="35775" r:id="rId2210" name="Button 8127">
              <controlPr locked="0" defaultSize="0" print="0" autoFill="0" autoPict="0" macro="[0]!Sheet1.deleteRow">
                <anchor moveWithCells="1" sizeWithCells="1">
                  <from>
                    <xdr:col>6</xdr:col>
                    <xdr:colOff>0</xdr:colOff>
                    <xdr:row>3397</xdr:row>
                    <xdr:rowOff>0</xdr:rowOff>
                  </from>
                  <to>
                    <xdr:col>7</xdr:col>
                    <xdr:colOff>0</xdr:colOff>
                    <xdr:row>3398</xdr:row>
                    <xdr:rowOff>0</xdr:rowOff>
                  </to>
                </anchor>
              </controlPr>
            </control>
          </mc:Choice>
        </mc:AlternateContent>
        <mc:AlternateContent xmlns:mc="http://schemas.openxmlformats.org/markup-compatibility/2006">
          <mc:Choice Requires="x14">
            <control shapeId="35776" r:id="rId2211" name="Button 8128">
              <controlPr locked="0" defaultSize="0" print="0" autoFill="0" autoPict="0" macro="[0]!Sheet1.deleteProcedure">
                <anchor moveWithCells="1" sizeWithCells="1">
                  <from>
                    <xdr:col>6</xdr:col>
                    <xdr:colOff>0</xdr:colOff>
                    <xdr:row>3389</xdr:row>
                    <xdr:rowOff>0</xdr:rowOff>
                  </from>
                  <to>
                    <xdr:col>7</xdr:col>
                    <xdr:colOff>0</xdr:colOff>
                    <xdr:row>3389</xdr:row>
                    <xdr:rowOff>428625</xdr:rowOff>
                  </to>
                </anchor>
              </controlPr>
            </control>
          </mc:Choice>
        </mc:AlternateContent>
        <mc:AlternateContent xmlns:mc="http://schemas.openxmlformats.org/markup-compatibility/2006">
          <mc:Choice Requires="x14">
            <control shapeId="35779" r:id="rId2212" name="Button 8131">
              <controlPr locked="0" defaultSize="0" print="0" autoFill="0" autoPict="0" macro="[0]!Sheet1.deleteRow">
                <anchor moveWithCells="1" sizeWithCells="1">
                  <from>
                    <xdr:col>6</xdr:col>
                    <xdr:colOff>0</xdr:colOff>
                    <xdr:row>3362</xdr:row>
                    <xdr:rowOff>0</xdr:rowOff>
                  </from>
                  <to>
                    <xdr:col>7</xdr:col>
                    <xdr:colOff>0</xdr:colOff>
                    <xdr:row>3363</xdr:row>
                    <xdr:rowOff>0</xdr:rowOff>
                  </to>
                </anchor>
              </controlPr>
            </control>
          </mc:Choice>
        </mc:AlternateContent>
        <mc:AlternateContent xmlns:mc="http://schemas.openxmlformats.org/markup-compatibility/2006">
          <mc:Choice Requires="x14">
            <control shapeId="35780" r:id="rId2213" name="Button 8132">
              <controlPr locked="0" defaultSize="0" print="0" autoFill="0" autoPict="0" macro="[0]!Sheet1.deleteRow">
                <anchor moveWithCells="1" sizeWithCells="1">
                  <from>
                    <xdr:col>6</xdr:col>
                    <xdr:colOff>0</xdr:colOff>
                    <xdr:row>3374</xdr:row>
                    <xdr:rowOff>0</xdr:rowOff>
                  </from>
                  <to>
                    <xdr:col>7</xdr:col>
                    <xdr:colOff>0</xdr:colOff>
                    <xdr:row>3375</xdr:row>
                    <xdr:rowOff>0</xdr:rowOff>
                  </to>
                </anchor>
              </controlPr>
            </control>
          </mc:Choice>
        </mc:AlternateContent>
        <mc:AlternateContent xmlns:mc="http://schemas.openxmlformats.org/markup-compatibility/2006">
          <mc:Choice Requires="x14">
            <control shapeId="35781" r:id="rId2214" name="Button 8133">
              <controlPr locked="0" defaultSize="0" print="0" autoFill="0" autoPict="0" macro="[0]!Sheet1.deleteRow">
                <anchor moveWithCells="1" sizeWithCells="1">
                  <from>
                    <xdr:col>6</xdr:col>
                    <xdr:colOff>0</xdr:colOff>
                    <xdr:row>3386</xdr:row>
                    <xdr:rowOff>0</xdr:rowOff>
                  </from>
                  <to>
                    <xdr:col>7</xdr:col>
                    <xdr:colOff>0</xdr:colOff>
                    <xdr:row>3387</xdr:row>
                    <xdr:rowOff>0</xdr:rowOff>
                  </to>
                </anchor>
              </controlPr>
            </control>
          </mc:Choice>
        </mc:AlternateContent>
        <mc:AlternateContent xmlns:mc="http://schemas.openxmlformats.org/markup-compatibility/2006">
          <mc:Choice Requires="x14">
            <control shapeId="35782" r:id="rId2215" name="Button 8134">
              <controlPr locked="0" defaultSize="0" print="0" autoFill="0" autoPict="0" macro="[0]!Sheet1.deleteRow">
                <anchor moveWithCells="1" sizeWithCells="1">
                  <from>
                    <xdr:col>6</xdr:col>
                    <xdr:colOff>0</xdr:colOff>
                    <xdr:row>3398</xdr:row>
                    <xdr:rowOff>0</xdr:rowOff>
                  </from>
                  <to>
                    <xdr:col>7</xdr:col>
                    <xdr:colOff>0</xdr:colOff>
                    <xdr:row>3399</xdr:row>
                    <xdr:rowOff>0</xdr:rowOff>
                  </to>
                </anchor>
              </controlPr>
            </control>
          </mc:Choice>
        </mc:AlternateContent>
      </controls>
    </mc:Choice>
  </mc:AlternateContent>
  <tableParts count="147">
    <tablePart r:id="rId2216"/>
    <tablePart r:id="rId2217"/>
    <tablePart r:id="rId2218"/>
    <tablePart r:id="rId2219"/>
    <tablePart r:id="rId2220"/>
    <tablePart r:id="rId2221"/>
    <tablePart r:id="rId2222"/>
    <tablePart r:id="rId2223"/>
    <tablePart r:id="rId2224"/>
    <tablePart r:id="rId2225"/>
    <tablePart r:id="rId2226"/>
    <tablePart r:id="rId2227"/>
    <tablePart r:id="rId2228"/>
    <tablePart r:id="rId2229"/>
    <tablePart r:id="rId2230"/>
    <tablePart r:id="rId2231"/>
    <tablePart r:id="rId2232"/>
    <tablePart r:id="rId2233"/>
    <tablePart r:id="rId2234"/>
    <tablePart r:id="rId2235"/>
    <tablePart r:id="rId2236"/>
    <tablePart r:id="rId2237"/>
    <tablePart r:id="rId2238"/>
    <tablePart r:id="rId2239"/>
    <tablePart r:id="rId2240"/>
    <tablePart r:id="rId2241"/>
    <tablePart r:id="rId2242"/>
    <tablePart r:id="rId2243"/>
    <tablePart r:id="rId2244"/>
    <tablePart r:id="rId2245"/>
    <tablePart r:id="rId2246"/>
    <tablePart r:id="rId2247"/>
    <tablePart r:id="rId2248"/>
    <tablePart r:id="rId2249"/>
    <tablePart r:id="rId2250"/>
    <tablePart r:id="rId2251"/>
    <tablePart r:id="rId2252"/>
    <tablePart r:id="rId2253"/>
    <tablePart r:id="rId2254"/>
    <tablePart r:id="rId2255"/>
    <tablePart r:id="rId2256"/>
    <tablePart r:id="rId2257"/>
    <tablePart r:id="rId2258"/>
    <tablePart r:id="rId2259"/>
    <tablePart r:id="rId2260"/>
    <tablePart r:id="rId2261"/>
    <tablePart r:id="rId2262"/>
    <tablePart r:id="rId2263"/>
    <tablePart r:id="rId2264"/>
    <tablePart r:id="rId2265"/>
    <tablePart r:id="rId2266"/>
    <tablePart r:id="rId2267"/>
    <tablePart r:id="rId2268"/>
    <tablePart r:id="rId2269"/>
    <tablePart r:id="rId2270"/>
    <tablePart r:id="rId2271"/>
    <tablePart r:id="rId2272"/>
    <tablePart r:id="rId2273"/>
    <tablePart r:id="rId2274"/>
    <tablePart r:id="rId2275"/>
    <tablePart r:id="rId2276"/>
    <tablePart r:id="rId2277"/>
    <tablePart r:id="rId2278"/>
    <tablePart r:id="rId2279"/>
    <tablePart r:id="rId2280"/>
    <tablePart r:id="rId2281"/>
    <tablePart r:id="rId2282"/>
    <tablePart r:id="rId2283"/>
    <tablePart r:id="rId2284"/>
    <tablePart r:id="rId2285"/>
    <tablePart r:id="rId2286"/>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C49 C60 C72 C83 C95 C106 C121 C134 C147 C160 C171 C182 C193 C204 C215 C226 C237 C248 C302 C357 C412 C464 C477 C490 C501 C524 C546 C570 C3300 C589 C605 C637 C653 C792 C931 C1071 C1211 C1224 C1237 C1249 C1261 C1273 C1284 C1295 C1310 C1323 C1337 C1348 C1359 C1370 C1381 C1392 C1403 C1414 C1425 C1436 C1447 C1458 C1469 C1480 C1491 C1502 C1513 C1525 C1537 C1549 C1561 C1578 C1595 C1612 C1628 C1639 C1650 C1661 C1677 C1693 C1709 C1725 C1784 C1842 C1900 C1958 C2025 C2081 C2141 C2195 C2299 C2404 C2509 C2613 C2633 C2646 C2664 C2677 C2714 C2740 C2772 C2797 C2811 C2823 C2845 C2864 C2882 C2898 C2913 C2926 C2938 C2949 C2960 C2971 C2982 C2998 C3013 C3027 C3040 C3051 C3067 C3080 C3095 C3111 C3126 C3137 C3148 C3159 C3175 C3187 C3199 C3211 C3223 C3234 C3245 C3256 C3267 C3278 C3289 C621 C3311 C3322 C3333 C3344 C3355 C3367 C3379 C3391</xm:sqref>
        </x14:dataValidation>
        <x14:dataValidation type="list" allowBlank="1" showInputMessage="1" showErrorMessage="1">
          <x14:formula1>
            <xm:f>'Informacion '!$L$3:$L$17</xm:f>
          </x14:formula1>
          <xm:sqref>D16 D27 D38 D49 D60 D72 D83 D95 D106 D121 D134 D147 D160 D171 D182 D193 D204 D215 D226 D237 D248 D302 D357 D412 D464 D477 D490 D501 D524 D546 D570 D589 D605 D621 D637 D653 D792 D931 D1071 D1211 D1224 D1237 D1249 D1261 D1273 D1284 D1295 D1310 D1323 D1337 D1348 D1359 D1370 D1381 D1392 D1403 D1414 D1425 D1436 D1447 D1458 D1469 D1480 D1491 D1502 D1513 D1525 D1537 D1549 D1561 D1578 D1595 D1612 D1628 D1639 D1650 D1661 D1677 D1693 D1709 D1725 D1784 D1842 D1900 D1958 D2025 D2081 D2141 D2195 D2299 D2404 D2509 D2613 D2633 D2646 D2664 D2677 D2714 D2740 D2772 D2797 D2811 D2823 D2845 D2864 D2882 D2898 D2913 D2926 D2938 D2949 D2960 D2971 D2982 D2998 D3013 D3027 D3040 D3051 D3067 D3080 D3095 D3111 D3126 D3137 D3148 D3159 D3175 D3187 D3199 D3211 D3223 D3234 D3245 D3256 D3267 D3278 D3289 D3300 D3311 D3322 D3333 D3344 D3355 D3367 D3379 D3391</xm:sqref>
        </x14:dataValidation>
        <x14:dataValidation type="list" allowBlank="1" showInputMessage="1" showErrorMessage="1">
          <x14:formula1>
            <xm:f>'Informacion '!$N$3:$N$5</xm:f>
          </x14:formula1>
          <xm:sqref>E16 E27 E38 E49 E60 E72 E83 E95 E106 E121 E134 E147 E160 E171 E182 E193 E204 E215 E226 E237 E248 E302 E357 E412 E464 E477 E490 E501 E524 E546 E570 E589 E605 E621 E637 E653 E792 E931 E1071 E1211 E1224 E1237 E1249 E1261 E1273 E1284 E1295 E1310 E1323 E1337 E1348 E1359 E1370 E1381 E1392 E1403 E1414 E1425 E1436 E1447 E1458 E1469 E1480 E1491 E1502 E1513 E1525 E1537 E1549 E1561 E1578 E1595 E1612 E1628 E1639 E1650 E1661 E1677 E1693 E1709 E1725 E1784 E1842 E1900 E1958 E2025 E2081 E2141 E2195 E2299 E2404 E2509 E2613 E2633 E2646 E2664 E2677 E2714 E2740 E2772 E2797 E2811 E2823 E2845 E2864 E2882 E2898 E2913 E2926 E2938 E2949 E2960 E2971 E2982 E2998 E3013 E3027 E3040 E3051 E3067 E3080 E3095 E3111 E3126 E3137 E3148 E3159 E3175 E3187 E3199 E3211 E3223 E3234 E3245 E3256 E3267 E3278 E3289 E3300 E3311 E3322 E3333 E3344 E3355 E3367 E3379 E3391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7762</v>
      </c>
      <c r="H1" s="12"/>
      <c r="I1" s="12"/>
      <c r="J1" s="12"/>
    </row>
    <row r="2" spans="1:21" ht="22.5" x14ac:dyDescent="0.2">
      <c r="A2" s="14" t="s">
        <v>1181</v>
      </c>
      <c r="B2" s="17" t="s">
        <v>1181</v>
      </c>
      <c r="C2" s="18" t="s">
        <v>4731</v>
      </c>
      <c r="D2" s="17" t="s">
        <v>1181</v>
      </c>
      <c r="E2" s="20" t="s">
        <v>4731</v>
      </c>
      <c r="F2" s="20" t="s">
        <v>5481</v>
      </c>
      <c r="G2" s="21" t="s">
        <v>1181</v>
      </c>
      <c r="H2" s="22" t="s">
        <v>4731</v>
      </c>
      <c r="I2" s="22" t="s">
        <v>5481</v>
      </c>
      <c r="J2" s="23" t="s">
        <v>17010</v>
      </c>
      <c r="L2" s="4" t="s">
        <v>15257</v>
      </c>
      <c r="N2" s="4" t="s">
        <v>15295</v>
      </c>
      <c r="P2" s="4" t="s">
        <v>18111</v>
      </c>
      <c r="Q2" s="25" t="s">
        <v>5090</v>
      </c>
      <c r="S2" s="4" t="s">
        <v>12273</v>
      </c>
      <c r="U2" s="4" t="s">
        <v>12985</v>
      </c>
    </row>
    <row r="3" spans="1:21" x14ac:dyDescent="0.2">
      <c r="A3" s="5" t="s">
        <v>1709</v>
      </c>
      <c r="B3" s="5" t="s">
        <v>1709</v>
      </c>
      <c r="C3" s="5" t="s">
        <v>8809</v>
      </c>
      <c r="D3" s="5" t="s">
        <v>1709</v>
      </c>
      <c r="E3" s="5" t="s">
        <v>8809</v>
      </c>
      <c r="F3" s="5" t="s">
        <v>3720</v>
      </c>
      <c r="G3" s="6" t="s">
        <v>3191</v>
      </c>
      <c r="H3" s="6" t="s">
        <v>7353</v>
      </c>
      <c r="I3" s="6" t="s">
        <v>13938</v>
      </c>
      <c r="J3" s="6" t="s">
        <v>13938</v>
      </c>
      <c r="L3" s="7" t="s">
        <v>1875</v>
      </c>
      <c r="N3" s="5" t="s">
        <v>8856</v>
      </c>
      <c r="P3" s="5" t="s">
        <v>5439</v>
      </c>
      <c r="Q3" s="5" t="s">
        <v>16989</v>
      </c>
      <c r="S3" s="11" t="s">
        <v>17798</v>
      </c>
      <c r="U3" s="5" t="s">
        <v>12551</v>
      </c>
    </row>
    <row r="4" spans="1:21" x14ac:dyDescent="0.2">
      <c r="A4" s="5" t="s">
        <v>8095</v>
      </c>
      <c r="B4" s="5" t="s">
        <v>1709</v>
      </c>
      <c r="C4" s="5" t="s">
        <v>12632</v>
      </c>
      <c r="D4" s="5" t="s">
        <v>1709</v>
      </c>
      <c r="E4" s="5" t="s">
        <v>8809</v>
      </c>
      <c r="F4" s="5" t="s">
        <v>4317</v>
      </c>
      <c r="G4" s="6" t="s">
        <v>3191</v>
      </c>
      <c r="H4" s="6" t="s">
        <v>7353</v>
      </c>
      <c r="I4" s="6" t="s">
        <v>13938</v>
      </c>
      <c r="J4" s="6" t="s">
        <v>841</v>
      </c>
      <c r="L4" s="7" t="s">
        <v>17483</v>
      </c>
      <c r="N4" s="5" t="s">
        <v>6035</v>
      </c>
      <c r="P4" s="5" t="s">
        <v>4872</v>
      </c>
      <c r="Q4" s="5" t="s">
        <v>10305</v>
      </c>
      <c r="S4" s="11" t="s">
        <v>6800</v>
      </c>
    </row>
    <row r="5" spans="1:21" x14ac:dyDescent="0.2">
      <c r="A5" s="5" t="s">
        <v>3191</v>
      </c>
      <c r="B5" s="5" t="s">
        <v>1709</v>
      </c>
      <c r="C5" s="5" t="s">
        <v>17757</v>
      </c>
      <c r="D5" s="5" t="s">
        <v>1709</v>
      </c>
      <c r="E5" s="5" t="s">
        <v>8809</v>
      </c>
      <c r="F5" s="5" t="s">
        <v>2916</v>
      </c>
      <c r="G5" s="6" t="s">
        <v>3191</v>
      </c>
      <c r="H5" s="6" t="s">
        <v>7353</v>
      </c>
      <c r="I5" s="6" t="s">
        <v>13938</v>
      </c>
      <c r="J5" s="6" t="s">
        <v>2583</v>
      </c>
      <c r="L5" s="7" t="s">
        <v>10172</v>
      </c>
      <c r="N5" s="5" t="s">
        <v>17854</v>
      </c>
      <c r="P5" s="5" t="s">
        <v>16749</v>
      </c>
      <c r="Q5" s="5" t="s">
        <v>14628</v>
      </c>
      <c r="S5" s="11" t="s">
        <v>15698</v>
      </c>
    </row>
    <row r="6" spans="1:21" x14ac:dyDescent="0.2">
      <c r="A6" s="5" t="s">
        <v>1492</v>
      </c>
      <c r="B6" s="5" t="s">
        <v>8095</v>
      </c>
      <c r="C6" s="5" t="s">
        <v>18173</v>
      </c>
      <c r="D6" s="5" t="s">
        <v>1709</v>
      </c>
      <c r="E6" s="5" t="s">
        <v>8809</v>
      </c>
      <c r="F6" s="5" t="s">
        <v>1675</v>
      </c>
      <c r="G6" s="6" t="s">
        <v>3191</v>
      </c>
      <c r="H6" s="6" t="s">
        <v>7353</v>
      </c>
      <c r="I6" s="6" t="s">
        <v>2570</v>
      </c>
      <c r="J6" s="6" t="s">
        <v>2570</v>
      </c>
      <c r="L6" s="5" t="s">
        <v>3846</v>
      </c>
      <c r="P6" s="5" t="s">
        <v>11827</v>
      </c>
      <c r="Q6" s="5" t="s">
        <v>10375</v>
      </c>
      <c r="S6" s="11" t="s">
        <v>6152</v>
      </c>
    </row>
    <row r="7" spans="1:21" x14ac:dyDescent="0.2">
      <c r="A7" s="5" t="s">
        <v>18355</v>
      </c>
      <c r="B7" s="5" t="s">
        <v>8095</v>
      </c>
      <c r="C7" s="5" t="s">
        <v>2601</v>
      </c>
      <c r="D7" s="5" t="s">
        <v>1709</v>
      </c>
      <c r="E7" s="5" t="s">
        <v>8809</v>
      </c>
      <c r="F7" s="5" t="s">
        <v>9130</v>
      </c>
      <c r="G7" s="6" t="s">
        <v>3191</v>
      </c>
      <c r="H7" s="6" t="s">
        <v>7353</v>
      </c>
      <c r="I7" s="6" t="s">
        <v>6361</v>
      </c>
      <c r="J7" s="6" t="s">
        <v>6361</v>
      </c>
      <c r="L7" s="5" t="s">
        <v>7243</v>
      </c>
      <c r="P7" s="5" t="s">
        <v>8119</v>
      </c>
      <c r="Q7" s="5" t="s">
        <v>435</v>
      </c>
      <c r="S7" s="11" t="s">
        <v>9450</v>
      </c>
    </row>
    <row r="8" spans="1:21" x14ac:dyDescent="0.2">
      <c r="A8" s="5" t="s">
        <v>5960</v>
      </c>
      <c r="B8" s="5" t="s">
        <v>8095</v>
      </c>
      <c r="C8" s="5" t="s">
        <v>5891</v>
      </c>
      <c r="D8" s="5" t="s">
        <v>1709</v>
      </c>
      <c r="E8" s="5" t="s">
        <v>8809</v>
      </c>
      <c r="F8" s="5" t="s">
        <v>13556</v>
      </c>
      <c r="G8" s="6" t="s">
        <v>3191</v>
      </c>
      <c r="H8" s="6" t="s">
        <v>7353</v>
      </c>
      <c r="I8" s="6" t="s">
        <v>6361</v>
      </c>
      <c r="J8" s="6" t="s">
        <v>4040</v>
      </c>
      <c r="L8" s="5" t="s">
        <v>4322</v>
      </c>
      <c r="P8" s="5" t="s">
        <v>9956</v>
      </c>
      <c r="Q8" s="5" t="s">
        <v>9612</v>
      </c>
      <c r="S8" s="11"/>
    </row>
    <row r="9" spans="1:21" x14ac:dyDescent="0.2">
      <c r="A9" s="5" t="s">
        <v>12508</v>
      </c>
      <c r="B9" s="5" t="s">
        <v>3191</v>
      </c>
      <c r="C9" s="5" t="s">
        <v>7353</v>
      </c>
      <c r="D9" s="5" t="s">
        <v>1709</v>
      </c>
      <c r="E9" s="5" t="s">
        <v>8809</v>
      </c>
      <c r="F9" s="5" t="s">
        <v>14111</v>
      </c>
      <c r="G9" s="6" t="s">
        <v>3191</v>
      </c>
      <c r="H9" s="6" t="s">
        <v>7353</v>
      </c>
      <c r="I9" s="6" t="s">
        <v>6879</v>
      </c>
      <c r="J9" s="6" t="s">
        <v>6879</v>
      </c>
      <c r="L9" s="7" t="s">
        <v>7200</v>
      </c>
      <c r="P9" s="5" t="s">
        <v>17162</v>
      </c>
      <c r="Q9" s="5" t="s">
        <v>2023</v>
      </c>
      <c r="S9" s="9"/>
    </row>
    <row r="10" spans="1:21" x14ac:dyDescent="0.2">
      <c r="A10" s="5" t="s">
        <v>17539</v>
      </c>
      <c r="B10" s="5" t="s">
        <v>3191</v>
      </c>
      <c r="C10" s="5" t="s">
        <v>10738</v>
      </c>
      <c r="D10" s="5" t="s">
        <v>1709</v>
      </c>
      <c r="E10" s="5" t="s">
        <v>8809</v>
      </c>
      <c r="F10" s="5" t="s">
        <v>9059</v>
      </c>
      <c r="G10" s="6" t="s">
        <v>3191</v>
      </c>
      <c r="H10" s="6" t="s">
        <v>7353</v>
      </c>
      <c r="I10" s="6" t="s">
        <v>4813</v>
      </c>
      <c r="J10" s="6" t="s">
        <v>4813</v>
      </c>
      <c r="L10" s="5" t="s">
        <v>7249</v>
      </c>
      <c r="P10" s="5" t="s">
        <v>6585</v>
      </c>
      <c r="Q10" s="5" t="s">
        <v>1327</v>
      </c>
    </row>
    <row r="11" spans="1:21" ht="22.5" x14ac:dyDescent="0.2">
      <c r="A11" s="5" t="s">
        <v>16542</v>
      </c>
      <c r="B11" s="5" t="s">
        <v>3191</v>
      </c>
      <c r="C11" s="5" t="s">
        <v>2815</v>
      </c>
      <c r="D11" s="5" t="s">
        <v>1709</v>
      </c>
      <c r="E11" s="5" t="s">
        <v>8809</v>
      </c>
      <c r="F11" s="5" t="s">
        <v>15234</v>
      </c>
      <c r="G11" s="6" t="s">
        <v>3191</v>
      </c>
      <c r="H11" s="6" t="s">
        <v>7353</v>
      </c>
      <c r="I11" s="6" t="s">
        <v>3663</v>
      </c>
      <c r="J11" s="6" t="s">
        <v>13870</v>
      </c>
      <c r="L11" s="5" t="s">
        <v>11342</v>
      </c>
      <c r="P11" s="5" t="s">
        <v>5510</v>
      </c>
      <c r="Q11" s="5" t="s">
        <v>9561</v>
      </c>
    </row>
    <row r="12" spans="1:21" ht="22.5" x14ac:dyDescent="0.2">
      <c r="A12" s="5" t="s">
        <v>3082</v>
      </c>
      <c r="B12" s="5" t="s">
        <v>3191</v>
      </c>
      <c r="C12" s="5" t="s">
        <v>5433</v>
      </c>
      <c r="D12" s="5" t="s">
        <v>1709</v>
      </c>
      <c r="E12" s="5" t="s">
        <v>12632</v>
      </c>
      <c r="F12" s="5" t="s">
        <v>17503</v>
      </c>
      <c r="G12" s="6" t="s">
        <v>3191</v>
      </c>
      <c r="H12" s="6" t="s">
        <v>7353</v>
      </c>
      <c r="I12" s="6" t="s">
        <v>3663</v>
      </c>
      <c r="J12" s="6" t="s">
        <v>17128</v>
      </c>
      <c r="L12" s="5" t="s">
        <v>15036</v>
      </c>
      <c r="P12" s="5" t="s">
        <v>3813</v>
      </c>
      <c r="Q12" s="5" t="s">
        <v>14295</v>
      </c>
      <c r="S12" s="24"/>
    </row>
    <row r="13" spans="1:21" ht="22.5" x14ac:dyDescent="0.2">
      <c r="B13" s="5" t="s">
        <v>1492</v>
      </c>
      <c r="C13" s="5" t="s">
        <v>11527</v>
      </c>
      <c r="D13" s="5" t="s">
        <v>1709</v>
      </c>
      <c r="E13" s="5" t="s">
        <v>12632</v>
      </c>
      <c r="F13" s="5" t="s">
        <v>18403</v>
      </c>
      <c r="G13" s="6" t="s">
        <v>3191</v>
      </c>
      <c r="H13" s="6" t="s">
        <v>7353</v>
      </c>
      <c r="I13" s="6" t="s">
        <v>3663</v>
      </c>
      <c r="J13" s="6" t="s">
        <v>16865</v>
      </c>
      <c r="L13" s="7" t="s">
        <v>2520</v>
      </c>
      <c r="P13" s="5" t="s">
        <v>3808</v>
      </c>
      <c r="Q13" s="5" t="s">
        <v>4696</v>
      </c>
      <c r="S13" s="24"/>
    </row>
    <row r="14" spans="1:21" ht="22.5" x14ac:dyDescent="0.2">
      <c r="B14" s="5" t="s">
        <v>1492</v>
      </c>
      <c r="C14" s="5" t="s">
        <v>10529</v>
      </c>
      <c r="D14" s="5" t="s">
        <v>1709</v>
      </c>
      <c r="E14" s="5" t="s">
        <v>12632</v>
      </c>
      <c r="F14" s="5" t="s">
        <v>549</v>
      </c>
      <c r="G14" s="6" t="s">
        <v>3191</v>
      </c>
      <c r="H14" s="6" t="s">
        <v>7353</v>
      </c>
      <c r="I14" s="6" t="s">
        <v>3663</v>
      </c>
      <c r="J14" s="6" t="s">
        <v>16956</v>
      </c>
      <c r="L14" s="7" t="s">
        <v>17901</v>
      </c>
      <c r="P14" s="5" t="s">
        <v>15634</v>
      </c>
      <c r="Q14" s="5" t="s">
        <v>5296</v>
      </c>
    </row>
    <row r="15" spans="1:21" ht="22.5" x14ac:dyDescent="0.2">
      <c r="B15" s="5" t="s">
        <v>1492</v>
      </c>
      <c r="C15" s="5" t="s">
        <v>13974</v>
      </c>
      <c r="D15" s="5" t="s">
        <v>1709</v>
      </c>
      <c r="E15" s="5" t="s">
        <v>12632</v>
      </c>
      <c r="F15" s="5" t="s">
        <v>18116</v>
      </c>
      <c r="G15" s="6" t="s">
        <v>3191</v>
      </c>
      <c r="H15" s="6" t="s">
        <v>7353</v>
      </c>
      <c r="I15" s="6" t="s">
        <v>3663</v>
      </c>
      <c r="J15" s="6" t="s">
        <v>3663</v>
      </c>
      <c r="L15" s="7" t="s">
        <v>9400</v>
      </c>
      <c r="P15" s="5" t="s">
        <v>9902</v>
      </c>
      <c r="Q15" s="5" t="s">
        <v>7439</v>
      </c>
    </row>
    <row r="16" spans="1:21" x14ac:dyDescent="0.2">
      <c r="B16" s="5" t="s">
        <v>1492</v>
      </c>
      <c r="C16" s="5" t="s">
        <v>12135</v>
      </c>
      <c r="D16" s="5" t="s">
        <v>1709</v>
      </c>
      <c r="E16" s="5" t="s">
        <v>12632</v>
      </c>
      <c r="F16" s="5" t="s">
        <v>1018</v>
      </c>
      <c r="G16" s="6" t="s">
        <v>3191</v>
      </c>
      <c r="H16" s="6" t="s">
        <v>7353</v>
      </c>
      <c r="I16" s="6" t="s">
        <v>1382</v>
      </c>
      <c r="J16" s="6" t="s">
        <v>12911</v>
      </c>
      <c r="L16" s="7" t="s">
        <v>13090</v>
      </c>
      <c r="P16" s="5" t="s">
        <v>4868</v>
      </c>
      <c r="Q16" s="5" t="s">
        <v>13533</v>
      </c>
    </row>
    <row r="17" spans="2:17" x14ac:dyDescent="0.2">
      <c r="B17" s="5" t="s">
        <v>18355</v>
      </c>
      <c r="C17" s="5" t="s">
        <v>15160</v>
      </c>
      <c r="D17" s="5" t="s">
        <v>1709</v>
      </c>
      <c r="E17" s="5" t="s">
        <v>12632</v>
      </c>
      <c r="F17" s="5" t="s">
        <v>4050</v>
      </c>
      <c r="G17" s="6" t="s">
        <v>3191</v>
      </c>
      <c r="H17" s="6" t="s">
        <v>7353</v>
      </c>
      <c r="I17" s="6" t="s">
        <v>1382</v>
      </c>
      <c r="J17" s="6" t="s">
        <v>16586</v>
      </c>
      <c r="L17" s="7" t="s">
        <v>156</v>
      </c>
      <c r="P17" s="5" t="s">
        <v>16615</v>
      </c>
      <c r="Q17" s="5" t="s">
        <v>6423</v>
      </c>
    </row>
    <row r="18" spans="2:17" x14ac:dyDescent="0.2">
      <c r="B18" s="5" t="s">
        <v>18355</v>
      </c>
      <c r="C18" s="5" t="s">
        <v>5158</v>
      </c>
      <c r="D18" s="5" t="s">
        <v>1709</v>
      </c>
      <c r="E18" s="5" t="s">
        <v>12632</v>
      </c>
      <c r="F18" s="5" t="s">
        <v>2293</v>
      </c>
      <c r="G18" s="6" t="s">
        <v>3191</v>
      </c>
      <c r="H18" s="6" t="s">
        <v>7353</v>
      </c>
      <c r="I18" s="6" t="s">
        <v>1382</v>
      </c>
      <c r="J18" s="6" t="s">
        <v>3582</v>
      </c>
      <c r="P18" s="5" t="s">
        <v>1648</v>
      </c>
      <c r="Q18" s="5" t="s">
        <v>15636</v>
      </c>
    </row>
    <row r="19" spans="2:17" x14ac:dyDescent="0.2">
      <c r="B19" s="5" t="s">
        <v>18355</v>
      </c>
      <c r="C19" s="5" t="s">
        <v>2170</v>
      </c>
      <c r="D19" s="5" t="s">
        <v>1709</v>
      </c>
      <c r="E19" s="5" t="s">
        <v>12632</v>
      </c>
      <c r="F19" s="5" t="s">
        <v>7247</v>
      </c>
      <c r="G19" s="6" t="s">
        <v>3191</v>
      </c>
      <c r="H19" s="6" t="s">
        <v>7353</v>
      </c>
      <c r="I19" s="6" t="s">
        <v>1382</v>
      </c>
      <c r="J19" s="6" t="s">
        <v>7229</v>
      </c>
      <c r="P19" s="5" t="s">
        <v>3809</v>
      </c>
      <c r="Q19" s="5" t="s">
        <v>17479</v>
      </c>
    </row>
    <row r="20" spans="2:17" x14ac:dyDescent="0.2">
      <c r="B20" s="5" t="s">
        <v>18355</v>
      </c>
      <c r="C20" s="5" t="s">
        <v>6675</v>
      </c>
      <c r="D20" s="5" t="s">
        <v>1709</v>
      </c>
      <c r="E20" s="5" t="s">
        <v>12632</v>
      </c>
      <c r="F20" s="5" t="s">
        <v>1623</v>
      </c>
      <c r="G20" s="6" t="s">
        <v>3191</v>
      </c>
      <c r="H20" s="6" t="s">
        <v>7353</v>
      </c>
      <c r="I20" s="6" t="s">
        <v>1382</v>
      </c>
      <c r="J20" s="6" t="s">
        <v>1382</v>
      </c>
      <c r="P20" s="5" t="s">
        <v>12957</v>
      </c>
      <c r="Q20" s="5" t="s">
        <v>18143</v>
      </c>
    </row>
    <row r="21" spans="2:17" ht="22.5" x14ac:dyDescent="0.2">
      <c r="B21" s="5" t="s">
        <v>5960</v>
      </c>
      <c r="C21" s="5" t="s">
        <v>2700</v>
      </c>
      <c r="D21" s="5" t="s">
        <v>1709</v>
      </c>
      <c r="E21" s="5" t="s">
        <v>17757</v>
      </c>
      <c r="F21" s="5" t="s">
        <v>4884</v>
      </c>
      <c r="G21" s="6" t="s">
        <v>3191</v>
      </c>
      <c r="H21" s="6" t="s">
        <v>10738</v>
      </c>
      <c r="I21" s="6" t="s">
        <v>11260</v>
      </c>
      <c r="J21" s="6" t="s">
        <v>5378</v>
      </c>
      <c r="P21" s="5" t="s">
        <v>305</v>
      </c>
      <c r="Q21" s="5" t="s">
        <v>13265</v>
      </c>
    </row>
    <row r="22" spans="2:17" ht="22.5" x14ac:dyDescent="0.2">
      <c r="B22" s="5" t="s">
        <v>5960</v>
      </c>
      <c r="C22" s="5" t="s">
        <v>5617</v>
      </c>
      <c r="D22" s="5" t="s">
        <v>1709</v>
      </c>
      <c r="E22" s="5" t="s">
        <v>17757</v>
      </c>
      <c r="F22" s="5" t="s">
        <v>46</v>
      </c>
      <c r="G22" s="6" t="s">
        <v>3191</v>
      </c>
      <c r="H22" s="6" t="s">
        <v>10738</v>
      </c>
      <c r="I22" s="6" t="s">
        <v>11260</v>
      </c>
      <c r="J22" s="6" t="s">
        <v>11260</v>
      </c>
      <c r="P22" s="5" t="s">
        <v>4445</v>
      </c>
      <c r="Q22" s="5" t="s">
        <v>17559</v>
      </c>
    </row>
    <row r="23" spans="2:17" ht="22.5" x14ac:dyDescent="0.2">
      <c r="B23" s="5" t="s">
        <v>5960</v>
      </c>
      <c r="C23" s="5" t="s">
        <v>18822</v>
      </c>
      <c r="D23" s="5" t="s">
        <v>1709</v>
      </c>
      <c r="E23" s="5" t="s">
        <v>17757</v>
      </c>
      <c r="F23" s="5" t="s">
        <v>13270</v>
      </c>
      <c r="G23" s="6" t="s">
        <v>3191</v>
      </c>
      <c r="H23" s="6" t="s">
        <v>10738</v>
      </c>
      <c r="I23" s="6" t="s">
        <v>5248</v>
      </c>
      <c r="J23" s="6" t="s">
        <v>16932</v>
      </c>
      <c r="P23" s="5" t="s">
        <v>1174</v>
      </c>
      <c r="Q23" s="5" t="s">
        <v>10022</v>
      </c>
    </row>
    <row r="24" spans="2:17" ht="22.5" x14ac:dyDescent="0.2">
      <c r="B24" s="5" t="s">
        <v>5960</v>
      </c>
      <c r="C24" s="5" t="s">
        <v>12706</v>
      </c>
      <c r="D24" s="5" t="s">
        <v>1709</v>
      </c>
      <c r="E24" s="5" t="s">
        <v>17757</v>
      </c>
      <c r="F24" s="5" t="s">
        <v>3366</v>
      </c>
      <c r="G24" s="6" t="s">
        <v>3191</v>
      </c>
      <c r="H24" s="6" t="s">
        <v>10738</v>
      </c>
      <c r="I24" s="6" t="s">
        <v>5248</v>
      </c>
      <c r="J24" s="6" t="s">
        <v>5248</v>
      </c>
      <c r="P24" s="5" t="s">
        <v>7455</v>
      </c>
      <c r="Q24" s="5" t="s">
        <v>6824</v>
      </c>
    </row>
    <row r="25" spans="2:17" ht="22.5" x14ac:dyDescent="0.2">
      <c r="B25" s="5" t="s">
        <v>12508</v>
      </c>
      <c r="C25" s="5" t="s">
        <v>3431</v>
      </c>
      <c r="D25" s="5" t="s">
        <v>8095</v>
      </c>
      <c r="E25" s="5" t="s">
        <v>18173</v>
      </c>
      <c r="F25" s="5" t="s">
        <v>1154</v>
      </c>
      <c r="G25" s="6" t="s">
        <v>3191</v>
      </c>
      <c r="H25" s="6" t="s">
        <v>10738</v>
      </c>
      <c r="I25" s="6" t="s">
        <v>15242</v>
      </c>
      <c r="J25" s="6" t="s">
        <v>15242</v>
      </c>
      <c r="P25" s="5" t="s">
        <v>4871</v>
      </c>
      <c r="Q25" s="5" t="s">
        <v>15648</v>
      </c>
    </row>
    <row r="26" spans="2:17" ht="22.5" x14ac:dyDescent="0.2">
      <c r="B26" s="5" t="s">
        <v>12508</v>
      </c>
      <c r="C26" s="5" t="s">
        <v>2461</v>
      </c>
      <c r="D26" s="5" t="s">
        <v>8095</v>
      </c>
      <c r="E26" s="5" t="s">
        <v>18173</v>
      </c>
      <c r="F26" s="5" t="s">
        <v>18783</v>
      </c>
      <c r="G26" s="6" t="s">
        <v>3191</v>
      </c>
      <c r="H26" s="6" t="s">
        <v>2815</v>
      </c>
      <c r="I26" s="6" t="s">
        <v>10850</v>
      </c>
      <c r="J26" s="6" t="s">
        <v>1028</v>
      </c>
      <c r="P26" s="5" t="s">
        <v>5736</v>
      </c>
      <c r="Q26" s="5" t="s">
        <v>1616</v>
      </c>
    </row>
    <row r="27" spans="2:17" ht="22.5" x14ac:dyDescent="0.2">
      <c r="B27" s="5" t="s">
        <v>17539</v>
      </c>
      <c r="C27" s="5" t="s">
        <v>7759</v>
      </c>
      <c r="D27" s="5" t="s">
        <v>8095</v>
      </c>
      <c r="E27" s="5" t="s">
        <v>18173</v>
      </c>
      <c r="F27" s="5" t="s">
        <v>5976</v>
      </c>
      <c r="G27" s="6" t="s">
        <v>3191</v>
      </c>
      <c r="H27" s="6" t="s">
        <v>2815</v>
      </c>
      <c r="I27" s="6" t="s">
        <v>10850</v>
      </c>
      <c r="J27" s="6" t="s">
        <v>10850</v>
      </c>
      <c r="P27" s="5" t="s">
        <v>9216</v>
      </c>
      <c r="Q27" s="5" t="s">
        <v>5081</v>
      </c>
    </row>
    <row r="28" spans="2:17" ht="22.5" x14ac:dyDescent="0.2">
      <c r="B28" s="5" t="s">
        <v>17539</v>
      </c>
      <c r="C28" s="5" t="s">
        <v>628</v>
      </c>
      <c r="D28" s="5" t="s">
        <v>8095</v>
      </c>
      <c r="E28" s="5" t="s">
        <v>18173</v>
      </c>
      <c r="F28" s="5" t="s">
        <v>18434</v>
      </c>
      <c r="G28" s="6" t="s">
        <v>3191</v>
      </c>
      <c r="H28" s="6" t="s">
        <v>2815</v>
      </c>
      <c r="I28" s="6" t="s">
        <v>10850</v>
      </c>
      <c r="J28" s="6" t="s">
        <v>5955</v>
      </c>
      <c r="P28" s="5" t="s">
        <v>12998</v>
      </c>
      <c r="Q28" s="5" t="s">
        <v>6742</v>
      </c>
    </row>
    <row r="29" spans="2:17" ht="22.5" x14ac:dyDescent="0.2">
      <c r="B29" s="5" t="s">
        <v>17539</v>
      </c>
      <c r="C29" s="5" t="s">
        <v>10725</v>
      </c>
      <c r="D29" s="5" t="s">
        <v>8095</v>
      </c>
      <c r="E29" s="5" t="s">
        <v>2601</v>
      </c>
      <c r="F29" s="5" t="s">
        <v>12131</v>
      </c>
      <c r="G29" s="6" t="s">
        <v>3191</v>
      </c>
      <c r="H29" s="6" t="s">
        <v>2815</v>
      </c>
      <c r="I29" s="6" t="s">
        <v>3124</v>
      </c>
      <c r="J29" s="6" t="s">
        <v>3124</v>
      </c>
      <c r="P29" s="5" t="s">
        <v>5201</v>
      </c>
      <c r="Q29" s="5" t="s">
        <v>4738</v>
      </c>
    </row>
    <row r="30" spans="2:17" ht="22.5" x14ac:dyDescent="0.2">
      <c r="B30" s="5" t="s">
        <v>16542</v>
      </c>
      <c r="C30" s="5" t="s">
        <v>9645</v>
      </c>
      <c r="D30" s="5" t="s">
        <v>8095</v>
      </c>
      <c r="E30" s="5" t="s">
        <v>2601</v>
      </c>
      <c r="F30" s="5" t="s">
        <v>5831</v>
      </c>
      <c r="G30" s="6" t="s">
        <v>3191</v>
      </c>
      <c r="H30" s="6" t="s">
        <v>2815</v>
      </c>
      <c r="I30" s="6" t="s">
        <v>3124</v>
      </c>
      <c r="J30" s="6" t="s">
        <v>15385</v>
      </c>
      <c r="P30" s="5" t="s">
        <v>11828</v>
      </c>
      <c r="Q30" s="5" t="s">
        <v>14110</v>
      </c>
    </row>
    <row r="31" spans="2:17" ht="22.5" x14ac:dyDescent="0.2">
      <c r="B31" s="5" t="s">
        <v>16542</v>
      </c>
      <c r="C31" s="5" t="s">
        <v>16564</v>
      </c>
      <c r="D31" s="5" t="s">
        <v>8095</v>
      </c>
      <c r="E31" s="5" t="s">
        <v>2601</v>
      </c>
      <c r="F31" s="5" t="s">
        <v>10376</v>
      </c>
      <c r="G31" s="6" t="s">
        <v>3191</v>
      </c>
      <c r="H31" s="6" t="s">
        <v>2815</v>
      </c>
      <c r="I31" s="6" t="s">
        <v>10952</v>
      </c>
      <c r="J31" s="6" t="s">
        <v>3385</v>
      </c>
      <c r="P31" s="5" t="s">
        <v>4985</v>
      </c>
      <c r="Q31" s="5" t="s">
        <v>3845</v>
      </c>
    </row>
    <row r="32" spans="2:17" ht="22.5" x14ac:dyDescent="0.2">
      <c r="B32" s="5" t="s">
        <v>16542</v>
      </c>
      <c r="C32" s="5" t="s">
        <v>8706</v>
      </c>
      <c r="D32" s="5" t="s">
        <v>8095</v>
      </c>
      <c r="E32" s="5" t="s">
        <v>5891</v>
      </c>
      <c r="F32" s="5" t="s">
        <v>1828</v>
      </c>
      <c r="G32" s="6" t="s">
        <v>3191</v>
      </c>
      <c r="H32" s="6" t="s">
        <v>2815</v>
      </c>
      <c r="I32" s="6" t="s">
        <v>10952</v>
      </c>
      <c r="J32" s="6" t="s">
        <v>4448</v>
      </c>
      <c r="P32" s="5" t="s">
        <v>4986</v>
      </c>
      <c r="Q32" s="5" t="s">
        <v>12283</v>
      </c>
    </row>
    <row r="33" spans="2:17" ht="22.5" x14ac:dyDescent="0.2">
      <c r="B33" s="5" t="s">
        <v>3082</v>
      </c>
      <c r="C33" s="5" t="s">
        <v>11113</v>
      </c>
      <c r="D33" s="5" t="s">
        <v>8095</v>
      </c>
      <c r="E33" s="5" t="s">
        <v>5891</v>
      </c>
      <c r="F33" s="5" t="s">
        <v>39</v>
      </c>
      <c r="G33" s="6" t="s">
        <v>3191</v>
      </c>
      <c r="H33" s="6" t="s">
        <v>2815</v>
      </c>
      <c r="I33" s="6" t="s">
        <v>10952</v>
      </c>
      <c r="J33" s="6" t="s">
        <v>10952</v>
      </c>
      <c r="P33" s="5" t="s">
        <v>12942</v>
      </c>
      <c r="Q33" s="5" t="s">
        <v>7580</v>
      </c>
    </row>
    <row r="34" spans="2:17" ht="22.5" x14ac:dyDescent="0.2">
      <c r="B34" s="5" t="s">
        <v>3082</v>
      </c>
      <c r="C34" s="5" t="s">
        <v>14449</v>
      </c>
      <c r="D34" s="5" t="s">
        <v>8095</v>
      </c>
      <c r="E34" s="5" t="s">
        <v>5891</v>
      </c>
      <c r="F34" s="5" t="s">
        <v>9710</v>
      </c>
      <c r="G34" s="6" t="s">
        <v>3191</v>
      </c>
      <c r="H34" s="6" t="s">
        <v>2815</v>
      </c>
      <c r="I34" s="6" t="s">
        <v>10952</v>
      </c>
      <c r="J34" s="6" t="s">
        <v>14032</v>
      </c>
      <c r="P34" s="5" t="s">
        <v>10944</v>
      </c>
      <c r="Q34" s="5" t="s">
        <v>7580</v>
      </c>
    </row>
    <row r="35" spans="2:17" ht="22.5" x14ac:dyDescent="0.2">
      <c r="D35" s="5" t="s">
        <v>8095</v>
      </c>
      <c r="E35" s="5" t="s">
        <v>5891</v>
      </c>
      <c r="F35" s="5" t="s">
        <v>13952</v>
      </c>
      <c r="G35" s="6" t="s">
        <v>3191</v>
      </c>
      <c r="H35" s="6" t="s">
        <v>2815</v>
      </c>
      <c r="I35" s="6" t="s">
        <v>15594</v>
      </c>
      <c r="J35" s="6" t="s">
        <v>15594</v>
      </c>
      <c r="P35" s="5" t="s">
        <v>16765</v>
      </c>
      <c r="Q35" s="5" t="s">
        <v>1705</v>
      </c>
    </row>
    <row r="36" spans="2:17" x14ac:dyDescent="0.2">
      <c r="D36" s="5" t="s">
        <v>3191</v>
      </c>
      <c r="E36" s="5" t="s">
        <v>7353</v>
      </c>
      <c r="F36" s="5" t="s">
        <v>3663</v>
      </c>
      <c r="G36" s="6" t="s">
        <v>3191</v>
      </c>
      <c r="H36" s="6" t="s">
        <v>5433</v>
      </c>
      <c r="I36" s="6" t="s">
        <v>12996</v>
      </c>
      <c r="J36" s="6" t="s">
        <v>12996</v>
      </c>
      <c r="P36" s="5" t="s">
        <v>17627</v>
      </c>
      <c r="Q36" s="5" t="s">
        <v>11117</v>
      </c>
    </row>
    <row r="37" spans="2:17" x14ac:dyDescent="0.2">
      <c r="D37" s="5" t="s">
        <v>3191</v>
      </c>
      <c r="E37" s="5" t="s">
        <v>7353</v>
      </c>
      <c r="F37" s="5" t="s">
        <v>13938</v>
      </c>
      <c r="G37" s="6" t="s">
        <v>3191</v>
      </c>
      <c r="H37" s="6" t="s">
        <v>5433</v>
      </c>
      <c r="I37" s="6" t="s">
        <v>8201</v>
      </c>
      <c r="J37" s="6" t="s">
        <v>8201</v>
      </c>
      <c r="P37" s="5" t="s">
        <v>3803</v>
      </c>
      <c r="Q37" s="5" t="s">
        <v>1780</v>
      </c>
    </row>
    <row r="38" spans="2:17" ht="22.5" x14ac:dyDescent="0.2">
      <c r="D38" s="5" t="s">
        <v>3191</v>
      </c>
      <c r="E38" s="5" t="s">
        <v>7353</v>
      </c>
      <c r="F38" s="5" t="s">
        <v>2570</v>
      </c>
      <c r="G38" s="6" t="s">
        <v>3191</v>
      </c>
      <c r="H38" s="6" t="s">
        <v>5433</v>
      </c>
      <c r="I38" s="6" t="s">
        <v>1527</v>
      </c>
      <c r="J38" s="6" t="s">
        <v>7899</v>
      </c>
      <c r="P38" s="5" t="s">
        <v>13049</v>
      </c>
      <c r="Q38" s="5" t="s">
        <v>8727</v>
      </c>
    </row>
    <row r="39" spans="2:17" ht="22.5" x14ac:dyDescent="0.2">
      <c r="D39" s="5" t="s">
        <v>3191</v>
      </c>
      <c r="E39" s="5" t="s">
        <v>7353</v>
      </c>
      <c r="F39" s="5" t="s">
        <v>6361</v>
      </c>
      <c r="G39" s="6" t="s">
        <v>3191</v>
      </c>
      <c r="H39" s="6" t="s">
        <v>5433</v>
      </c>
      <c r="I39" s="6" t="s">
        <v>1527</v>
      </c>
      <c r="J39" s="6" t="s">
        <v>7715</v>
      </c>
      <c r="P39" s="5" t="s">
        <v>12644</v>
      </c>
      <c r="Q39" s="5" t="s">
        <v>759</v>
      </c>
    </row>
    <row r="40" spans="2:17" ht="22.5" x14ac:dyDescent="0.2">
      <c r="D40" s="5" t="s">
        <v>3191</v>
      </c>
      <c r="E40" s="5" t="s">
        <v>7353</v>
      </c>
      <c r="F40" s="5" t="s">
        <v>4813</v>
      </c>
      <c r="G40" s="6" t="s">
        <v>3191</v>
      </c>
      <c r="H40" s="6" t="s">
        <v>5433</v>
      </c>
      <c r="I40" s="6" t="s">
        <v>1527</v>
      </c>
      <c r="J40" s="6" t="s">
        <v>18213</v>
      </c>
      <c r="P40" s="5" t="s">
        <v>4142</v>
      </c>
      <c r="Q40" s="5" t="s">
        <v>14141</v>
      </c>
    </row>
    <row r="41" spans="2:17" ht="22.5" x14ac:dyDescent="0.2">
      <c r="D41" s="5" t="s">
        <v>3191</v>
      </c>
      <c r="E41" s="5" t="s">
        <v>7353</v>
      </c>
      <c r="F41" s="5" t="s">
        <v>1382</v>
      </c>
      <c r="G41" s="6" t="s">
        <v>3191</v>
      </c>
      <c r="H41" s="6" t="s">
        <v>5433</v>
      </c>
      <c r="I41" s="6" t="s">
        <v>1527</v>
      </c>
      <c r="J41" s="6" t="s">
        <v>1527</v>
      </c>
      <c r="P41" s="5" t="s">
        <v>4294</v>
      </c>
      <c r="Q41" s="5" t="s">
        <v>1449</v>
      </c>
    </row>
    <row r="42" spans="2:17" x14ac:dyDescent="0.2">
      <c r="D42" s="5" t="s">
        <v>3191</v>
      </c>
      <c r="E42" s="5" t="s">
        <v>7353</v>
      </c>
      <c r="F42" s="5" t="s">
        <v>6879</v>
      </c>
      <c r="G42" s="6" t="s">
        <v>1492</v>
      </c>
      <c r="H42" s="6" t="s">
        <v>12135</v>
      </c>
      <c r="I42" s="6" t="s">
        <v>12135</v>
      </c>
      <c r="J42" s="6" t="s">
        <v>8379</v>
      </c>
      <c r="P42" s="5" t="s">
        <v>4285</v>
      </c>
      <c r="Q42" s="5" t="s">
        <v>8630</v>
      </c>
    </row>
    <row r="43" spans="2:17" x14ac:dyDescent="0.2">
      <c r="D43" s="5" t="s">
        <v>3191</v>
      </c>
      <c r="E43" s="5" t="s">
        <v>10738</v>
      </c>
      <c r="F43" s="5" t="s">
        <v>11260</v>
      </c>
      <c r="G43" s="6" t="s">
        <v>1492</v>
      </c>
      <c r="H43" s="6" t="s">
        <v>12135</v>
      </c>
      <c r="I43" s="6" t="s">
        <v>12135</v>
      </c>
      <c r="J43" s="6" t="s">
        <v>12135</v>
      </c>
      <c r="P43" s="5" t="s">
        <v>15808</v>
      </c>
      <c r="Q43" s="5" t="s">
        <v>7961</v>
      </c>
    </row>
    <row r="44" spans="2:17" x14ac:dyDescent="0.2">
      <c r="D44" s="5" t="s">
        <v>3191</v>
      </c>
      <c r="E44" s="5" t="s">
        <v>10738</v>
      </c>
      <c r="F44" s="5" t="s">
        <v>5248</v>
      </c>
      <c r="G44" s="6" t="s">
        <v>1492</v>
      </c>
      <c r="H44" s="6" t="s">
        <v>12135</v>
      </c>
      <c r="I44" s="6" t="s">
        <v>18774</v>
      </c>
      <c r="J44" s="6" t="s">
        <v>18774</v>
      </c>
      <c r="P44" s="9"/>
      <c r="Q44" s="11"/>
    </row>
    <row r="45" spans="2:17" x14ac:dyDescent="0.2">
      <c r="D45" s="5" t="s">
        <v>3191</v>
      </c>
      <c r="E45" s="5" t="s">
        <v>10738</v>
      </c>
      <c r="F45" s="5" t="s">
        <v>15242</v>
      </c>
      <c r="G45" s="6" t="s">
        <v>1492</v>
      </c>
      <c r="H45" s="6" t="s">
        <v>12135</v>
      </c>
      <c r="I45" s="6" t="s">
        <v>18774</v>
      </c>
      <c r="J45" s="6" t="s">
        <v>8977</v>
      </c>
      <c r="P45" s="9"/>
      <c r="Q45" s="11"/>
    </row>
    <row r="46" spans="2:17" ht="22.5" x14ac:dyDescent="0.2">
      <c r="D46" s="5" t="s">
        <v>3191</v>
      </c>
      <c r="E46" s="5" t="s">
        <v>2815</v>
      </c>
      <c r="F46" s="5" t="s">
        <v>10952</v>
      </c>
      <c r="G46" s="6" t="s">
        <v>1492</v>
      </c>
      <c r="H46" s="6" t="s">
        <v>12135</v>
      </c>
      <c r="I46" s="6" t="s">
        <v>10335</v>
      </c>
      <c r="J46" s="6" t="s">
        <v>12035</v>
      </c>
      <c r="P46" s="9"/>
      <c r="Q46" s="11"/>
    </row>
    <row r="47" spans="2:17" ht="22.5" x14ac:dyDescent="0.2">
      <c r="D47" s="5" t="s">
        <v>3191</v>
      </c>
      <c r="E47" s="5" t="s">
        <v>2815</v>
      </c>
      <c r="F47" s="5" t="s">
        <v>10850</v>
      </c>
      <c r="G47" s="6" t="s">
        <v>1492</v>
      </c>
      <c r="H47" s="6" t="s">
        <v>12135</v>
      </c>
      <c r="I47" s="6" t="s">
        <v>10335</v>
      </c>
      <c r="J47" s="6" t="s">
        <v>10335</v>
      </c>
      <c r="P47" s="9"/>
      <c r="Q47" s="11"/>
    </row>
    <row r="48" spans="2:17" ht="22.5" x14ac:dyDescent="0.2">
      <c r="D48" s="5" t="s">
        <v>3191</v>
      </c>
      <c r="E48" s="5" t="s">
        <v>2815</v>
      </c>
      <c r="F48" s="5" t="s">
        <v>3124</v>
      </c>
      <c r="G48" s="6" t="s">
        <v>1492</v>
      </c>
      <c r="H48" s="6" t="s">
        <v>12135</v>
      </c>
      <c r="I48" s="6" t="s">
        <v>10335</v>
      </c>
      <c r="J48" s="6" t="s">
        <v>1606</v>
      </c>
      <c r="P48" s="9"/>
      <c r="Q48" s="11"/>
    </row>
    <row r="49" spans="4:17" x14ac:dyDescent="0.2">
      <c r="D49" s="5" t="s">
        <v>3191</v>
      </c>
      <c r="E49" s="5" t="s">
        <v>2815</v>
      </c>
      <c r="F49" s="5" t="s">
        <v>15594</v>
      </c>
      <c r="G49" s="6" t="s">
        <v>1492</v>
      </c>
      <c r="H49" s="6" t="s">
        <v>12135</v>
      </c>
      <c r="I49" s="6" t="s">
        <v>992</v>
      </c>
      <c r="J49" s="6" t="s">
        <v>992</v>
      </c>
      <c r="P49" s="9"/>
      <c r="Q49" s="11"/>
    </row>
    <row r="50" spans="4:17" x14ac:dyDescent="0.2">
      <c r="D50" s="5" t="s">
        <v>3191</v>
      </c>
      <c r="E50" s="5" t="s">
        <v>5433</v>
      </c>
      <c r="F50" s="5" t="s">
        <v>1527</v>
      </c>
      <c r="G50" s="6" t="s">
        <v>1492</v>
      </c>
      <c r="H50" s="6" t="s">
        <v>12135</v>
      </c>
      <c r="I50" s="6" t="s">
        <v>1517</v>
      </c>
      <c r="J50" s="6" t="s">
        <v>1517</v>
      </c>
      <c r="P50" s="9"/>
      <c r="Q50" s="11"/>
    </row>
    <row r="51" spans="4:17" x14ac:dyDescent="0.2">
      <c r="D51" s="5" t="s">
        <v>3191</v>
      </c>
      <c r="E51" s="5" t="s">
        <v>5433</v>
      </c>
      <c r="F51" s="5" t="s">
        <v>8201</v>
      </c>
      <c r="G51" s="6" t="s">
        <v>1492</v>
      </c>
      <c r="H51" s="6" t="s">
        <v>13974</v>
      </c>
      <c r="I51" s="6" t="s">
        <v>8130</v>
      </c>
      <c r="J51" s="6" t="s">
        <v>8130</v>
      </c>
      <c r="P51" s="9"/>
      <c r="Q51" s="11"/>
    </row>
    <row r="52" spans="4:17" x14ac:dyDescent="0.2">
      <c r="D52" s="5" t="s">
        <v>3191</v>
      </c>
      <c r="E52" s="5" t="s">
        <v>5433</v>
      </c>
      <c r="F52" s="5" t="s">
        <v>12996</v>
      </c>
      <c r="G52" s="6" t="s">
        <v>1492</v>
      </c>
      <c r="H52" s="6" t="s">
        <v>13974</v>
      </c>
      <c r="I52" s="6" t="s">
        <v>8130</v>
      </c>
      <c r="J52" s="6" t="s">
        <v>16891</v>
      </c>
      <c r="P52" s="9"/>
      <c r="Q52" s="11"/>
    </row>
    <row r="53" spans="4:17" x14ac:dyDescent="0.2">
      <c r="D53" s="5" t="s">
        <v>1492</v>
      </c>
      <c r="E53" s="5" t="s">
        <v>11527</v>
      </c>
      <c r="F53" s="5" t="s">
        <v>1268</v>
      </c>
      <c r="G53" s="6" t="s">
        <v>1492</v>
      </c>
      <c r="H53" s="6" t="s">
        <v>13974</v>
      </c>
      <c r="I53" s="6" t="s">
        <v>14520</v>
      </c>
      <c r="J53" s="6" t="s">
        <v>17394</v>
      </c>
      <c r="P53" s="9"/>
      <c r="Q53" s="11"/>
    </row>
    <row r="54" spans="4:17" x14ac:dyDescent="0.2">
      <c r="D54" s="5" t="s">
        <v>1492</v>
      </c>
      <c r="E54" s="5" t="s">
        <v>11527</v>
      </c>
      <c r="F54" s="5" t="s">
        <v>6618</v>
      </c>
      <c r="G54" s="6" t="s">
        <v>1492</v>
      </c>
      <c r="H54" s="6" t="s">
        <v>13974</v>
      </c>
      <c r="I54" s="6" t="s">
        <v>14520</v>
      </c>
      <c r="J54" s="6" t="s">
        <v>14520</v>
      </c>
      <c r="P54" s="9"/>
      <c r="Q54" s="11"/>
    </row>
    <row r="55" spans="4:17" x14ac:dyDescent="0.2">
      <c r="D55" s="5" t="s">
        <v>1492</v>
      </c>
      <c r="E55" s="5" t="s">
        <v>11527</v>
      </c>
      <c r="F55" s="5" t="s">
        <v>6490</v>
      </c>
      <c r="G55" s="6" t="s">
        <v>1492</v>
      </c>
      <c r="H55" s="6" t="s">
        <v>13974</v>
      </c>
      <c r="I55" s="6" t="s">
        <v>14520</v>
      </c>
      <c r="J55" s="6" t="s">
        <v>4024</v>
      </c>
      <c r="P55" s="9"/>
      <c r="Q55" s="11"/>
    </row>
    <row r="56" spans="4:17" x14ac:dyDescent="0.2">
      <c r="D56" s="5" t="s">
        <v>1492</v>
      </c>
      <c r="E56" s="5" t="s">
        <v>10529</v>
      </c>
      <c r="F56" s="5" t="s">
        <v>18318</v>
      </c>
      <c r="G56" s="6" t="s">
        <v>1492</v>
      </c>
      <c r="H56" s="6" t="s">
        <v>13974</v>
      </c>
      <c r="I56" s="6" t="s">
        <v>14520</v>
      </c>
      <c r="J56" s="6" t="s">
        <v>17970</v>
      </c>
      <c r="P56" s="9"/>
      <c r="Q56" s="11"/>
    </row>
    <row r="57" spans="4:17" ht="22.5" x14ac:dyDescent="0.2">
      <c r="D57" s="5" t="s">
        <v>1492</v>
      </c>
      <c r="E57" s="5" t="s">
        <v>10529</v>
      </c>
      <c r="F57" s="5" t="s">
        <v>14981</v>
      </c>
      <c r="G57" s="6" t="s">
        <v>1492</v>
      </c>
      <c r="H57" s="6" t="s">
        <v>13974</v>
      </c>
      <c r="I57" s="6" t="s">
        <v>16866</v>
      </c>
      <c r="J57" s="6" t="s">
        <v>16866</v>
      </c>
      <c r="P57" s="9"/>
      <c r="Q57" s="11"/>
    </row>
    <row r="58" spans="4:17" x14ac:dyDescent="0.2">
      <c r="D58" s="5" t="s">
        <v>1492</v>
      </c>
      <c r="E58" s="5" t="s">
        <v>10529</v>
      </c>
      <c r="F58" s="5" t="s">
        <v>12425</v>
      </c>
      <c r="G58" s="6" t="s">
        <v>1492</v>
      </c>
      <c r="H58" s="6" t="s">
        <v>13974</v>
      </c>
      <c r="I58" s="6" t="s">
        <v>4087</v>
      </c>
      <c r="J58" s="6" t="s">
        <v>4087</v>
      </c>
      <c r="P58" s="9"/>
      <c r="Q58" s="11"/>
    </row>
    <row r="59" spans="4:17" ht="22.5" x14ac:dyDescent="0.2">
      <c r="D59" s="5" t="s">
        <v>1492</v>
      </c>
      <c r="E59" s="5" t="s">
        <v>13974</v>
      </c>
      <c r="F59" s="5" t="s">
        <v>8558</v>
      </c>
      <c r="G59" s="6" t="s">
        <v>1492</v>
      </c>
      <c r="H59" s="6" t="s">
        <v>13974</v>
      </c>
      <c r="I59" s="6" t="s">
        <v>8558</v>
      </c>
      <c r="J59" s="6" t="s">
        <v>8558</v>
      </c>
      <c r="P59" s="9"/>
      <c r="Q59" s="11"/>
    </row>
    <row r="60" spans="4:17" x14ac:dyDescent="0.2">
      <c r="D60" s="5" t="s">
        <v>1492</v>
      </c>
      <c r="E60" s="5" t="s">
        <v>13974</v>
      </c>
      <c r="F60" s="5" t="s">
        <v>8130</v>
      </c>
      <c r="G60" s="6" t="s">
        <v>1492</v>
      </c>
      <c r="H60" s="6" t="s">
        <v>13974</v>
      </c>
      <c r="I60" s="6" t="s">
        <v>18799</v>
      </c>
      <c r="J60" s="6" t="s">
        <v>18799</v>
      </c>
      <c r="P60" s="9"/>
      <c r="Q60" s="11"/>
    </row>
    <row r="61" spans="4:17" ht="22.5" x14ac:dyDescent="0.2">
      <c r="D61" s="5" t="s">
        <v>1492</v>
      </c>
      <c r="E61" s="5" t="s">
        <v>13974</v>
      </c>
      <c r="F61" s="5" t="s">
        <v>14520</v>
      </c>
      <c r="G61" s="6" t="s">
        <v>1492</v>
      </c>
      <c r="H61" s="6" t="s">
        <v>10529</v>
      </c>
      <c r="I61" s="6" t="s">
        <v>12425</v>
      </c>
      <c r="J61" s="6" t="s">
        <v>12425</v>
      </c>
      <c r="P61" s="9"/>
      <c r="Q61" s="11"/>
    </row>
    <row r="62" spans="4:17" ht="22.5" x14ac:dyDescent="0.2">
      <c r="D62" s="5" t="s">
        <v>1492</v>
      </c>
      <c r="E62" s="5" t="s">
        <v>13974</v>
      </c>
      <c r="F62" s="5" t="s">
        <v>16866</v>
      </c>
      <c r="G62" s="6" t="s">
        <v>1492</v>
      </c>
      <c r="H62" s="6" t="s">
        <v>10529</v>
      </c>
      <c r="I62" s="6" t="s">
        <v>18318</v>
      </c>
      <c r="J62" s="6" t="s">
        <v>18318</v>
      </c>
      <c r="P62" s="9"/>
      <c r="Q62" s="11"/>
    </row>
    <row r="63" spans="4:17" ht="22.5" x14ac:dyDescent="0.2">
      <c r="D63" s="5" t="s">
        <v>1492</v>
      </c>
      <c r="E63" s="5" t="s">
        <v>13974</v>
      </c>
      <c r="F63" s="5" t="s">
        <v>4087</v>
      </c>
      <c r="G63" s="6" t="s">
        <v>1492</v>
      </c>
      <c r="H63" s="6" t="s">
        <v>10529</v>
      </c>
      <c r="I63" s="6" t="s">
        <v>14981</v>
      </c>
      <c r="J63" s="6" t="s">
        <v>14981</v>
      </c>
      <c r="P63" s="9"/>
      <c r="Q63" s="11"/>
    </row>
    <row r="64" spans="4:17" x14ac:dyDescent="0.2">
      <c r="D64" s="5" t="s">
        <v>1492</v>
      </c>
      <c r="E64" s="5" t="s">
        <v>13974</v>
      </c>
      <c r="F64" s="5" t="s">
        <v>18799</v>
      </c>
      <c r="G64" s="6" t="s">
        <v>1492</v>
      </c>
      <c r="H64" s="6" t="s">
        <v>11527</v>
      </c>
      <c r="I64" s="6" t="s">
        <v>6618</v>
      </c>
      <c r="J64" s="6" t="s">
        <v>3282</v>
      </c>
      <c r="P64" s="9"/>
      <c r="Q64" s="11"/>
    </row>
    <row r="65" spans="4:17" x14ac:dyDescent="0.2">
      <c r="D65" s="5" t="s">
        <v>1492</v>
      </c>
      <c r="E65" s="5" t="s">
        <v>12135</v>
      </c>
      <c r="F65" s="5" t="s">
        <v>12135</v>
      </c>
      <c r="G65" s="6" t="s">
        <v>1492</v>
      </c>
      <c r="H65" s="6" t="s">
        <v>11527</v>
      </c>
      <c r="I65" s="6" t="s">
        <v>6618</v>
      </c>
      <c r="J65" s="6" t="s">
        <v>6618</v>
      </c>
      <c r="P65" s="9"/>
      <c r="Q65" s="11"/>
    </row>
    <row r="66" spans="4:17" x14ac:dyDescent="0.2">
      <c r="D66" s="5" t="s">
        <v>1492</v>
      </c>
      <c r="E66" s="5" t="s">
        <v>12135</v>
      </c>
      <c r="F66" s="5" t="s">
        <v>10335</v>
      </c>
      <c r="G66" s="6" t="s">
        <v>1492</v>
      </c>
      <c r="H66" s="6" t="s">
        <v>11527</v>
      </c>
      <c r="I66" s="6" t="s">
        <v>6618</v>
      </c>
      <c r="J66" s="6" t="s">
        <v>9906</v>
      </c>
      <c r="P66" s="9"/>
      <c r="Q66" s="11"/>
    </row>
    <row r="67" spans="4:17" x14ac:dyDescent="0.2">
      <c r="D67" s="5" t="s">
        <v>1492</v>
      </c>
      <c r="E67" s="5" t="s">
        <v>12135</v>
      </c>
      <c r="F67" s="5" t="s">
        <v>1517</v>
      </c>
      <c r="G67" s="6" t="s">
        <v>1492</v>
      </c>
      <c r="H67" s="6" t="s">
        <v>11527</v>
      </c>
      <c r="I67" s="6" t="s">
        <v>6618</v>
      </c>
      <c r="J67" s="6" t="s">
        <v>3748</v>
      </c>
      <c r="P67" s="9"/>
      <c r="Q67" s="11"/>
    </row>
    <row r="68" spans="4:17" x14ac:dyDescent="0.2">
      <c r="D68" s="5" t="s">
        <v>1492</v>
      </c>
      <c r="E68" s="5" t="s">
        <v>12135</v>
      </c>
      <c r="F68" s="5" t="s">
        <v>992</v>
      </c>
      <c r="G68" s="6" t="s">
        <v>1492</v>
      </c>
      <c r="H68" s="6" t="s">
        <v>11527</v>
      </c>
      <c r="I68" s="6" t="s">
        <v>6618</v>
      </c>
      <c r="J68" s="6" t="s">
        <v>15207</v>
      </c>
      <c r="P68" s="9"/>
      <c r="Q68" s="11"/>
    </row>
    <row r="69" spans="4:17" x14ac:dyDescent="0.2">
      <c r="D69" s="5" t="s">
        <v>1492</v>
      </c>
      <c r="E69" s="5" t="s">
        <v>12135</v>
      </c>
      <c r="F69" s="5" t="s">
        <v>18774</v>
      </c>
      <c r="G69" s="6" t="s">
        <v>1492</v>
      </c>
      <c r="H69" s="6" t="s">
        <v>11527</v>
      </c>
      <c r="I69" s="6" t="s">
        <v>6490</v>
      </c>
      <c r="J69" s="6" t="s">
        <v>14209</v>
      </c>
      <c r="P69" s="9"/>
      <c r="Q69" s="11"/>
    </row>
    <row r="70" spans="4:17" x14ac:dyDescent="0.2">
      <c r="D70" s="5" t="s">
        <v>18355</v>
      </c>
      <c r="E70" s="5" t="s">
        <v>15160</v>
      </c>
      <c r="F70" s="5" t="s">
        <v>15160</v>
      </c>
      <c r="G70" s="6" t="s">
        <v>1492</v>
      </c>
      <c r="H70" s="6" t="s">
        <v>11527</v>
      </c>
      <c r="I70" s="6" t="s">
        <v>6490</v>
      </c>
      <c r="J70" s="6" t="s">
        <v>14275</v>
      </c>
      <c r="P70" s="9"/>
      <c r="Q70" s="11"/>
    </row>
    <row r="71" spans="4:17" x14ac:dyDescent="0.2">
      <c r="D71" s="5" t="s">
        <v>18355</v>
      </c>
      <c r="E71" s="5" t="s">
        <v>15160</v>
      </c>
      <c r="F71" s="5" t="s">
        <v>7942</v>
      </c>
      <c r="G71" s="6" t="s">
        <v>1492</v>
      </c>
      <c r="H71" s="6" t="s">
        <v>11527</v>
      </c>
      <c r="I71" s="6" t="s">
        <v>6490</v>
      </c>
      <c r="J71" s="6" t="s">
        <v>6069</v>
      </c>
      <c r="P71" s="9"/>
      <c r="Q71" s="11"/>
    </row>
    <row r="72" spans="4:17" x14ac:dyDescent="0.2">
      <c r="D72" s="5" t="s">
        <v>18355</v>
      </c>
      <c r="E72" s="5" t="s">
        <v>15160</v>
      </c>
      <c r="F72" s="5" t="s">
        <v>16185</v>
      </c>
      <c r="G72" s="6" t="s">
        <v>1492</v>
      </c>
      <c r="H72" s="6" t="s">
        <v>11527</v>
      </c>
      <c r="I72" s="6" t="s">
        <v>6490</v>
      </c>
      <c r="J72" s="6" t="s">
        <v>6490</v>
      </c>
      <c r="P72" s="9"/>
      <c r="Q72" s="11"/>
    </row>
    <row r="73" spans="4:17" ht="22.5" x14ac:dyDescent="0.2">
      <c r="D73" s="5" t="s">
        <v>18355</v>
      </c>
      <c r="E73" s="5" t="s">
        <v>15160</v>
      </c>
      <c r="F73" s="5" t="s">
        <v>17637</v>
      </c>
      <c r="G73" s="6" t="s">
        <v>1492</v>
      </c>
      <c r="H73" s="6" t="s">
        <v>11527</v>
      </c>
      <c r="I73" s="6" t="s">
        <v>1268</v>
      </c>
      <c r="J73" s="6" t="s">
        <v>17133</v>
      </c>
      <c r="P73" s="9"/>
      <c r="Q73" s="11"/>
    </row>
    <row r="74" spans="4:17" ht="22.5" x14ac:dyDescent="0.2">
      <c r="D74" s="5" t="s">
        <v>18355</v>
      </c>
      <c r="E74" s="5" t="s">
        <v>15160</v>
      </c>
      <c r="F74" s="5" t="s">
        <v>15624</v>
      </c>
      <c r="G74" s="6" t="s">
        <v>1492</v>
      </c>
      <c r="H74" s="6" t="s">
        <v>11527</v>
      </c>
      <c r="I74" s="6" t="s">
        <v>1268</v>
      </c>
      <c r="J74" s="6" t="s">
        <v>13251</v>
      </c>
      <c r="P74" s="9"/>
      <c r="Q74" s="11"/>
    </row>
    <row r="75" spans="4:17" ht="22.5" x14ac:dyDescent="0.2">
      <c r="D75" s="5" t="s">
        <v>18355</v>
      </c>
      <c r="E75" s="5" t="s">
        <v>15160</v>
      </c>
      <c r="F75" s="5" t="s">
        <v>12499</v>
      </c>
      <c r="G75" s="6" t="s">
        <v>1492</v>
      </c>
      <c r="H75" s="6" t="s">
        <v>11527</v>
      </c>
      <c r="I75" s="6" t="s">
        <v>1268</v>
      </c>
      <c r="J75" s="6" t="s">
        <v>9787</v>
      </c>
      <c r="P75" s="9"/>
      <c r="Q75" s="11"/>
    </row>
    <row r="76" spans="4:17" ht="22.5" x14ac:dyDescent="0.2">
      <c r="D76" s="5" t="s">
        <v>18355</v>
      </c>
      <c r="E76" s="5" t="s">
        <v>15160</v>
      </c>
      <c r="F76" s="5" t="s">
        <v>457</v>
      </c>
      <c r="G76" s="6" t="s">
        <v>1492</v>
      </c>
      <c r="H76" s="6" t="s">
        <v>11527</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5158</v>
      </c>
      <c r="F78" s="5" t="s">
        <v>9104</v>
      </c>
      <c r="G78" s="6" t="s">
        <v>1709</v>
      </c>
      <c r="H78" s="6" t="s">
        <v>17757</v>
      </c>
      <c r="I78" s="6" t="s">
        <v>13270</v>
      </c>
      <c r="J78" s="6" t="s">
        <v>13270</v>
      </c>
      <c r="P78" s="9"/>
      <c r="Q78" s="11"/>
    </row>
    <row r="79" spans="4:17" ht="22.5" x14ac:dyDescent="0.2">
      <c r="D79" s="5" t="s">
        <v>18355</v>
      </c>
      <c r="E79" s="5" t="s">
        <v>5158</v>
      </c>
      <c r="F79" s="5" t="s">
        <v>15523</v>
      </c>
      <c r="G79" s="6" t="s">
        <v>1709</v>
      </c>
      <c r="H79" s="6" t="s">
        <v>17757</v>
      </c>
      <c r="I79" s="6" t="s">
        <v>13270</v>
      </c>
      <c r="J79" s="6" t="s">
        <v>13370</v>
      </c>
      <c r="P79" s="9"/>
      <c r="Q79" s="11"/>
    </row>
    <row r="80" spans="4:17" ht="22.5" x14ac:dyDescent="0.2">
      <c r="D80" s="5" t="s">
        <v>18355</v>
      </c>
      <c r="E80" s="5" t="s">
        <v>2170</v>
      </c>
      <c r="F80" s="5" t="s">
        <v>2170</v>
      </c>
      <c r="G80" s="6" t="s">
        <v>1709</v>
      </c>
      <c r="H80" s="6" t="s">
        <v>17757</v>
      </c>
      <c r="I80" s="6" t="s">
        <v>13270</v>
      </c>
      <c r="J80" s="6" t="s">
        <v>11513</v>
      </c>
      <c r="P80" s="9"/>
      <c r="Q80" s="11"/>
    </row>
    <row r="81" spans="4:17" ht="22.5" x14ac:dyDescent="0.2">
      <c r="D81" s="5" t="s">
        <v>18355</v>
      </c>
      <c r="E81" s="5" t="s">
        <v>2170</v>
      </c>
      <c r="F81" s="5" t="s">
        <v>9566</v>
      </c>
      <c r="G81" s="6" t="s">
        <v>1709</v>
      </c>
      <c r="H81" s="6" t="s">
        <v>17757</v>
      </c>
      <c r="I81" s="6" t="s">
        <v>13270</v>
      </c>
      <c r="J81" s="6" t="s">
        <v>1434</v>
      </c>
      <c r="P81" s="9"/>
      <c r="Q81" s="11"/>
    </row>
    <row r="82" spans="4:17" x14ac:dyDescent="0.2">
      <c r="D82" s="5" t="s">
        <v>18355</v>
      </c>
      <c r="E82" s="5" t="s">
        <v>2170</v>
      </c>
      <c r="F82" s="5" t="s">
        <v>382</v>
      </c>
      <c r="G82" s="6" t="s">
        <v>1709</v>
      </c>
      <c r="H82" s="6" t="s">
        <v>17757</v>
      </c>
      <c r="I82" s="6" t="s">
        <v>3366</v>
      </c>
      <c r="J82" s="6" t="s">
        <v>3366</v>
      </c>
      <c r="P82" s="9"/>
      <c r="Q82" s="11"/>
    </row>
    <row r="83" spans="4:17" x14ac:dyDescent="0.2">
      <c r="D83" s="5" t="s">
        <v>18355</v>
      </c>
      <c r="E83" s="5" t="s">
        <v>6675</v>
      </c>
      <c r="F83" s="5" t="s">
        <v>51</v>
      </c>
      <c r="G83" s="6" t="s">
        <v>1709</v>
      </c>
      <c r="H83" s="6" t="s">
        <v>17757</v>
      </c>
      <c r="I83" s="6" t="s">
        <v>4884</v>
      </c>
      <c r="J83" s="6" t="s">
        <v>3918</v>
      </c>
      <c r="P83" s="9"/>
      <c r="Q83" s="11"/>
    </row>
    <row r="84" spans="4:17" x14ac:dyDescent="0.2">
      <c r="D84" s="5" t="s">
        <v>18355</v>
      </c>
      <c r="E84" s="5" t="s">
        <v>6675</v>
      </c>
      <c r="F84" s="5" t="s">
        <v>2412</v>
      </c>
      <c r="G84" s="6" t="s">
        <v>1709</v>
      </c>
      <c r="H84" s="6" t="s">
        <v>17757</v>
      </c>
      <c r="I84" s="6" t="s">
        <v>4884</v>
      </c>
      <c r="J84" s="6" t="s">
        <v>1684</v>
      </c>
      <c r="P84" s="9"/>
      <c r="Q84" s="11"/>
    </row>
    <row r="85" spans="4:17" x14ac:dyDescent="0.2">
      <c r="D85" s="5" t="s">
        <v>18355</v>
      </c>
      <c r="E85" s="5" t="s">
        <v>6675</v>
      </c>
      <c r="F85" s="5" t="s">
        <v>9654</v>
      </c>
      <c r="G85" s="6" t="s">
        <v>1709</v>
      </c>
      <c r="H85" s="6" t="s">
        <v>17757</v>
      </c>
      <c r="I85" s="6" t="s">
        <v>4884</v>
      </c>
      <c r="J85" s="6" t="s">
        <v>5560</v>
      </c>
      <c r="P85" s="9"/>
      <c r="Q85" s="11"/>
    </row>
    <row r="86" spans="4:17" x14ac:dyDescent="0.2">
      <c r="D86" s="5" t="s">
        <v>18355</v>
      </c>
      <c r="E86" s="5" t="s">
        <v>6675</v>
      </c>
      <c r="F86" s="5" t="s">
        <v>12892</v>
      </c>
      <c r="G86" s="6" t="s">
        <v>1709</v>
      </c>
      <c r="H86" s="6" t="s">
        <v>17757</v>
      </c>
      <c r="I86" s="6" t="s">
        <v>4884</v>
      </c>
      <c r="J86" s="6" t="s">
        <v>4688</v>
      </c>
      <c r="P86" s="9"/>
      <c r="Q86" s="11"/>
    </row>
    <row r="87" spans="4:17" x14ac:dyDescent="0.2">
      <c r="D87" s="5" t="s">
        <v>18355</v>
      </c>
      <c r="E87" s="5" t="s">
        <v>6675</v>
      </c>
      <c r="F87" s="5" t="s">
        <v>868</v>
      </c>
      <c r="G87" s="6" t="s">
        <v>1709</v>
      </c>
      <c r="H87" s="6" t="s">
        <v>17757</v>
      </c>
      <c r="I87" s="6" t="s">
        <v>4884</v>
      </c>
      <c r="J87" s="6" t="s">
        <v>10750</v>
      </c>
      <c r="P87" s="9"/>
      <c r="Q87" s="11"/>
    </row>
    <row r="88" spans="4:17" x14ac:dyDescent="0.2">
      <c r="D88" s="5" t="s">
        <v>18355</v>
      </c>
      <c r="E88" s="5" t="s">
        <v>6675</v>
      </c>
      <c r="F88" s="5" t="s">
        <v>14655</v>
      </c>
      <c r="G88" s="6" t="s">
        <v>1709</v>
      </c>
      <c r="H88" s="6" t="s">
        <v>17757</v>
      </c>
      <c r="I88" s="6" t="s">
        <v>4884</v>
      </c>
      <c r="J88" s="6" t="s">
        <v>18323</v>
      </c>
      <c r="P88" s="9"/>
      <c r="Q88" s="11"/>
    </row>
    <row r="89" spans="4:17" x14ac:dyDescent="0.2">
      <c r="D89" s="5" t="s">
        <v>18355</v>
      </c>
      <c r="E89" s="5" t="s">
        <v>6675</v>
      </c>
      <c r="F89" s="5" t="s">
        <v>12423</v>
      </c>
      <c r="G89" s="6" t="s">
        <v>1709</v>
      </c>
      <c r="H89" s="6" t="s">
        <v>17757</v>
      </c>
      <c r="I89" s="6" t="s">
        <v>4884</v>
      </c>
      <c r="J89" s="6" t="s">
        <v>4884</v>
      </c>
      <c r="P89" s="9"/>
      <c r="Q89" s="11"/>
    </row>
    <row r="90" spans="4:17" x14ac:dyDescent="0.2">
      <c r="D90" s="5" t="s">
        <v>18355</v>
      </c>
      <c r="E90" s="5" t="s">
        <v>6675</v>
      </c>
      <c r="F90" s="5" t="s">
        <v>11181</v>
      </c>
      <c r="G90" s="6" t="s">
        <v>1709</v>
      </c>
      <c r="H90" s="6" t="s">
        <v>17757</v>
      </c>
      <c r="I90" s="6" t="s">
        <v>4884</v>
      </c>
      <c r="J90" s="6" t="s">
        <v>6601</v>
      </c>
      <c r="P90" s="9"/>
      <c r="Q90" s="11"/>
    </row>
    <row r="91" spans="4:17" x14ac:dyDescent="0.2">
      <c r="D91" s="5" t="s">
        <v>18355</v>
      </c>
      <c r="E91" s="5" t="s">
        <v>6675</v>
      </c>
      <c r="F91" s="5" t="s">
        <v>8010</v>
      </c>
      <c r="G91" s="6" t="s">
        <v>1709</v>
      </c>
      <c r="H91" s="6" t="s">
        <v>17757</v>
      </c>
      <c r="I91" s="6" t="s">
        <v>4884</v>
      </c>
      <c r="J91" s="6" t="s">
        <v>10712</v>
      </c>
      <c r="P91" s="9"/>
      <c r="Q91" s="11"/>
    </row>
    <row r="92" spans="4:17" x14ac:dyDescent="0.2">
      <c r="D92" s="5" t="s">
        <v>18355</v>
      </c>
      <c r="E92" s="5" t="s">
        <v>6675</v>
      </c>
      <c r="F92" s="5" t="s">
        <v>2227</v>
      </c>
      <c r="G92" s="6" t="s">
        <v>1709</v>
      </c>
      <c r="H92" s="6" t="s">
        <v>12632</v>
      </c>
      <c r="I92" s="6" t="s">
        <v>18403</v>
      </c>
      <c r="J92" s="6" t="s">
        <v>18403</v>
      </c>
      <c r="P92" s="9"/>
      <c r="Q92" s="11"/>
    </row>
    <row r="93" spans="4:17" x14ac:dyDescent="0.2">
      <c r="D93" s="5" t="s">
        <v>5960</v>
      </c>
      <c r="E93" s="5" t="s">
        <v>2700</v>
      </c>
      <c r="F93" s="5" t="s">
        <v>11268</v>
      </c>
      <c r="G93" s="6" t="s">
        <v>1709</v>
      </c>
      <c r="H93" s="6" t="s">
        <v>12632</v>
      </c>
      <c r="I93" s="6" t="s">
        <v>18403</v>
      </c>
      <c r="J93" s="6" t="s">
        <v>17166</v>
      </c>
      <c r="P93" s="9"/>
      <c r="Q93" s="11"/>
    </row>
    <row r="94" spans="4:17" x14ac:dyDescent="0.2">
      <c r="D94" s="5" t="s">
        <v>5960</v>
      </c>
      <c r="E94" s="5" t="s">
        <v>2700</v>
      </c>
      <c r="F94" s="5" t="s">
        <v>7101</v>
      </c>
      <c r="G94" s="6" t="s">
        <v>1709</v>
      </c>
      <c r="H94" s="6" t="s">
        <v>12632</v>
      </c>
      <c r="I94" s="6" t="s">
        <v>549</v>
      </c>
      <c r="J94" s="6" t="s">
        <v>549</v>
      </c>
      <c r="P94" s="9"/>
      <c r="Q94" s="11"/>
    </row>
    <row r="95" spans="4:17" x14ac:dyDescent="0.2">
      <c r="D95" s="5" t="s">
        <v>5960</v>
      </c>
      <c r="E95" s="5" t="s">
        <v>2700</v>
      </c>
      <c r="F95" s="5" t="s">
        <v>15448</v>
      </c>
      <c r="G95" s="6" t="s">
        <v>1709</v>
      </c>
      <c r="H95" s="6" t="s">
        <v>12632</v>
      </c>
      <c r="I95" s="6" t="s">
        <v>18116</v>
      </c>
      <c r="J95" s="6" t="s">
        <v>18116</v>
      </c>
      <c r="P95" s="9"/>
      <c r="Q95" s="11"/>
    </row>
    <row r="96" spans="4:17" x14ac:dyDescent="0.2">
      <c r="D96" s="5" t="s">
        <v>5960</v>
      </c>
      <c r="E96" s="5" t="s">
        <v>2700</v>
      </c>
      <c r="F96" s="5" t="s">
        <v>4290</v>
      </c>
      <c r="G96" s="6" t="s">
        <v>1709</v>
      </c>
      <c r="H96" s="6" t="s">
        <v>12632</v>
      </c>
      <c r="I96" s="6" t="s">
        <v>1018</v>
      </c>
      <c r="J96" s="6" t="s">
        <v>1018</v>
      </c>
      <c r="P96" s="9"/>
      <c r="Q96" s="11"/>
    </row>
    <row r="97" spans="4:17" x14ac:dyDescent="0.2">
      <c r="D97" s="5" t="s">
        <v>5960</v>
      </c>
      <c r="E97" s="5" t="s">
        <v>2700</v>
      </c>
      <c r="F97" s="5" t="s">
        <v>12929</v>
      </c>
      <c r="G97" s="6" t="s">
        <v>1709</v>
      </c>
      <c r="H97" s="6" t="s">
        <v>12632</v>
      </c>
      <c r="I97" s="6" t="s">
        <v>1018</v>
      </c>
      <c r="J97" s="6" t="s">
        <v>12252</v>
      </c>
      <c r="P97" s="9"/>
      <c r="Q97" s="11"/>
    </row>
    <row r="98" spans="4:17" x14ac:dyDescent="0.2">
      <c r="D98" s="5" t="s">
        <v>5960</v>
      </c>
      <c r="E98" s="5" t="s">
        <v>2700</v>
      </c>
      <c r="F98" s="5" t="s">
        <v>4567</v>
      </c>
      <c r="G98" s="6" t="s">
        <v>1709</v>
      </c>
      <c r="H98" s="6" t="s">
        <v>12632</v>
      </c>
      <c r="I98" s="6" t="s">
        <v>4050</v>
      </c>
      <c r="J98" s="6" t="s">
        <v>9414</v>
      </c>
      <c r="P98" s="9"/>
      <c r="Q98" s="11"/>
    </row>
    <row r="99" spans="4:17" ht="22.5" x14ac:dyDescent="0.2">
      <c r="D99" s="5" t="s">
        <v>5960</v>
      </c>
      <c r="E99" s="5" t="s">
        <v>2700</v>
      </c>
      <c r="F99" s="5" t="s">
        <v>1400</v>
      </c>
      <c r="G99" s="6" t="s">
        <v>1709</v>
      </c>
      <c r="H99" s="6" t="s">
        <v>12632</v>
      </c>
      <c r="I99" s="6" t="s">
        <v>4050</v>
      </c>
      <c r="J99" s="6" t="s">
        <v>9986</v>
      </c>
      <c r="P99" s="9"/>
      <c r="Q99" s="11"/>
    </row>
    <row r="100" spans="4:17" x14ac:dyDescent="0.2">
      <c r="D100" s="5" t="s">
        <v>5960</v>
      </c>
      <c r="E100" s="5" t="s">
        <v>2700</v>
      </c>
      <c r="F100" s="5" t="s">
        <v>10381</v>
      </c>
      <c r="G100" s="6" t="s">
        <v>1709</v>
      </c>
      <c r="H100" s="6" t="s">
        <v>12632</v>
      </c>
      <c r="I100" s="6" t="s">
        <v>4050</v>
      </c>
      <c r="J100" s="6" t="s">
        <v>12503</v>
      </c>
      <c r="P100" s="9"/>
      <c r="Q100" s="11"/>
    </row>
    <row r="101" spans="4:17" x14ac:dyDescent="0.2">
      <c r="D101" s="5" t="s">
        <v>5960</v>
      </c>
      <c r="E101" s="5" t="s">
        <v>2700</v>
      </c>
      <c r="F101" s="5" t="s">
        <v>10075</v>
      </c>
      <c r="G101" s="6" t="s">
        <v>1709</v>
      </c>
      <c r="H101" s="6" t="s">
        <v>12632</v>
      </c>
      <c r="I101" s="6" t="s">
        <v>4050</v>
      </c>
      <c r="J101" s="6" t="s">
        <v>4050</v>
      </c>
      <c r="P101" s="9"/>
      <c r="Q101" s="11"/>
    </row>
    <row r="102" spans="4:17" ht="22.5" x14ac:dyDescent="0.2">
      <c r="D102" s="5" t="s">
        <v>5960</v>
      </c>
      <c r="E102" s="5" t="s">
        <v>2700</v>
      </c>
      <c r="F102" s="5" t="s">
        <v>11010</v>
      </c>
      <c r="G102" s="6" t="s">
        <v>1709</v>
      </c>
      <c r="H102" s="6" t="s">
        <v>12632</v>
      </c>
      <c r="I102" s="6" t="s">
        <v>17503</v>
      </c>
      <c r="J102" s="6" t="s">
        <v>5831</v>
      </c>
      <c r="P102" s="9"/>
      <c r="Q102" s="11"/>
    </row>
    <row r="103" spans="4:17" ht="22.5" x14ac:dyDescent="0.2">
      <c r="D103" s="5" t="s">
        <v>5960</v>
      </c>
      <c r="E103" s="5" t="s">
        <v>2700</v>
      </c>
      <c r="F103" s="5" t="s">
        <v>5545</v>
      </c>
      <c r="G103" s="6" t="s">
        <v>1709</v>
      </c>
      <c r="H103" s="6" t="s">
        <v>12632</v>
      </c>
      <c r="I103" s="6" t="s">
        <v>17503</v>
      </c>
      <c r="J103" s="6" t="s">
        <v>17503</v>
      </c>
      <c r="P103" s="9"/>
      <c r="Q103" s="11"/>
    </row>
    <row r="104" spans="4:17" ht="22.5" x14ac:dyDescent="0.2">
      <c r="D104" s="5" t="s">
        <v>5960</v>
      </c>
      <c r="E104" s="5" t="s">
        <v>5617</v>
      </c>
      <c r="F104" s="5" t="s">
        <v>12133</v>
      </c>
      <c r="G104" s="6" t="s">
        <v>1709</v>
      </c>
      <c r="H104" s="6" t="s">
        <v>12632</v>
      </c>
      <c r="I104" s="6" t="s">
        <v>17503</v>
      </c>
      <c r="J104" s="6" t="s">
        <v>16577</v>
      </c>
      <c r="P104" s="9"/>
      <c r="Q104" s="11"/>
    </row>
    <row r="105" spans="4:17" x14ac:dyDescent="0.2">
      <c r="D105" s="5" t="s">
        <v>5960</v>
      </c>
      <c r="E105" s="5" t="s">
        <v>5617</v>
      </c>
      <c r="F105" s="5" t="s">
        <v>14256</v>
      </c>
      <c r="G105" s="6" t="s">
        <v>1709</v>
      </c>
      <c r="H105" s="6" t="s">
        <v>12632</v>
      </c>
      <c r="I105" s="6" t="s">
        <v>2293</v>
      </c>
      <c r="J105" s="6" t="s">
        <v>4425</v>
      </c>
      <c r="P105" s="9"/>
      <c r="Q105" s="11"/>
    </row>
    <row r="106" spans="4:17" x14ac:dyDescent="0.2">
      <c r="D106" s="5" t="s">
        <v>5960</v>
      </c>
      <c r="E106" s="5" t="s">
        <v>5617</v>
      </c>
      <c r="F106" s="5" t="s">
        <v>7321</v>
      </c>
      <c r="G106" s="6" t="s">
        <v>1709</v>
      </c>
      <c r="H106" s="6" t="s">
        <v>12632</v>
      </c>
      <c r="I106" s="6" t="s">
        <v>2293</v>
      </c>
      <c r="J106" s="6" t="s">
        <v>5329</v>
      </c>
      <c r="P106" s="9"/>
      <c r="Q106" s="11"/>
    </row>
    <row r="107" spans="4:17" x14ac:dyDescent="0.2">
      <c r="D107" s="5" t="s">
        <v>5960</v>
      </c>
      <c r="E107" s="5" t="s">
        <v>5617</v>
      </c>
      <c r="F107" s="5" t="s">
        <v>5659</v>
      </c>
      <c r="G107" s="6" t="s">
        <v>1709</v>
      </c>
      <c r="H107" s="6" t="s">
        <v>12632</v>
      </c>
      <c r="I107" s="6" t="s">
        <v>2293</v>
      </c>
      <c r="J107" s="6" t="s">
        <v>2293</v>
      </c>
      <c r="P107" s="9"/>
      <c r="Q107" s="11"/>
    </row>
    <row r="108" spans="4:17" x14ac:dyDescent="0.2">
      <c r="D108" s="5" t="s">
        <v>5960</v>
      </c>
      <c r="E108" s="5" t="s">
        <v>5617</v>
      </c>
      <c r="F108" s="5" t="s">
        <v>13098</v>
      </c>
      <c r="G108" s="6" t="s">
        <v>1709</v>
      </c>
      <c r="H108" s="6" t="s">
        <v>12632</v>
      </c>
      <c r="I108" s="6" t="s">
        <v>7247</v>
      </c>
      <c r="J108" s="6" t="s">
        <v>11376</v>
      </c>
      <c r="P108" s="9"/>
      <c r="Q108" s="11"/>
    </row>
    <row r="109" spans="4:17" x14ac:dyDescent="0.2">
      <c r="D109" s="5" t="s">
        <v>5960</v>
      </c>
      <c r="E109" s="5" t="s">
        <v>18822</v>
      </c>
      <c r="F109" s="5" t="s">
        <v>18822</v>
      </c>
      <c r="G109" s="6" t="s">
        <v>1709</v>
      </c>
      <c r="H109" s="6" t="s">
        <v>12632</v>
      </c>
      <c r="I109" s="6" t="s">
        <v>7247</v>
      </c>
      <c r="J109" s="6" t="s">
        <v>6868</v>
      </c>
      <c r="P109" s="9"/>
      <c r="Q109" s="11"/>
    </row>
    <row r="110" spans="4:17" x14ac:dyDescent="0.2">
      <c r="D110" s="5" t="s">
        <v>5960</v>
      </c>
      <c r="E110" s="5" t="s">
        <v>18822</v>
      </c>
      <c r="F110" s="5" t="s">
        <v>10496</v>
      </c>
      <c r="G110" s="6" t="s">
        <v>1709</v>
      </c>
      <c r="H110" s="6" t="s">
        <v>12632</v>
      </c>
      <c r="I110" s="6" t="s">
        <v>7247</v>
      </c>
      <c r="J110" s="6" t="s">
        <v>9773</v>
      </c>
      <c r="P110" s="9"/>
      <c r="Q110" s="11"/>
    </row>
    <row r="111" spans="4:17" x14ac:dyDescent="0.2">
      <c r="D111" s="5" t="s">
        <v>5960</v>
      </c>
      <c r="E111" s="5" t="s">
        <v>12706</v>
      </c>
      <c r="F111" s="5" t="s">
        <v>5608</v>
      </c>
      <c r="G111" s="6" t="s">
        <v>1709</v>
      </c>
      <c r="H111" s="6" t="s">
        <v>12632</v>
      </c>
      <c r="I111" s="6" t="s">
        <v>7247</v>
      </c>
      <c r="J111" s="6" t="s">
        <v>7247</v>
      </c>
      <c r="P111" s="9"/>
      <c r="Q111" s="11"/>
    </row>
    <row r="112" spans="4:17" x14ac:dyDescent="0.2">
      <c r="D112" s="5" t="s">
        <v>5960</v>
      </c>
      <c r="E112" s="5" t="s">
        <v>12706</v>
      </c>
      <c r="F112" s="5" t="s">
        <v>11025</v>
      </c>
      <c r="G112" s="6" t="s">
        <v>1709</v>
      </c>
      <c r="H112" s="6" t="s">
        <v>12632</v>
      </c>
      <c r="I112" s="6" t="s">
        <v>1623</v>
      </c>
      <c r="J112" s="6" t="s">
        <v>1623</v>
      </c>
      <c r="P112" s="9"/>
      <c r="Q112" s="11"/>
    </row>
    <row r="113" spans="4:17" x14ac:dyDescent="0.2">
      <c r="D113" s="5" t="s">
        <v>5960</v>
      </c>
      <c r="E113" s="5" t="s">
        <v>12706</v>
      </c>
      <c r="F113" s="5" t="s">
        <v>10765</v>
      </c>
      <c r="G113" s="6" t="s">
        <v>1709</v>
      </c>
      <c r="H113" s="6" t="s">
        <v>8809</v>
      </c>
      <c r="I113" s="6" t="s">
        <v>1675</v>
      </c>
      <c r="J113" s="6" t="s">
        <v>194</v>
      </c>
      <c r="P113" s="9"/>
      <c r="Q113" s="11"/>
    </row>
    <row r="114" spans="4:17" x14ac:dyDescent="0.2">
      <c r="D114" s="5" t="s">
        <v>5960</v>
      </c>
      <c r="E114" s="5" t="s">
        <v>12706</v>
      </c>
      <c r="F114" s="5" t="s">
        <v>14793</v>
      </c>
      <c r="G114" s="6" t="s">
        <v>1709</v>
      </c>
      <c r="H114" s="6" t="s">
        <v>8809</v>
      </c>
      <c r="I114" s="6" t="s">
        <v>1675</v>
      </c>
      <c r="J114" s="6" t="s">
        <v>1675</v>
      </c>
      <c r="P114" s="9"/>
      <c r="Q114" s="11"/>
    </row>
    <row r="115" spans="4:17" x14ac:dyDescent="0.2">
      <c r="D115" s="5" t="s">
        <v>5960</v>
      </c>
      <c r="E115" s="5" t="s">
        <v>12706</v>
      </c>
      <c r="F115" s="5" t="s">
        <v>11957</v>
      </c>
      <c r="G115" s="6" t="s">
        <v>1709</v>
      </c>
      <c r="H115" s="6" t="s">
        <v>8809</v>
      </c>
      <c r="I115" s="6" t="s">
        <v>1675</v>
      </c>
      <c r="J115" s="6" t="s">
        <v>18276</v>
      </c>
      <c r="P115" s="9"/>
      <c r="Q115" s="11"/>
    </row>
    <row r="116" spans="4:17" x14ac:dyDescent="0.2">
      <c r="D116" s="5" t="s">
        <v>5960</v>
      </c>
      <c r="E116" s="5" t="s">
        <v>12706</v>
      </c>
      <c r="F116" s="5" t="s">
        <v>8768</v>
      </c>
      <c r="G116" s="6" t="s">
        <v>1709</v>
      </c>
      <c r="H116" s="6" t="s">
        <v>8809</v>
      </c>
      <c r="I116" s="6" t="s">
        <v>9130</v>
      </c>
      <c r="J116" s="6" t="s">
        <v>8004</v>
      </c>
      <c r="P116" s="9"/>
      <c r="Q116" s="11"/>
    </row>
    <row r="117" spans="4:17" x14ac:dyDescent="0.2">
      <c r="D117" s="5" t="s">
        <v>12508</v>
      </c>
      <c r="E117" s="5" t="s">
        <v>3431</v>
      </c>
      <c r="F117" s="5" t="s">
        <v>15181</v>
      </c>
      <c r="G117" s="6" t="s">
        <v>1709</v>
      </c>
      <c r="H117" s="6" t="s">
        <v>8809</v>
      </c>
      <c r="I117" s="6" t="s">
        <v>9130</v>
      </c>
      <c r="J117" s="6" t="s">
        <v>9130</v>
      </c>
      <c r="P117" s="9"/>
      <c r="Q117" s="11"/>
    </row>
    <row r="118" spans="4:17" x14ac:dyDescent="0.2">
      <c r="D118" s="5" t="s">
        <v>12508</v>
      </c>
      <c r="E118" s="5" t="s">
        <v>3431</v>
      </c>
      <c r="F118" s="5" t="s">
        <v>14587</v>
      </c>
      <c r="G118" s="6" t="s">
        <v>1709</v>
      </c>
      <c r="H118" s="6" t="s">
        <v>8809</v>
      </c>
      <c r="I118" s="6" t="s">
        <v>15234</v>
      </c>
      <c r="J118" s="6" t="s">
        <v>12814</v>
      </c>
      <c r="P118" s="9"/>
      <c r="Q118" s="11"/>
    </row>
    <row r="119" spans="4:17" x14ac:dyDescent="0.2">
      <c r="D119" s="5" t="s">
        <v>12508</v>
      </c>
      <c r="E119" s="5" t="s">
        <v>3431</v>
      </c>
      <c r="F119" s="5" t="s">
        <v>14150</v>
      </c>
      <c r="G119" s="6" t="s">
        <v>1709</v>
      </c>
      <c r="H119" s="6" t="s">
        <v>8809</v>
      </c>
      <c r="I119" s="6" t="s">
        <v>15234</v>
      </c>
      <c r="J119" s="6" t="s">
        <v>2412</v>
      </c>
      <c r="P119" s="9"/>
      <c r="Q119" s="11"/>
    </row>
    <row r="120" spans="4:17" x14ac:dyDescent="0.2">
      <c r="D120" s="5" t="s">
        <v>12508</v>
      </c>
      <c r="E120" s="5" t="s">
        <v>3431</v>
      </c>
      <c r="F120" s="5" t="s">
        <v>10321</v>
      </c>
      <c r="G120" s="6" t="s">
        <v>1709</v>
      </c>
      <c r="H120" s="6" t="s">
        <v>8809</v>
      </c>
      <c r="I120" s="6" t="s">
        <v>15234</v>
      </c>
      <c r="J120" s="6" t="s">
        <v>15234</v>
      </c>
      <c r="P120" s="9"/>
      <c r="Q120" s="11"/>
    </row>
    <row r="121" spans="4:17" x14ac:dyDescent="0.2">
      <c r="D121" s="5" t="s">
        <v>12508</v>
      </c>
      <c r="E121" s="5" t="s">
        <v>3431</v>
      </c>
      <c r="F121" s="5" t="s">
        <v>18263</v>
      </c>
      <c r="G121" s="6" t="s">
        <v>1709</v>
      </c>
      <c r="H121" s="6" t="s">
        <v>8809</v>
      </c>
      <c r="I121" s="6" t="s">
        <v>4317</v>
      </c>
      <c r="J121" s="6" t="s">
        <v>4317</v>
      </c>
      <c r="P121" s="9"/>
      <c r="Q121" s="11"/>
    </row>
    <row r="122" spans="4:17" ht="22.5" x14ac:dyDescent="0.2">
      <c r="D122" s="5" t="s">
        <v>12508</v>
      </c>
      <c r="E122" s="5" t="s">
        <v>3431</v>
      </c>
      <c r="F122" s="5" t="s">
        <v>13827</v>
      </c>
      <c r="G122" s="6" t="s">
        <v>1709</v>
      </c>
      <c r="H122" s="6" t="s">
        <v>8809</v>
      </c>
      <c r="I122" s="6" t="s">
        <v>13556</v>
      </c>
      <c r="J122" s="6" t="s">
        <v>12606</v>
      </c>
      <c r="P122" s="9"/>
      <c r="Q122" s="11"/>
    </row>
    <row r="123" spans="4:17" ht="22.5" x14ac:dyDescent="0.2">
      <c r="D123" s="5" t="s">
        <v>12508</v>
      </c>
      <c r="E123" s="5" t="s">
        <v>2461</v>
      </c>
      <c r="F123" s="5" t="s">
        <v>8753</v>
      </c>
      <c r="G123" s="6" t="s">
        <v>1709</v>
      </c>
      <c r="H123" s="6" t="s">
        <v>8809</v>
      </c>
      <c r="I123" s="6" t="s">
        <v>13556</v>
      </c>
      <c r="J123" s="6" t="s">
        <v>13679</v>
      </c>
      <c r="P123" s="9"/>
      <c r="Q123" s="11"/>
    </row>
    <row r="124" spans="4:17" ht="22.5" x14ac:dyDescent="0.2">
      <c r="D124" s="5" t="s">
        <v>12508</v>
      </c>
      <c r="E124" s="5" t="s">
        <v>2461</v>
      </c>
      <c r="F124" s="5" t="s">
        <v>14611</v>
      </c>
      <c r="G124" s="6" t="s">
        <v>1709</v>
      </c>
      <c r="H124" s="6" t="s">
        <v>8809</v>
      </c>
      <c r="I124" s="6" t="s">
        <v>13556</v>
      </c>
      <c r="J124" s="6" t="s">
        <v>18591</v>
      </c>
      <c r="P124" s="9"/>
      <c r="Q124" s="11"/>
    </row>
    <row r="125" spans="4:17" ht="22.5" x14ac:dyDescent="0.2">
      <c r="D125" s="5" t="s">
        <v>12508</v>
      </c>
      <c r="E125" s="5" t="s">
        <v>2461</v>
      </c>
      <c r="F125" s="5" t="s">
        <v>3656</v>
      </c>
      <c r="G125" s="6" t="s">
        <v>1709</v>
      </c>
      <c r="H125" s="6" t="s">
        <v>8809</v>
      </c>
      <c r="I125" s="6" t="s">
        <v>13556</v>
      </c>
      <c r="J125" s="6" t="s">
        <v>13556</v>
      </c>
      <c r="P125" s="9"/>
      <c r="Q125" s="11"/>
    </row>
    <row r="126" spans="4:17" ht="22.5" x14ac:dyDescent="0.2">
      <c r="D126" s="5" t="s">
        <v>12508</v>
      </c>
      <c r="E126" s="5" t="s">
        <v>2461</v>
      </c>
      <c r="F126" s="5" t="s">
        <v>5789</v>
      </c>
      <c r="G126" s="6" t="s">
        <v>1709</v>
      </c>
      <c r="H126" s="6" t="s">
        <v>8809</v>
      </c>
      <c r="I126" s="6" t="s">
        <v>3720</v>
      </c>
      <c r="J126" s="6" t="s">
        <v>9344</v>
      </c>
      <c r="P126" s="9"/>
      <c r="Q126" s="11"/>
    </row>
    <row r="127" spans="4:17" ht="22.5" x14ac:dyDescent="0.2">
      <c r="D127" s="5" t="s">
        <v>12508</v>
      </c>
      <c r="E127" s="5" t="s">
        <v>2461</v>
      </c>
      <c r="F127" s="5" t="s">
        <v>10698</v>
      </c>
      <c r="G127" s="6" t="s">
        <v>1709</v>
      </c>
      <c r="H127" s="6" t="s">
        <v>8809</v>
      </c>
      <c r="I127" s="6" t="s">
        <v>3720</v>
      </c>
      <c r="J127" s="6" t="s">
        <v>13029</v>
      </c>
      <c r="P127" s="9"/>
      <c r="Q127" s="11"/>
    </row>
    <row r="128" spans="4:17" ht="22.5" x14ac:dyDescent="0.2">
      <c r="D128" s="5" t="s">
        <v>12508</v>
      </c>
      <c r="E128" s="5" t="s">
        <v>2461</v>
      </c>
      <c r="F128" s="5" t="s">
        <v>15718</v>
      </c>
      <c r="G128" s="6" t="s">
        <v>1709</v>
      </c>
      <c r="H128" s="6" t="s">
        <v>8809</v>
      </c>
      <c r="I128" s="6" t="s">
        <v>3720</v>
      </c>
      <c r="J128" s="6" t="s">
        <v>11051</v>
      </c>
      <c r="P128" s="9"/>
      <c r="Q128" s="11"/>
    </row>
    <row r="129" spans="4:17" ht="22.5" x14ac:dyDescent="0.2">
      <c r="D129" s="5" t="s">
        <v>17539</v>
      </c>
      <c r="E129" s="5" t="s">
        <v>7759</v>
      </c>
      <c r="F129" s="5" t="s">
        <v>7759</v>
      </c>
      <c r="G129" s="6" t="s">
        <v>1709</v>
      </c>
      <c r="H129" s="6" t="s">
        <v>8809</v>
      </c>
      <c r="I129" s="6" t="s">
        <v>3720</v>
      </c>
      <c r="J129" s="6" t="s">
        <v>6836</v>
      </c>
      <c r="P129" s="9"/>
      <c r="Q129" s="11"/>
    </row>
    <row r="130" spans="4:17" ht="22.5" x14ac:dyDescent="0.2">
      <c r="D130" s="5" t="s">
        <v>17539</v>
      </c>
      <c r="E130" s="5" t="s">
        <v>7759</v>
      </c>
      <c r="F130" s="5" t="s">
        <v>3620</v>
      </c>
      <c r="G130" s="6" t="s">
        <v>1709</v>
      </c>
      <c r="H130" s="6" t="s">
        <v>8809</v>
      </c>
      <c r="I130" s="6" t="s">
        <v>3720</v>
      </c>
      <c r="J130" s="6" t="s">
        <v>18243</v>
      </c>
      <c r="P130" s="9"/>
      <c r="Q130" s="11"/>
    </row>
    <row r="131" spans="4:17" ht="22.5" x14ac:dyDescent="0.2">
      <c r="D131" s="5" t="s">
        <v>17539</v>
      </c>
      <c r="E131" s="5" t="s">
        <v>7759</v>
      </c>
      <c r="F131" s="5" t="s">
        <v>2681</v>
      </c>
      <c r="G131" s="6" t="s">
        <v>1709</v>
      </c>
      <c r="H131" s="6" t="s">
        <v>8809</v>
      </c>
      <c r="I131" s="6" t="s">
        <v>3720</v>
      </c>
      <c r="J131" s="6" t="s">
        <v>3720</v>
      </c>
      <c r="P131" s="9"/>
      <c r="Q131" s="11"/>
    </row>
    <row r="132" spans="4:17" x14ac:dyDescent="0.2">
      <c r="D132" s="5" t="s">
        <v>17539</v>
      </c>
      <c r="E132" s="5" t="s">
        <v>628</v>
      </c>
      <c r="F132" s="5" t="s">
        <v>12143</v>
      </c>
      <c r="G132" s="6" t="s">
        <v>1709</v>
      </c>
      <c r="H132" s="6" t="s">
        <v>8809</v>
      </c>
      <c r="I132" s="6" t="s">
        <v>14111</v>
      </c>
      <c r="J132" s="6" t="s">
        <v>14610</v>
      </c>
      <c r="P132" s="9"/>
      <c r="Q132" s="11"/>
    </row>
    <row r="133" spans="4:17" x14ac:dyDescent="0.2">
      <c r="D133" s="5" t="s">
        <v>17539</v>
      </c>
      <c r="E133" s="5" t="s">
        <v>628</v>
      </c>
      <c r="F133" s="5" t="s">
        <v>3960</v>
      </c>
      <c r="G133" s="6" t="s">
        <v>1709</v>
      </c>
      <c r="H133" s="6" t="s">
        <v>8809</v>
      </c>
      <c r="I133" s="6" t="s">
        <v>14111</v>
      </c>
      <c r="J133" s="6" t="s">
        <v>14111</v>
      </c>
      <c r="P133" s="9"/>
      <c r="Q133" s="11"/>
    </row>
    <row r="134" spans="4:17" ht="22.5" x14ac:dyDescent="0.2">
      <c r="D134" s="5" t="s">
        <v>17539</v>
      </c>
      <c r="E134" s="5" t="s">
        <v>10725</v>
      </c>
      <c r="F134" s="5" t="s">
        <v>18073</v>
      </c>
      <c r="G134" s="6" t="s">
        <v>1709</v>
      </c>
      <c r="H134" s="6" t="s">
        <v>8809</v>
      </c>
      <c r="I134" s="6" t="s">
        <v>2916</v>
      </c>
      <c r="J134" s="6" t="s">
        <v>2916</v>
      </c>
      <c r="P134" s="9"/>
      <c r="Q134" s="11"/>
    </row>
    <row r="135" spans="4:17" x14ac:dyDescent="0.2">
      <c r="D135" s="5" t="s">
        <v>17539</v>
      </c>
      <c r="E135" s="5" t="s">
        <v>10725</v>
      </c>
      <c r="F135" s="5" t="s">
        <v>17680</v>
      </c>
      <c r="G135" s="6" t="s">
        <v>1709</v>
      </c>
      <c r="H135" s="6" t="s">
        <v>8809</v>
      </c>
      <c r="I135" s="6" t="s">
        <v>9059</v>
      </c>
      <c r="J135" s="6" t="s">
        <v>7715</v>
      </c>
      <c r="P135" s="9"/>
      <c r="Q135" s="11"/>
    </row>
    <row r="136" spans="4:17" x14ac:dyDescent="0.2">
      <c r="D136" s="5" t="s">
        <v>16542</v>
      </c>
      <c r="E136" s="5" t="s">
        <v>9645</v>
      </c>
      <c r="F136" s="5" t="s">
        <v>9645</v>
      </c>
      <c r="G136" s="6" t="s">
        <v>1709</v>
      </c>
      <c r="H136" s="6" t="s">
        <v>8809</v>
      </c>
      <c r="I136" s="6" t="s">
        <v>9059</v>
      </c>
      <c r="J136" s="6" t="s">
        <v>11932</v>
      </c>
      <c r="P136" s="9"/>
      <c r="Q136" s="11"/>
    </row>
    <row r="137" spans="4:17" x14ac:dyDescent="0.2">
      <c r="D137" s="5" t="s">
        <v>16542</v>
      </c>
      <c r="E137" s="5" t="s">
        <v>9645</v>
      </c>
      <c r="F137" s="5" t="s">
        <v>16998</v>
      </c>
      <c r="G137" s="6" t="s">
        <v>1709</v>
      </c>
      <c r="H137" s="6" t="s">
        <v>8809</v>
      </c>
      <c r="I137" s="6" t="s">
        <v>9059</v>
      </c>
      <c r="J137" s="6" t="s">
        <v>9059</v>
      </c>
      <c r="P137" s="9"/>
      <c r="Q137" s="11"/>
    </row>
    <row r="138" spans="4:17" ht="22.5" x14ac:dyDescent="0.2">
      <c r="D138" s="5" t="s">
        <v>16542</v>
      </c>
      <c r="E138" s="5" t="s">
        <v>9645</v>
      </c>
      <c r="F138" s="5" t="s">
        <v>13248</v>
      </c>
      <c r="G138" s="6" t="s">
        <v>8095</v>
      </c>
      <c r="H138" s="6" t="s">
        <v>18173</v>
      </c>
      <c r="I138" s="6" t="s">
        <v>18783</v>
      </c>
      <c r="J138" s="6" t="s">
        <v>18783</v>
      </c>
      <c r="P138" s="9"/>
      <c r="Q138" s="11"/>
    </row>
    <row r="139" spans="4:17" ht="22.5" x14ac:dyDescent="0.2">
      <c r="D139" s="5" t="s">
        <v>16542</v>
      </c>
      <c r="E139" s="5" t="s">
        <v>9645</v>
      </c>
      <c r="F139" s="5" t="s">
        <v>8848</v>
      </c>
      <c r="G139" s="6" t="s">
        <v>8095</v>
      </c>
      <c r="H139" s="6" t="s">
        <v>18173</v>
      </c>
      <c r="I139" s="6" t="s">
        <v>18783</v>
      </c>
      <c r="J139" s="6" t="s">
        <v>479</v>
      </c>
      <c r="P139" s="9"/>
      <c r="Q139" s="11"/>
    </row>
    <row r="140" spans="4:17" ht="22.5" x14ac:dyDescent="0.2">
      <c r="D140" s="5" t="s">
        <v>16542</v>
      </c>
      <c r="E140" s="5" t="s">
        <v>9645</v>
      </c>
      <c r="F140" s="5" t="s">
        <v>11294</v>
      </c>
      <c r="G140" s="6" t="s">
        <v>8095</v>
      </c>
      <c r="H140" s="6" t="s">
        <v>18173</v>
      </c>
      <c r="I140" s="6" t="s">
        <v>18783</v>
      </c>
      <c r="J140" s="6" t="s">
        <v>12663</v>
      </c>
      <c r="P140" s="9"/>
      <c r="Q140" s="11"/>
    </row>
    <row r="141" spans="4:17" ht="22.5" x14ac:dyDescent="0.2">
      <c r="D141" s="5" t="s">
        <v>16542</v>
      </c>
      <c r="E141" s="5" t="s">
        <v>9645</v>
      </c>
      <c r="F141" s="5" t="s">
        <v>17993</v>
      </c>
      <c r="G141" s="6" t="s">
        <v>8095</v>
      </c>
      <c r="H141" s="6" t="s">
        <v>18173</v>
      </c>
      <c r="I141" s="6" t="s">
        <v>5976</v>
      </c>
      <c r="J141" s="6" t="s">
        <v>17484</v>
      </c>
      <c r="P141" s="9"/>
      <c r="Q141" s="11"/>
    </row>
    <row r="142" spans="4:17" ht="22.5" x14ac:dyDescent="0.2">
      <c r="D142" s="5" t="s">
        <v>16542</v>
      </c>
      <c r="E142" s="5" t="s">
        <v>16564</v>
      </c>
      <c r="F142" s="5" t="s">
        <v>3654</v>
      </c>
      <c r="G142" s="6" t="s">
        <v>8095</v>
      </c>
      <c r="H142" s="6" t="s">
        <v>18173</v>
      </c>
      <c r="I142" s="6" t="s">
        <v>5976</v>
      </c>
      <c r="J142" s="6" t="s">
        <v>5976</v>
      </c>
      <c r="P142" s="9"/>
      <c r="Q142" s="11"/>
    </row>
    <row r="143" spans="4:17" ht="22.5" x14ac:dyDescent="0.2">
      <c r="D143" s="5" t="s">
        <v>16542</v>
      </c>
      <c r="E143" s="5" t="s">
        <v>16564</v>
      </c>
      <c r="F143" s="5" t="s">
        <v>18035</v>
      </c>
      <c r="G143" s="6" t="s">
        <v>8095</v>
      </c>
      <c r="H143" s="6" t="s">
        <v>18173</v>
      </c>
      <c r="I143" s="6" t="s">
        <v>5976</v>
      </c>
      <c r="J143" s="6" t="s">
        <v>2919</v>
      </c>
      <c r="P143" s="9"/>
      <c r="Q143" s="11"/>
    </row>
    <row r="144" spans="4:17" ht="22.5" x14ac:dyDescent="0.2">
      <c r="D144" s="5" t="s">
        <v>16542</v>
      </c>
      <c r="E144" s="5" t="s">
        <v>16564</v>
      </c>
      <c r="F144" s="5" t="s">
        <v>3229</v>
      </c>
      <c r="G144" s="6" t="s">
        <v>8095</v>
      </c>
      <c r="H144" s="6" t="s">
        <v>18173</v>
      </c>
      <c r="I144" s="6" t="s">
        <v>18434</v>
      </c>
      <c r="J144" s="6" t="s">
        <v>18434</v>
      </c>
      <c r="P144" s="9"/>
      <c r="Q144" s="11"/>
    </row>
    <row r="145" spans="4:17" ht="22.5" x14ac:dyDescent="0.2">
      <c r="D145" s="5" t="s">
        <v>16542</v>
      </c>
      <c r="E145" s="5" t="s">
        <v>8706</v>
      </c>
      <c r="F145" s="5" t="s">
        <v>8706</v>
      </c>
      <c r="G145" s="6" t="s">
        <v>8095</v>
      </c>
      <c r="H145" s="6" t="s">
        <v>18173</v>
      </c>
      <c r="I145" s="6" t="s">
        <v>18434</v>
      </c>
      <c r="J145" s="6" t="s">
        <v>14383</v>
      </c>
      <c r="P145" s="9"/>
      <c r="Q145" s="11"/>
    </row>
    <row r="146" spans="4:17" ht="22.5" x14ac:dyDescent="0.2">
      <c r="D146" s="5" t="s">
        <v>16542</v>
      </c>
      <c r="E146" s="5" t="s">
        <v>8706</v>
      </c>
      <c r="F146" s="5" t="s">
        <v>7217</v>
      </c>
      <c r="G146" s="6" t="s">
        <v>8095</v>
      </c>
      <c r="H146" s="6" t="s">
        <v>18173</v>
      </c>
      <c r="I146" s="6" t="s">
        <v>1154</v>
      </c>
      <c r="J146" s="6" t="s">
        <v>9483</v>
      </c>
      <c r="P146" s="9"/>
      <c r="Q146" s="11"/>
    </row>
    <row r="147" spans="4:17" ht="22.5" x14ac:dyDescent="0.2">
      <c r="D147" s="5" t="s">
        <v>16542</v>
      </c>
      <c r="E147" s="5" t="s">
        <v>8706</v>
      </c>
      <c r="F147" s="5" t="s">
        <v>15468</v>
      </c>
      <c r="G147" s="6" t="s">
        <v>8095</v>
      </c>
      <c r="H147" s="6" t="s">
        <v>18173</v>
      </c>
      <c r="I147" s="6" t="s">
        <v>1154</v>
      </c>
      <c r="J147" s="6" t="s">
        <v>1154</v>
      </c>
      <c r="P147" s="9"/>
      <c r="Q147" s="11"/>
    </row>
    <row r="148" spans="4:17" ht="22.5" x14ac:dyDescent="0.2">
      <c r="D148" s="5" t="s">
        <v>16542</v>
      </c>
      <c r="E148" s="5" t="s">
        <v>8706</v>
      </c>
      <c r="F148" s="5" t="s">
        <v>4528</v>
      </c>
      <c r="G148" s="6" t="s">
        <v>8095</v>
      </c>
      <c r="H148" s="6" t="s">
        <v>18173</v>
      </c>
      <c r="I148" s="6" t="s">
        <v>1154</v>
      </c>
      <c r="J148" s="6" t="s">
        <v>16390</v>
      </c>
      <c r="P148" s="9"/>
      <c r="Q148" s="11"/>
    </row>
    <row r="149" spans="4:17" x14ac:dyDescent="0.2">
      <c r="D149" s="5" t="s">
        <v>16542</v>
      </c>
      <c r="E149" s="5" t="s">
        <v>8706</v>
      </c>
      <c r="F149" s="5" t="s">
        <v>17689</v>
      </c>
      <c r="G149" s="6" t="s">
        <v>8095</v>
      </c>
      <c r="H149" s="6" t="s">
        <v>2601</v>
      </c>
      <c r="I149" s="6" t="s">
        <v>12131</v>
      </c>
      <c r="J149" s="6" t="s">
        <v>12410</v>
      </c>
      <c r="P149" s="9"/>
      <c r="Q149" s="11"/>
    </row>
    <row r="150" spans="4:17" x14ac:dyDescent="0.2">
      <c r="D150" s="5" t="s">
        <v>3082</v>
      </c>
      <c r="E150" s="5" t="s">
        <v>11113</v>
      </c>
      <c r="F150" s="5" t="s">
        <v>11113</v>
      </c>
      <c r="G150" s="6" t="s">
        <v>8095</v>
      </c>
      <c r="H150" s="6" t="s">
        <v>2601</v>
      </c>
      <c r="I150" s="6" t="s">
        <v>12131</v>
      </c>
      <c r="J150" s="6" t="s">
        <v>12131</v>
      </c>
      <c r="P150" s="9"/>
      <c r="Q150" s="11"/>
    </row>
    <row r="151" spans="4:17" x14ac:dyDescent="0.2">
      <c r="D151" s="5" t="s">
        <v>3082</v>
      </c>
      <c r="E151" s="5" t="s">
        <v>14449</v>
      </c>
      <c r="F151" s="5" t="s">
        <v>4625</v>
      </c>
      <c r="G151" s="6" t="s">
        <v>8095</v>
      </c>
      <c r="H151" s="6" t="s">
        <v>2601</v>
      </c>
      <c r="I151" s="6" t="s">
        <v>12131</v>
      </c>
      <c r="J151" s="6" t="s">
        <v>8987</v>
      </c>
      <c r="P151" s="9"/>
      <c r="Q151" s="11"/>
    </row>
    <row r="152" spans="4:17" x14ac:dyDescent="0.2">
      <c r="D152" s="5" t="s">
        <v>3082</v>
      </c>
      <c r="E152" s="5" t="s">
        <v>14449</v>
      </c>
      <c r="F152" s="5" t="s">
        <v>4640</v>
      </c>
      <c r="G152" s="6" t="s">
        <v>8095</v>
      </c>
      <c r="H152" s="6" t="s">
        <v>2601</v>
      </c>
      <c r="I152" s="6" t="s">
        <v>12131</v>
      </c>
      <c r="J152" s="6" t="s">
        <v>9852</v>
      </c>
      <c r="P152" s="9"/>
      <c r="Q152" s="11"/>
    </row>
    <row r="153" spans="4:17" x14ac:dyDescent="0.2">
      <c r="D153" s="5" t="s">
        <v>3082</v>
      </c>
      <c r="E153" s="5" t="s">
        <v>14449</v>
      </c>
      <c r="F153" s="5" t="s">
        <v>6001</v>
      </c>
      <c r="G153" s="6" t="s">
        <v>8095</v>
      </c>
      <c r="H153" s="6" t="s">
        <v>2601</v>
      </c>
      <c r="I153" s="6" t="s">
        <v>12131</v>
      </c>
      <c r="J153" s="6" t="s">
        <v>6566</v>
      </c>
      <c r="P153" s="9"/>
      <c r="Q153" s="11"/>
    </row>
    <row r="154" spans="4:17" x14ac:dyDescent="0.2">
      <c r="D154" s="5" t="s">
        <v>3082</v>
      </c>
      <c r="E154" s="5" t="s">
        <v>14449</v>
      </c>
      <c r="F154" s="5" t="s">
        <v>5997</v>
      </c>
      <c r="G154" s="6" t="s">
        <v>8095</v>
      </c>
      <c r="H154" s="6" t="s">
        <v>2601</v>
      </c>
      <c r="I154" s="6" t="s">
        <v>12131</v>
      </c>
      <c r="J154" s="6" t="s">
        <v>12388</v>
      </c>
      <c r="P154" s="9"/>
      <c r="Q154" s="11"/>
    </row>
    <row r="155" spans="4:17" x14ac:dyDescent="0.2">
      <c r="D155" s="5" t="s">
        <v>3082</v>
      </c>
      <c r="E155" s="5" t="s">
        <v>14449</v>
      </c>
      <c r="F155" s="5" t="s">
        <v>4767</v>
      </c>
      <c r="G155" s="6" t="s">
        <v>8095</v>
      </c>
      <c r="H155" s="6" t="s">
        <v>2601</v>
      </c>
      <c r="I155" s="6" t="s">
        <v>5831</v>
      </c>
      <c r="J155" s="6" t="s">
        <v>5831</v>
      </c>
      <c r="P155" s="9"/>
      <c r="Q155" s="11"/>
    </row>
    <row r="156" spans="4:17" x14ac:dyDescent="0.2">
      <c r="D156" s="5" t="s">
        <v>3082</v>
      </c>
      <c r="E156" s="5" t="s">
        <v>14449</v>
      </c>
      <c r="F156" s="5" t="s">
        <v>14365</v>
      </c>
      <c r="G156" s="6" t="s">
        <v>8095</v>
      </c>
      <c r="H156" s="6" t="s">
        <v>2601</v>
      </c>
      <c r="I156" s="6" t="s">
        <v>10376</v>
      </c>
      <c r="J156" s="6" t="s">
        <v>5359</v>
      </c>
      <c r="P156" s="9"/>
      <c r="Q156" s="11"/>
    </row>
    <row r="157" spans="4:17" x14ac:dyDescent="0.2">
      <c r="D157" s="5" t="s">
        <v>3082</v>
      </c>
      <c r="E157" s="5" t="s">
        <v>14449</v>
      </c>
      <c r="F157" s="5" t="s">
        <v>11468</v>
      </c>
      <c r="G157" s="6" t="s">
        <v>8095</v>
      </c>
      <c r="H157" s="6" t="s">
        <v>2601</v>
      </c>
      <c r="I157" s="6" t="s">
        <v>10376</v>
      </c>
      <c r="J157" s="6" t="s">
        <v>10376</v>
      </c>
      <c r="P157" s="9"/>
      <c r="Q157" s="11"/>
    </row>
    <row r="158" spans="4:17" x14ac:dyDescent="0.2">
      <c r="G158" s="6" t="s">
        <v>8095</v>
      </c>
      <c r="H158" s="6" t="s">
        <v>2601</v>
      </c>
      <c r="I158" s="6" t="s">
        <v>10376</v>
      </c>
      <c r="J158" s="6" t="s">
        <v>14615</v>
      </c>
      <c r="P158" s="9"/>
      <c r="Q158" s="11"/>
    </row>
    <row r="159" spans="4:17" ht="22.5" x14ac:dyDescent="0.2">
      <c r="G159" s="6" t="s">
        <v>8095</v>
      </c>
      <c r="H159" s="6" t="s">
        <v>5891</v>
      </c>
      <c r="I159" s="6" t="s">
        <v>39</v>
      </c>
      <c r="J159" s="6" t="s">
        <v>39</v>
      </c>
      <c r="P159" s="9"/>
      <c r="Q159" s="11"/>
    </row>
    <row r="160" spans="4:17" ht="22.5" x14ac:dyDescent="0.2">
      <c r="G160" s="6" t="s">
        <v>8095</v>
      </c>
      <c r="H160" s="6" t="s">
        <v>5891</v>
      </c>
      <c r="I160" s="6" t="s">
        <v>39</v>
      </c>
      <c r="J160" s="6" t="s">
        <v>17306</v>
      </c>
      <c r="P160" s="9"/>
      <c r="Q160" s="11"/>
    </row>
    <row r="161" spans="7:17" ht="22.5" x14ac:dyDescent="0.2">
      <c r="G161" s="6" t="s">
        <v>8095</v>
      </c>
      <c r="H161" s="6" t="s">
        <v>5891</v>
      </c>
      <c r="I161" s="6" t="s">
        <v>1828</v>
      </c>
      <c r="J161" s="6" t="s">
        <v>2211</v>
      </c>
      <c r="P161" s="9"/>
      <c r="Q161" s="11"/>
    </row>
    <row r="162" spans="7:17" ht="22.5" x14ac:dyDescent="0.2">
      <c r="G162" s="6" t="s">
        <v>8095</v>
      </c>
      <c r="H162" s="6" t="s">
        <v>5891</v>
      </c>
      <c r="I162" s="6" t="s">
        <v>1828</v>
      </c>
      <c r="J162" s="6" t="s">
        <v>1151</v>
      </c>
      <c r="P162" s="9"/>
      <c r="Q162" s="11"/>
    </row>
    <row r="163" spans="7:17" ht="22.5" x14ac:dyDescent="0.2">
      <c r="G163" s="6" t="s">
        <v>8095</v>
      </c>
      <c r="H163" s="6" t="s">
        <v>5891</v>
      </c>
      <c r="I163" s="6" t="s">
        <v>1828</v>
      </c>
      <c r="J163" s="6" t="s">
        <v>1828</v>
      </c>
      <c r="P163" s="9"/>
      <c r="Q163" s="11"/>
    </row>
    <row r="164" spans="7:17" ht="22.5" x14ac:dyDescent="0.2">
      <c r="G164" s="6" t="s">
        <v>8095</v>
      </c>
      <c r="H164" s="6" t="s">
        <v>5891</v>
      </c>
      <c r="I164" s="6" t="s">
        <v>1828</v>
      </c>
      <c r="J164" s="6" t="s">
        <v>4094</v>
      </c>
      <c r="P164" s="9"/>
      <c r="Q164" s="11"/>
    </row>
    <row r="165" spans="7:17" ht="22.5" x14ac:dyDescent="0.2">
      <c r="G165" s="6" t="s">
        <v>8095</v>
      </c>
      <c r="H165" s="6" t="s">
        <v>5891</v>
      </c>
      <c r="I165" s="6" t="s">
        <v>1828</v>
      </c>
      <c r="J165" s="6" t="s">
        <v>14735</v>
      </c>
      <c r="P165" s="9"/>
      <c r="Q165" s="11"/>
    </row>
    <row r="166" spans="7:17" ht="22.5" x14ac:dyDescent="0.2">
      <c r="G166" s="6" t="s">
        <v>8095</v>
      </c>
      <c r="H166" s="6" t="s">
        <v>5891</v>
      </c>
      <c r="I166" s="6" t="s">
        <v>9710</v>
      </c>
      <c r="J166" s="6" t="s">
        <v>9710</v>
      </c>
      <c r="P166" s="9"/>
      <c r="Q166" s="11"/>
    </row>
    <row r="167" spans="7:17" ht="22.5" x14ac:dyDescent="0.2">
      <c r="G167" s="6" t="s">
        <v>8095</v>
      </c>
      <c r="H167" s="6" t="s">
        <v>5891</v>
      </c>
      <c r="I167" s="6" t="s">
        <v>13952</v>
      </c>
      <c r="J167" s="6" t="s">
        <v>9457</v>
      </c>
      <c r="P167" s="9"/>
      <c r="Q167" s="11"/>
    </row>
    <row r="168" spans="7:17" ht="22.5" x14ac:dyDescent="0.2">
      <c r="G168" s="6" t="s">
        <v>8095</v>
      </c>
      <c r="H168" s="6" t="s">
        <v>5891</v>
      </c>
      <c r="I168" s="6" t="s">
        <v>13952</v>
      </c>
      <c r="J168" s="6" t="s">
        <v>14551</v>
      </c>
      <c r="P168" s="9"/>
      <c r="Q168" s="11"/>
    </row>
    <row r="169" spans="7:17" ht="22.5" x14ac:dyDescent="0.2">
      <c r="G169" s="6" t="s">
        <v>8095</v>
      </c>
      <c r="H169" s="6" t="s">
        <v>5891</v>
      </c>
      <c r="I169" s="6" t="s">
        <v>13952</v>
      </c>
      <c r="J169" s="6" t="s">
        <v>7346</v>
      </c>
      <c r="P169" s="9"/>
      <c r="Q169" s="11"/>
    </row>
    <row r="170" spans="7:17" ht="22.5" x14ac:dyDescent="0.2">
      <c r="G170" s="6" t="s">
        <v>8095</v>
      </c>
      <c r="H170" s="6" t="s">
        <v>5891</v>
      </c>
      <c r="I170" s="6" t="s">
        <v>13952</v>
      </c>
      <c r="J170" s="6" t="s">
        <v>13952</v>
      </c>
      <c r="P170" s="9"/>
      <c r="Q170" s="11"/>
    </row>
    <row r="171" spans="7:17" x14ac:dyDescent="0.2">
      <c r="G171" s="6" t="s">
        <v>12508</v>
      </c>
      <c r="H171" s="6" t="s">
        <v>2461</v>
      </c>
      <c r="I171" s="6" t="s">
        <v>14611</v>
      </c>
      <c r="J171" s="6" t="s">
        <v>14611</v>
      </c>
      <c r="P171" s="9"/>
      <c r="Q171" s="11"/>
    </row>
    <row r="172" spans="7:17" x14ac:dyDescent="0.2">
      <c r="G172" s="6" t="s">
        <v>12508</v>
      </c>
      <c r="H172" s="6" t="s">
        <v>2461</v>
      </c>
      <c r="I172" s="6" t="s">
        <v>14611</v>
      </c>
      <c r="J172" s="6" t="s">
        <v>6071</v>
      </c>
      <c r="P172" s="9"/>
      <c r="Q172" s="11"/>
    </row>
    <row r="173" spans="7:17" x14ac:dyDescent="0.2">
      <c r="G173" s="6" t="s">
        <v>12508</v>
      </c>
      <c r="H173" s="6" t="s">
        <v>2461</v>
      </c>
      <c r="I173" s="6" t="s">
        <v>14611</v>
      </c>
      <c r="J173" s="6" t="s">
        <v>5281</v>
      </c>
      <c r="P173" s="9"/>
      <c r="Q173" s="11"/>
    </row>
    <row r="174" spans="7:17" x14ac:dyDescent="0.2">
      <c r="G174" s="6" t="s">
        <v>12508</v>
      </c>
      <c r="H174" s="6" t="s">
        <v>2461</v>
      </c>
      <c r="I174" s="6" t="s">
        <v>8753</v>
      </c>
      <c r="J174" s="6" t="s">
        <v>8753</v>
      </c>
      <c r="P174" s="9"/>
      <c r="Q174" s="11"/>
    </row>
    <row r="175" spans="7:17" x14ac:dyDescent="0.2">
      <c r="G175" s="6" t="s">
        <v>12508</v>
      </c>
      <c r="H175" s="6" t="s">
        <v>2461</v>
      </c>
      <c r="I175" s="6" t="s">
        <v>8753</v>
      </c>
      <c r="J175" s="6" t="s">
        <v>9295</v>
      </c>
      <c r="P175" s="9"/>
      <c r="Q175" s="11"/>
    </row>
    <row r="176" spans="7:17" x14ac:dyDescent="0.2">
      <c r="G176" s="6" t="s">
        <v>12508</v>
      </c>
      <c r="H176" s="6" t="s">
        <v>2461</v>
      </c>
      <c r="I176" s="6" t="s">
        <v>8753</v>
      </c>
      <c r="J176" s="6" t="s">
        <v>9566</v>
      </c>
      <c r="P176" s="9"/>
      <c r="Q176" s="11"/>
    </row>
    <row r="177" spans="7:17" x14ac:dyDescent="0.2">
      <c r="G177" s="6" t="s">
        <v>12508</v>
      </c>
      <c r="H177" s="6" t="s">
        <v>2461</v>
      </c>
      <c r="I177" s="6" t="s">
        <v>3656</v>
      </c>
      <c r="J177" s="6" t="s">
        <v>3656</v>
      </c>
      <c r="P177" s="9"/>
      <c r="Q177" s="11"/>
    </row>
    <row r="178" spans="7:17" x14ac:dyDescent="0.2">
      <c r="G178" s="6" t="s">
        <v>12508</v>
      </c>
      <c r="H178" s="6" t="s">
        <v>2461</v>
      </c>
      <c r="I178" s="6" t="s">
        <v>3656</v>
      </c>
      <c r="J178" s="6" t="s">
        <v>4404</v>
      </c>
      <c r="P178" s="9"/>
      <c r="Q178" s="11"/>
    </row>
    <row r="179" spans="7:17" x14ac:dyDescent="0.2">
      <c r="G179" s="6" t="s">
        <v>12508</v>
      </c>
      <c r="H179" s="6" t="s">
        <v>2461</v>
      </c>
      <c r="I179" s="6" t="s">
        <v>5789</v>
      </c>
      <c r="J179" s="6" t="s">
        <v>5789</v>
      </c>
      <c r="P179" s="9"/>
      <c r="Q179" s="11"/>
    </row>
    <row r="180" spans="7:17" x14ac:dyDescent="0.2">
      <c r="G180" s="6" t="s">
        <v>12508</v>
      </c>
      <c r="H180" s="6" t="s">
        <v>2461</v>
      </c>
      <c r="I180" s="6" t="s">
        <v>5789</v>
      </c>
      <c r="J180" s="6" t="s">
        <v>11255</v>
      </c>
      <c r="P180" s="9"/>
      <c r="Q180" s="11"/>
    </row>
    <row r="181" spans="7:17" x14ac:dyDescent="0.2">
      <c r="G181" s="6" t="s">
        <v>12508</v>
      </c>
      <c r="H181" s="6" t="s">
        <v>2461</v>
      </c>
      <c r="I181" s="6" t="s">
        <v>15718</v>
      </c>
      <c r="J181" s="6" t="s">
        <v>15718</v>
      </c>
      <c r="P181" s="9"/>
      <c r="Q181" s="11"/>
    </row>
    <row r="182" spans="7:17" x14ac:dyDescent="0.2">
      <c r="G182" s="6" t="s">
        <v>12508</v>
      </c>
      <c r="H182" s="6" t="s">
        <v>2461</v>
      </c>
      <c r="I182" s="6" t="s">
        <v>10698</v>
      </c>
      <c r="J182" s="6" t="s">
        <v>10698</v>
      </c>
      <c r="P182" s="9"/>
      <c r="Q182" s="11"/>
    </row>
    <row r="183" spans="7:17" x14ac:dyDescent="0.2">
      <c r="G183" s="6" t="s">
        <v>12508</v>
      </c>
      <c r="H183" s="6" t="s">
        <v>2461</v>
      </c>
      <c r="I183" s="6" t="s">
        <v>10698</v>
      </c>
      <c r="J183" s="6" t="s">
        <v>2302</v>
      </c>
      <c r="P183" s="9"/>
      <c r="Q183" s="11"/>
    </row>
    <row r="184" spans="7:17" x14ac:dyDescent="0.2">
      <c r="G184" s="6" t="s">
        <v>12508</v>
      </c>
      <c r="H184" s="6" t="s">
        <v>3431</v>
      </c>
      <c r="I184" s="6" t="s">
        <v>14587</v>
      </c>
      <c r="J184" s="6" t="s">
        <v>16148</v>
      </c>
      <c r="P184" s="9"/>
      <c r="Q184" s="11"/>
    </row>
    <row r="185" spans="7:17" x14ac:dyDescent="0.2">
      <c r="G185" s="6" t="s">
        <v>12508</v>
      </c>
      <c r="H185" s="6" t="s">
        <v>3431</v>
      </c>
      <c r="I185" s="6" t="s">
        <v>14587</v>
      </c>
      <c r="J185" s="6" t="s">
        <v>14587</v>
      </c>
      <c r="P185" s="9"/>
      <c r="Q185" s="11"/>
    </row>
    <row r="186" spans="7:17" x14ac:dyDescent="0.2">
      <c r="G186" s="6" t="s">
        <v>12508</v>
      </c>
      <c r="H186" s="6" t="s">
        <v>3431</v>
      </c>
      <c r="I186" s="6" t="s">
        <v>14587</v>
      </c>
      <c r="J186" s="6" t="s">
        <v>10647</v>
      </c>
      <c r="P186" s="9"/>
      <c r="Q186" s="11"/>
    </row>
    <row r="187" spans="7:17" x14ac:dyDescent="0.2">
      <c r="G187" s="6" t="s">
        <v>12508</v>
      </c>
      <c r="H187" s="6" t="s">
        <v>3431</v>
      </c>
      <c r="I187" s="6" t="s">
        <v>14150</v>
      </c>
      <c r="J187" s="6" t="s">
        <v>9579</v>
      </c>
    </row>
    <row r="188" spans="7:17" x14ac:dyDescent="0.2">
      <c r="G188" s="6" t="s">
        <v>12508</v>
      </c>
      <c r="H188" s="6" t="s">
        <v>3431</v>
      </c>
      <c r="I188" s="6" t="s">
        <v>14150</v>
      </c>
      <c r="J188" s="6" t="s">
        <v>14150</v>
      </c>
    </row>
    <row r="189" spans="7:17" x14ac:dyDescent="0.2">
      <c r="G189" s="6" t="s">
        <v>12508</v>
      </c>
      <c r="H189" s="6" t="s">
        <v>3431</v>
      </c>
      <c r="I189" s="6" t="s">
        <v>14150</v>
      </c>
      <c r="J189" s="6" t="s">
        <v>9035</v>
      </c>
    </row>
    <row r="190" spans="7:17" x14ac:dyDescent="0.2">
      <c r="G190" s="6" t="s">
        <v>12508</v>
      </c>
      <c r="H190" s="6" t="s">
        <v>3431</v>
      </c>
      <c r="I190" s="6" t="s">
        <v>10321</v>
      </c>
      <c r="J190" s="6" t="s">
        <v>11077</v>
      </c>
    </row>
    <row r="191" spans="7:17" x14ac:dyDescent="0.2">
      <c r="G191" s="6" t="s">
        <v>12508</v>
      </c>
      <c r="H191" s="6" t="s">
        <v>3431</v>
      </c>
      <c r="I191" s="6" t="s">
        <v>10321</v>
      </c>
      <c r="J191" s="6" t="s">
        <v>10321</v>
      </c>
    </row>
    <row r="192" spans="7:17" ht="22.5" x14ac:dyDescent="0.2">
      <c r="G192" s="6" t="s">
        <v>12508</v>
      </c>
      <c r="H192" s="6" t="s">
        <v>3431</v>
      </c>
      <c r="I192" s="6" t="s">
        <v>18263</v>
      </c>
      <c r="J192" s="6" t="s">
        <v>2110</v>
      </c>
    </row>
    <row r="193" spans="7:10" ht="22.5" x14ac:dyDescent="0.2">
      <c r="G193" s="6" t="s">
        <v>12508</v>
      </c>
      <c r="H193" s="6" t="s">
        <v>3431</v>
      </c>
      <c r="I193" s="6" t="s">
        <v>18263</v>
      </c>
      <c r="J193" s="6" t="s">
        <v>18263</v>
      </c>
    </row>
    <row r="194" spans="7:10" ht="22.5" x14ac:dyDescent="0.2">
      <c r="G194" s="6" t="s">
        <v>12508</v>
      </c>
      <c r="H194" s="6" t="s">
        <v>3431</v>
      </c>
      <c r="I194" s="6" t="s">
        <v>18263</v>
      </c>
      <c r="J194" s="6" t="s">
        <v>7648</v>
      </c>
    </row>
    <row r="195" spans="7:10" ht="22.5" x14ac:dyDescent="0.2">
      <c r="G195" s="6" t="s">
        <v>12508</v>
      </c>
      <c r="H195" s="6" t="s">
        <v>3431</v>
      </c>
      <c r="I195" s="6" t="s">
        <v>15181</v>
      </c>
      <c r="J195" s="6" t="s">
        <v>3699</v>
      </c>
    </row>
    <row r="196" spans="7:10" ht="22.5" x14ac:dyDescent="0.2">
      <c r="G196" s="6" t="s">
        <v>12508</v>
      </c>
      <c r="H196" s="6" t="s">
        <v>3431</v>
      </c>
      <c r="I196" s="6" t="s">
        <v>15181</v>
      </c>
      <c r="J196" s="6" t="s">
        <v>4404</v>
      </c>
    </row>
    <row r="197" spans="7:10" ht="22.5" x14ac:dyDescent="0.2">
      <c r="G197" s="6" t="s">
        <v>12508</v>
      </c>
      <c r="H197" s="6" t="s">
        <v>3431</v>
      </c>
      <c r="I197" s="6" t="s">
        <v>15181</v>
      </c>
      <c r="J197" s="6" t="s">
        <v>13886</v>
      </c>
    </row>
    <row r="198" spans="7:10" ht="22.5" x14ac:dyDescent="0.2">
      <c r="G198" s="6" t="s">
        <v>12508</v>
      </c>
      <c r="H198" s="6" t="s">
        <v>3431</v>
      </c>
      <c r="I198" s="6" t="s">
        <v>15181</v>
      </c>
      <c r="J198" s="6" t="s">
        <v>4719</v>
      </c>
    </row>
    <row r="199" spans="7:10" ht="22.5" x14ac:dyDescent="0.2">
      <c r="G199" s="6" t="s">
        <v>12508</v>
      </c>
      <c r="H199" s="6" t="s">
        <v>3431</v>
      </c>
      <c r="I199" s="6" t="s">
        <v>15181</v>
      </c>
      <c r="J199" s="6" t="s">
        <v>9209</v>
      </c>
    </row>
    <row r="200" spans="7:10" ht="22.5" x14ac:dyDescent="0.2">
      <c r="G200" s="6" t="s">
        <v>12508</v>
      </c>
      <c r="H200" s="6" t="s">
        <v>3431</v>
      </c>
      <c r="I200" s="6" t="s">
        <v>15181</v>
      </c>
      <c r="J200" s="6" t="s">
        <v>2865</v>
      </c>
    </row>
    <row r="201" spans="7:10" ht="22.5" x14ac:dyDescent="0.2">
      <c r="G201" s="6" t="s">
        <v>12508</v>
      </c>
      <c r="H201" s="6" t="s">
        <v>3431</v>
      </c>
      <c r="I201" s="6" t="s">
        <v>15181</v>
      </c>
      <c r="J201" s="6" t="s">
        <v>12285</v>
      </c>
    </row>
    <row r="202" spans="7:10" ht="22.5" x14ac:dyDescent="0.2">
      <c r="G202" s="6" t="s">
        <v>12508</v>
      </c>
      <c r="H202" s="6" t="s">
        <v>3431</v>
      </c>
      <c r="I202" s="6" t="s">
        <v>15181</v>
      </c>
      <c r="J202" s="6" t="s">
        <v>18632</v>
      </c>
    </row>
    <row r="203" spans="7:10" ht="22.5" x14ac:dyDescent="0.2">
      <c r="G203" s="6" t="s">
        <v>12508</v>
      </c>
      <c r="H203" s="6" t="s">
        <v>3431</v>
      </c>
      <c r="I203" s="6" t="s">
        <v>15181</v>
      </c>
      <c r="J203" s="6" t="s">
        <v>10597</v>
      </c>
    </row>
    <row r="204" spans="7:10" ht="22.5" x14ac:dyDescent="0.2">
      <c r="G204" s="6" t="s">
        <v>12508</v>
      </c>
      <c r="H204" s="6" t="s">
        <v>3431</v>
      </c>
      <c r="I204" s="6" t="s">
        <v>15181</v>
      </c>
      <c r="J204" s="6" t="s">
        <v>15557</v>
      </c>
    </row>
    <row r="205" spans="7:10" ht="22.5" x14ac:dyDescent="0.2">
      <c r="G205" s="6" t="s">
        <v>12508</v>
      </c>
      <c r="H205" s="6" t="s">
        <v>3431</v>
      </c>
      <c r="I205" s="6" t="s">
        <v>15181</v>
      </c>
      <c r="J205" s="6" t="s">
        <v>15181</v>
      </c>
    </row>
    <row r="206" spans="7:10" x14ac:dyDescent="0.2">
      <c r="G206" s="6" t="s">
        <v>12508</v>
      </c>
      <c r="H206" s="6" t="s">
        <v>3431</v>
      </c>
      <c r="I206" s="6" t="s">
        <v>13827</v>
      </c>
      <c r="J206" s="6" t="s">
        <v>12376</v>
      </c>
    </row>
    <row r="207" spans="7:10" x14ac:dyDescent="0.2">
      <c r="G207" s="6" t="s">
        <v>12508</v>
      </c>
      <c r="H207" s="6" t="s">
        <v>3431</v>
      </c>
      <c r="I207" s="6" t="s">
        <v>13827</v>
      </c>
      <c r="J207" s="6" t="s">
        <v>13827</v>
      </c>
    </row>
    <row r="208" spans="7:10" x14ac:dyDescent="0.2">
      <c r="G208" s="6" t="s">
        <v>5960</v>
      </c>
      <c r="H208" s="6" t="s">
        <v>5617</v>
      </c>
      <c r="I208" s="6" t="s">
        <v>14256</v>
      </c>
      <c r="J208" s="6" t="s">
        <v>9264</v>
      </c>
    </row>
    <row r="209" spans="7:10" x14ac:dyDescent="0.2">
      <c r="G209" s="6" t="s">
        <v>5960</v>
      </c>
      <c r="H209" s="6" t="s">
        <v>5617</v>
      </c>
      <c r="I209" s="6" t="s">
        <v>14256</v>
      </c>
      <c r="J209" s="6" t="s">
        <v>14256</v>
      </c>
    </row>
    <row r="210" spans="7:10" x14ac:dyDescent="0.2">
      <c r="G210" s="6" t="s">
        <v>5960</v>
      </c>
      <c r="H210" s="6" t="s">
        <v>5617</v>
      </c>
      <c r="I210" s="6" t="s">
        <v>7321</v>
      </c>
      <c r="J210" s="6" t="s">
        <v>15873</v>
      </c>
    </row>
    <row r="211" spans="7:10" x14ac:dyDescent="0.2">
      <c r="G211" s="6" t="s">
        <v>5960</v>
      </c>
      <c r="H211" s="6" t="s">
        <v>5617</v>
      </c>
      <c r="I211" s="6" t="s">
        <v>7321</v>
      </c>
      <c r="J211" s="6" t="s">
        <v>7321</v>
      </c>
    </row>
    <row r="212" spans="7:10" x14ac:dyDescent="0.2">
      <c r="G212" s="6" t="s">
        <v>5960</v>
      </c>
      <c r="H212" s="6" t="s">
        <v>5617</v>
      </c>
      <c r="I212" s="6" t="s">
        <v>12133</v>
      </c>
      <c r="J212" s="6" t="s">
        <v>17109</v>
      </c>
    </row>
    <row r="213" spans="7:10" x14ac:dyDescent="0.2">
      <c r="G213" s="6" t="s">
        <v>5960</v>
      </c>
      <c r="H213" s="6" t="s">
        <v>5617</v>
      </c>
      <c r="I213" s="6" t="s">
        <v>12133</v>
      </c>
      <c r="J213" s="6" t="s">
        <v>12133</v>
      </c>
    </row>
    <row r="214" spans="7:10" x14ac:dyDescent="0.2">
      <c r="G214" s="6" t="s">
        <v>5960</v>
      </c>
      <c r="H214" s="6" t="s">
        <v>5617</v>
      </c>
      <c r="I214" s="6" t="s">
        <v>5659</v>
      </c>
      <c r="J214" s="6" t="s">
        <v>7558</v>
      </c>
    </row>
    <row r="215" spans="7:10" x14ac:dyDescent="0.2">
      <c r="G215" s="6" t="s">
        <v>5960</v>
      </c>
      <c r="H215" s="6" t="s">
        <v>5617</v>
      </c>
      <c r="I215" s="6" t="s">
        <v>5659</v>
      </c>
      <c r="J215" s="6" t="s">
        <v>17740</v>
      </c>
    </row>
    <row r="216" spans="7:10" x14ac:dyDescent="0.2">
      <c r="G216" s="6" t="s">
        <v>5960</v>
      </c>
      <c r="H216" s="6" t="s">
        <v>5617</v>
      </c>
      <c r="I216" s="6" t="s">
        <v>5659</v>
      </c>
      <c r="J216" s="6" t="s">
        <v>14282</v>
      </c>
    </row>
    <row r="217" spans="7:10" x14ac:dyDescent="0.2">
      <c r="G217" s="6" t="s">
        <v>5960</v>
      </c>
      <c r="H217" s="6" t="s">
        <v>5617</v>
      </c>
      <c r="I217" s="6" t="s">
        <v>5659</v>
      </c>
      <c r="J217" s="6" t="s">
        <v>10313</v>
      </c>
    </row>
    <row r="218" spans="7:10" x14ac:dyDescent="0.2">
      <c r="G218" s="6" t="s">
        <v>5960</v>
      </c>
      <c r="H218" s="6" t="s">
        <v>5617</v>
      </c>
      <c r="I218" s="6" t="s">
        <v>5659</v>
      </c>
      <c r="J218" s="6" t="s">
        <v>878</v>
      </c>
    </row>
    <row r="219" spans="7:10" x14ac:dyDescent="0.2">
      <c r="G219" s="6" t="s">
        <v>5960</v>
      </c>
      <c r="H219" s="6" t="s">
        <v>5617</v>
      </c>
      <c r="I219" s="6" t="s">
        <v>5659</v>
      </c>
      <c r="J219" s="6" t="s">
        <v>5659</v>
      </c>
    </row>
    <row r="220" spans="7:10" x14ac:dyDescent="0.2">
      <c r="G220" s="6" t="s">
        <v>5960</v>
      </c>
      <c r="H220" s="6" t="s">
        <v>5617</v>
      </c>
      <c r="I220" s="6" t="s">
        <v>5659</v>
      </c>
      <c r="J220" s="6" t="s">
        <v>9131</v>
      </c>
    </row>
    <row r="221" spans="7:10" x14ac:dyDescent="0.2">
      <c r="G221" s="6" t="s">
        <v>5960</v>
      </c>
      <c r="H221" s="6" t="s">
        <v>5617</v>
      </c>
      <c r="I221" s="6" t="s">
        <v>13098</v>
      </c>
      <c r="J221" s="6" t="s">
        <v>13098</v>
      </c>
    </row>
    <row r="222" spans="7:10" x14ac:dyDescent="0.2">
      <c r="G222" s="6" t="s">
        <v>5960</v>
      </c>
      <c r="H222" s="6" t="s">
        <v>2700</v>
      </c>
      <c r="I222" s="6" t="s">
        <v>7101</v>
      </c>
      <c r="J222" s="6" t="s">
        <v>7101</v>
      </c>
    </row>
    <row r="223" spans="7:10" x14ac:dyDescent="0.2">
      <c r="G223" s="6" t="s">
        <v>5960</v>
      </c>
      <c r="H223" s="6" t="s">
        <v>2700</v>
      </c>
      <c r="I223" s="6" t="s">
        <v>10381</v>
      </c>
      <c r="J223" s="6" t="s">
        <v>10381</v>
      </c>
    </row>
    <row r="224" spans="7:10" x14ac:dyDescent="0.2">
      <c r="G224" s="6" t="s">
        <v>5960</v>
      </c>
      <c r="H224" s="6" t="s">
        <v>2700</v>
      </c>
      <c r="I224" s="6" t="s">
        <v>15448</v>
      </c>
      <c r="J224" s="6" t="s">
        <v>11214</v>
      </c>
    </row>
    <row r="225" spans="7:10" x14ac:dyDescent="0.2">
      <c r="G225" s="6" t="s">
        <v>5960</v>
      </c>
      <c r="H225" s="6" t="s">
        <v>2700</v>
      </c>
      <c r="I225" s="6" t="s">
        <v>15448</v>
      </c>
      <c r="J225" s="6" t="s">
        <v>15448</v>
      </c>
    </row>
    <row r="226" spans="7:10" x14ac:dyDescent="0.2">
      <c r="G226" s="6" t="s">
        <v>5960</v>
      </c>
      <c r="H226" s="6" t="s">
        <v>2700</v>
      </c>
      <c r="I226" s="6" t="s">
        <v>10075</v>
      </c>
      <c r="J226" s="6" t="s">
        <v>10075</v>
      </c>
    </row>
    <row r="227" spans="7:10" x14ac:dyDescent="0.2">
      <c r="G227" s="6" t="s">
        <v>5960</v>
      </c>
      <c r="H227" s="6" t="s">
        <v>2700</v>
      </c>
      <c r="I227" s="6" t="s">
        <v>10075</v>
      </c>
      <c r="J227" s="6" t="s">
        <v>663</v>
      </c>
    </row>
    <row r="228" spans="7:10" x14ac:dyDescent="0.2">
      <c r="G228" s="6" t="s">
        <v>5960</v>
      </c>
      <c r="H228" s="6" t="s">
        <v>2700</v>
      </c>
      <c r="I228" s="6" t="s">
        <v>5545</v>
      </c>
      <c r="J228" s="6" t="s">
        <v>5545</v>
      </c>
    </row>
    <row r="229" spans="7:10" x14ac:dyDescent="0.2">
      <c r="G229" s="6" t="s">
        <v>5960</v>
      </c>
      <c r="H229" s="6" t="s">
        <v>2700</v>
      </c>
      <c r="I229" s="6" t="s">
        <v>5545</v>
      </c>
      <c r="J229" s="6" t="s">
        <v>8437</v>
      </c>
    </row>
    <row r="230" spans="7:10" x14ac:dyDescent="0.2">
      <c r="G230" s="6" t="s">
        <v>5960</v>
      </c>
      <c r="H230" s="6" t="s">
        <v>2700</v>
      </c>
      <c r="I230" s="6" t="s">
        <v>11010</v>
      </c>
      <c r="J230" s="6" t="s">
        <v>5617</v>
      </c>
    </row>
    <row r="231" spans="7:10" x14ac:dyDescent="0.2">
      <c r="G231" s="6" t="s">
        <v>5960</v>
      </c>
      <c r="H231" s="6" t="s">
        <v>2700</v>
      </c>
      <c r="I231" s="6" t="s">
        <v>11010</v>
      </c>
      <c r="J231" s="6" t="s">
        <v>11010</v>
      </c>
    </row>
    <row r="232" spans="7:10" x14ac:dyDescent="0.2">
      <c r="G232" s="6" t="s">
        <v>5960</v>
      </c>
      <c r="H232" s="6" t="s">
        <v>2700</v>
      </c>
      <c r="I232" s="6" t="s">
        <v>4290</v>
      </c>
      <c r="J232" s="6" t="s">
        <v>4290</v>
      </c>
    </row>
    <row r="233" spans="7:10" x14ac:dyDescent="0.2">
      <c r="G233" s="6" t="s">
        <v>5960</v>
      </c>
      <c r="H233" s="6" t="s">
        <v>2700</v>
      </c>
      <c r="I233" s="6" t="s">
        <v>12929</v>
      </c>
      <c r="J233" s="6" t="s">
        <v>2861</v>
      </c>
    </row>
    <row r="234" spans="7:10" x14ac:dyDescent="0.2">
      <c r="G234" s="6" t="s">
        <v>5960</v>
      </c>
      <c r="H234" s="6" t="s">
        <v>2700</v>
      </c>
      <c r="I234" s="6" t="s">
        <v>12929</v>
      </c>
      <c r="J234" s="6" t="s">
        <v>12929</v>
      </c>
    </row>
    <row r="235" spans="7:10" x14ac:dyDescent="0.2">
      <c r="G235" s="6" t="s">
        <v>5960</v>
      </c>
      <c r="H235" s="6" t="s">
        <v>2700</v>
      </c>
      <c r="I235" s="6" t="s">
        <v>4567</v>
      </c>
      <c r="J235" s="6" t="s">
        <v>4567</v>
      </c>
    </row>
    <row r="236" spans="7:10" ht="22.5" x14ac:dyDescent="0.2">
      <c r="G236" s="6" t="s">
        <v>5960</v>
      </c>
      <c r="H236" s="6" t="s">
        <v>2700</v>
      </c>
      <c r="I236" s="6" t="s">
        <v>11268</v>
      </c>
      <c r="J236" s="6" t="s">
        <v>5029</v>
      </c>
    </row>
    <row r="237" spans="7:10" ht="22.5" x14ac:dyDescent="0.2">
      <c r="G237" s="6" t="s">
        <v>5960</v>
      </c>
      <c r="H237" s="6" t="s">
        <v>2700</v>
      </c>
      <c r="I237" s="6" t="s">
        <v>11268</v>
      </c>
      <c r="J237" s="6" t="s">
        <v>7186</v>
      </c>
    </row>
    <row r="238" spans="7:10" ht="22.5" x14ac:dyDescent="0.2">
      <c r="G238" s="6" t="s">
        <v>5960</v>
      </c>
      <c r="H238" s="6" t="s">
        <v>2700</v>
      </c>
      <c r="I238" s="6" t="s">
        <v>11268</v>
      </c>
      <c r="J238" s="6" t="s">
        <v>11268</v>
      </c>
    </row>
    <row r="239" spans="7:10" ht="22.5" x14ac:dyDescent="0.2">
      <c r="G239" s="6" t="s">
        <v>5960</v>
      </c>
      <c r="H239" s="6" t="s">
        <v>2700</v>
      </c>
      <c r="I239" s="6" t="s">
        <v>11268</v>
      </c>
      <c r="J239" s="6" t="s">
        <v>17575</v>
      </c>
    </row>
    <row r="240" spans="7:10" x14ac:dyDescent="0.2">
      <c r="G240" s="6" t="s">
        <v>5960</v>
      </c>
      <c r="H240" s="6" t="s">
        <v>2700</v>
      </c>
      <c r="I240" s="6" t="s">
        <v>1400</v>
      </c>
      <c r="J240" s="6" t="s">
        <v>976</v>
      </c>
    </row>
    <row r="241" spans="7:10" x14ac:dyDescent="0.2">
      <c r="G241" s="6" t="s">
        <v>5960</v>
      </c>
      <c r="H241" s="6" t="s">
        <v>2700</v>
      </c>
      <c r="I241" s="6" t="s">
        <v>1400</v>
      </c>
      <c r="J241" s="6" t="s">
        <v>9031</v>
      </c>
    </row>
    <row r="242" spans="7:10" x14ac:dyDescent="0.2">
      <c r="G242" s="6" t="s">
        <v>5960</v>
      </c>
      <c r="H242" s="6" t="s">
        <v>2700</v>
      </c>
      <c r="I242" s="6" t="s">
        <v>1400</v>
      </c>
      <c r="J242" s="6" t="s">
        <v>18686</v>
      </c>
    </row>
    <row r="243" spans="7:10" x14ac:dyDescent="0.2">
      <c r="G243" s="6" t="s">
        <v>5960</v>
      </c>
      <c r="H243" s="6" t="s">
        <v>2700</v>
      </c>
      <c r="I243" s="6" t="s">
        <v>1400</v>
      </c>
      <c r="J243" s="6" t="s">
        <v>1400</v>
      </c>
    </row>
    <row r="244" spans="7:10" x14ac:dyDescent="0.2">
      <c r="G244" s="6" t="s">
        <v>5960</v>
      </c>
      <c r="H244" s="6" t="s">
        <v>12706</v>
      </c>
      <c r="I244" s="6" t="s">
        <v>8768</v>
      </c>
      <c r="J244" s="6" t="s">
        <v>14191</v>
      </c>
    </row>
    <row r="245" spans="7:10" x14ac:dyDescent="0.2">
      <c r="G245" s="6" t="s">
        <v>5960</v>
      </c>
      <c r="H245" s="6" t="s">
        <v>12706</v>
      </c>
      <c r="I245" s="6" t="s">
        <v>8768</v>
      </c>
      <c r="J245" s="6" t="s">
        <v>8768</v>
      </c>
    </row>
    <row r="246" spans="7:10" x14ac:dyDescent="0.2">
      <c r="G246" s="6" t="s">
        <v>5960</v>
      </c>
      <c r="H246" s="6" t="s">
        <v>12706</v>
      </c>
      <c r="I246" s="6" t="s">
        <v>8768</v>
      </c>
      <c r="J246" s="6" t="s">
        <v>3014</v>
      </c>
    </row>
    <row r="247" spans="7:10" x14ac:dyDescent="0.2">
      <c r="G247" s="6" t="s">
        <v>5960</v>
      </c>
      <c r="H247" s="6" t="s">
        <v>12706</v>
      </c>
      <c r="I247" s="6" t="s">
        <v>11025</v>
      </c>
      <c r="J247" s="6" t="s">
        <v>11025</v>
      </c>
    </row>
    <row r="248" spans="7:10" x14ac:dyDescent="0.2">
      <c r="G248" s="6" t="s">
        <v>5960</v>
      </c>
      <c r="H248" s="6" t="s">
        <v>12706</v>
      </c>
      <c r="I248" s="6" t="s">
        <v>11025</v>
      </c>
      <c r="J248" s="6" t="s">
        <v>17507</v>
      </c>
    </row>
    <row r="249" spans="7:10" x14ac:dyDescent="0.2">
      <c r="G249" s="6" t="s">
        <v>5960</v>
      </c>
      <c r="H249" s="6" t="s">
        <v>12706</v>
      </c>
      <c r="I249" s="6" t="s">
        <v>5608</v>
      </c>
      <c r="J249" s="6" t="s">
        <v>15670</v>
      </c>
    </row>
    <row r="250" spans="7:10" x14ac:dyDescent="0.2">
      <c r="G250" s="6" t="s">
        <v>5960</v>
      </c>
      <c r="H250" s="6" t="s">
        <v>12706</v>
      </c>
      <c r="I250" s="6" t="s">
        <v>5608</v>
      </c>
      <c r="J250" s="6" t="s">
        <v>7715</v>
      </c>
    </row>
    <row r="251" spans="7:10" x14ac:dyDescent="0.2">
      <c r="G251" s="6" t="s">
        <v>5960</v>
      </c>
      <c r="H251" s="6" t="s">
        <v>12706</v>
      </c>
      <c r="I251" s="6" t="s">
        <v>5608</v>
      </c>
      <c r="J251" s="6" t="s">
        <v>5608</v>
      </c>
    </row>
    <row r="252" spans="7:10" x14ac:dyDescent="0.2">
      <c r="G252" s="6" t="s">
        <v>5960</v>
      </c>
      <c r="H252" s="6" t="s">
        <v>12706</v>
      </c>
      <c r="I252" s="6" t="s">
        <v>10765</v>
      </c>
      <c r="J252" s="6" t="s">
        <v>10765</v>
      </c>
    </row>
    <row r="253" spans="7:10" x14ac:dyDescent="0.2">
      <c r="G253" s="6" t="s">
        <v>5960</v>
      </c>
      <c r="H253" s="6" t="s">
        <v>12706</v>
      </c>
      <c r="I253" s="6" t="s">
        <v>14793</v>
      </c>
      <c r="J253" s="6" t="s">
        <v>14793</v>
      </c>
    </row>
    <row r="254" spans="7:10" x14ac:dyDescent="0.2">
      <c r="G254" s="6" t="s">
        <v>5960</v>
      </c>
      <c r="H254" s="6" t="s">
        <v>12706</v>
      </c>
      <c r="I254" s="6" t="s">
        <v>11957</v>
      </c>
      <c r="J254" s="6" t="s">
        <v>2412</v>
      </c>
    </row>
    <row r="255" spans="7:10" x14ac:dyDescent="0.2">
      <c r="G255" s="6" t="s">
        <v>5960</v>
      </c>
      <c r="H255" s="6" t="s">
        <v>12706</v>
      </c>
      <c r="I255" s="6" t="s">
        <v>11957</v>
      </c>
      <c r="J255" s="6" t="s">
        <v>11957</v>
      </c>
    </row>
    <row r="256" spans="7:10" x14ac:dyDescent="0.2">
      <c r="G256" s="6" t="s">
        <v>5960</v>
      </c>
      <c r="H256" s="6" t="s">
        <v>18822</v>
      </c>
      <c r="I256" s="6" t="s">
        <v>10496</v>
      </c>
      <c r="J256" s="6" t="s">
        <v>14374</v>
      </c>
    </row>
    <row r="257" spans="7:10" x14ac:dyDescent="0.2">
      <c r="G257" s="6" t="s">
        <v>5960</v>
      </c>
      <c r="H257" s="6" t="s">
        <v>18822</v>
      </c>
      <c r="I257" s="6" t="s">
        <v>10496</v>
      </c>
      <c r="J257" s="6" t="s">
        <v>10496</v>
      </c>
    </row>
    <row r="258" spans="7:10" x14ac:dyDescent="0.2">
      <c r="G258" s="6" t="s">
        <v>5960</v>
      </c>
      <c r="H258" s="6" t="s">
        <v>18822</v>
      </c>
      <c r="I258" s="6" t="s">
        <v>18822</v>
      </c>
      <c r="J258" s="6" t="s">
        <v>12681</v>
      </c>
    </row>
    <row r="259" spans="7:10" x14ac:dyDescent="0.2">
      <c r="G259" s="6" t="s">
        <v>5960</v>
      </c>
      <c r="H259" s="6" t="s">
        <v>18822</v>
      </c>
      <c r="I259" s="6" t="s">
        <v>18822</v>
      </c>
      <c r="J259" s="6" t="s">
        <v>18822</v>
      </c>
    </row>
    <row r="260" spans="7:10" x14ac:dyDescent="0.2">
      <c r="G260" s="6" t="s">
        <v>16542</v>
      </c>
      <c r="H260" s="6" t="s">
        <v>16564</v>
      </c>
      <c r="I260" s="6" t="s">
        <v>3229</v>
      </c>
      <c r="J260" s="6" t="s">
        <v>3229</v>
      </c>
    </row>
    <row r="261" spans="7:10" ht="22.5" x14ac:dyDescent="0.2">
      <c r="G261" s="6" t="s">
        <v>16542</v>
      </c>
      <c r="H261" s="6" t="s">
        <v>16564</v>
      </c>
      <c r="I261" s="6" t="s">
        <v>3654</v>
      </c>
      <c r="J261" s="6" t="s">
        <v>1349</v>
      </c>
    </row>
    <row r="262" spans="7:10" ht="22.5" x14ac:dyDescent="0.2">
      <c r="G262" s="6" t="s">
        <v>16542</v>
      </c>
      <c r="H262" s="6" t="s">
        <v>16564</v>
      </c>
      <c r="I262" s="6" t="s">
        <v>3654</v>
      </c>
      <c r="J262" s="6" t="s">
        <v>3654</v>
      </c>
    </row>
    <row r="263" spans="7:10" ht="22.5" x14ac:dyDescent="0.2">
      <c r="G263" s="6" t="s">
        <v>16542</v>
      </c>
      <c r="H263" s="6" t="s">
        <v>16564</v>
      </c>
      <c r="I263" s="6" t="s">
        <v>3654</v>
      </c>
      <c r="J263" s="6" t="s">
        <v>18604</v>
      </c>
    </row>
    <row r="264" spans="7:10" ht="22.5" x14ac:dyDescent="0.2">
      <c r="G264" s="6" t="s">
        <v>16542</v>
      </c>
      <c r="H264" s="6" t="s">
        <v>16564</v>
      </c>
      <c r="I264" s="6" t="s">
        <v>3654</v>
      </c>
      <c r="J264" s="6" t="s">
        <v>7327</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8706</v>
      </c>
      <c r="I267" s="6" t="s">
        <v>7217</v>
      </c>
      <c r="J267" s="6" t="s">
        <v>7217</v>
      </c>
    </row>
    <row r="268" spans="7:10" x14ac:dyDescent="0.2">
      <c r="G268" s="6" t="s">
        <v>16542</v>
      </c>
      <c r="H268" s="6" t="s">
        <v>8706</v>
      </c>
      <c r="I268" s="6" t="s">
        <v>8706</v>
      </c>
      <c r="J268" s="6" t="s">
        <v>9347</v>
      </c>
    </row>
    <row r="269" spans="7:10" x14ac:dyDescent="0.2">
      <c r="G269" s="6" t="s">
        <v>16542</v>
      </c>
      <c r="H269" s="6" t="s">
        <v>8706</v>
      </c>
      <c r="I269" s="6" t="s">
        <v>8706</v>
      </c>
      <c r="J269" s="6" t="s">
        <v>18795</v>
      </c>
    </row>
    <row r="270" spans="7:10" x14ac:dyDescent="0.2">
      <c r="G270" s="6" t="s">
        <v>16542</v>
      </c>
      <c r="H270" s="6" t="s">
        <v>8706</v>
      </c>
      <c r="I270" s="6" t="s">
        <v>8706</v>
      </c>
      <c r="J270" s="6" t="s">
        <v>13101</v>
      </c>
    </row>
    <row r="271" spans="7:10" x14ac:dyDescent="0.2">
      <c r="G271" s="6" t="s">
        <v>16542</v>
      </c>
      <c r="H271" s="6" t="s">
        <v>8706</v>
      </c>
      <c r="I271" s="6" t="s">
        <v>8706</v>
      </c>
      <c r="J271" s="6" t="s">
        <v>8706</v>
      </c>
    </row>
    <row r="272" spans="7:10" x14ac:dyDescent="0.2">
      <c r="G272" s="6" t="s">
        <v>16542</v>
      </c>
      <c r="H272" s="6" t="s">
        <v>8706</v>
      </c>
      <c r="I272" s="6" t="s">
        <v>17689</v>
      </c>
      <c r="J272" s="6" t="s">
        <v>17689</v>
      </c>
    </row>
    <row r="273" spans="7:10" ht="22.5" x14ac:dyDescent="0.2">
      <c r="G273" s="6" t="s">
        <v>16542</v>
      </c>
      <c r="H273" s="6" t="s">
        <v>8706</v>
      </c>
      <c r="I273" s="6" t="s">
        <v>15468</v>
      </c>
      <c r="J273" s="6" t="s">
        <v>8564</v>
      </c>
    </row>
    <row r="274" spans="7:10" ht="22.5" x14ac:dyDescent="0.2">
      <c r="G274" s="6" t="s">
        <v>16542</v>
      </c>
      <c r="H274" s="6" t="s">
        <v>8706</v>
      </c>
      <c r="I274" s="6" t="s">
        <v>15468</v>
      </c>
      <c r="J274" s="6" t="s">
        <v>13887</v>
      </c>
    </row>
    <row r="275" spans="7:10" ht="22.5" x14ac:dyDescent="0.2">
      <c r="G275" s="6" t="s">
        <v>16542</v>
      </c>
      <c r="H275" s="6" t="s">
        <v>8706</v>
      </c>
      <c r="I275" s="6" t="s">
        <v>15468</v>
      </c>
      <c r="J275" s="6" t="s">
        <v>15468</v>
      </c>
    </row>
    <row r="276" spans="7:10" x14ac:dyDescent="0.2">
      <c r="G276" s="6" t="s">
        <v>16542</v>
      </c>
      <c r="H276" s="6" t="s">
        <v>8706</v>
      </c>
      <c r="I276" s="6" t="s">
        <v>4528</v>
      </c>
      <c r="J276" s="6" t="s">
        <v>6443</v>
      </c>
    </row>
    <row r="277" spans="7:10" x14ac:dyDescent="0.2">
      <c r="G277" s="6" t="s">
        <v>16542</v>
      </c>
      <c r="H277" s="6" t="s">
        <v>8706</v>
      </c>
      <c r="I277" s="6" t="s">
        <v>4528</v>
      </c>
      <c r="J277" s="6" t="s">
        <v>677</v>
      </c>
    </row>
    <row r="278" spans="7:10" x14ac:dyDescent="0.2">
      <c r="G278" s="6" t="s">
        <v>16542</v>
      </c>
      <c r="H278" s="6" t="s">
        <v>8706</v>
      </c>
      <c r="I278" s="6" t="s">
        <v>4528</v>
      </c>
      <c r="J278" s="6" t="s">
        <v>4528</v>
      </c>
    </row>
    <row r="279" spans="7:10" ht="22.5" x14ac:dyDescent="0.2">
      <c r="G279" s="6" t="s">
        <v>16542</v>
      </c>
      <c r="H279" s="6" t="s">
        <v>9645</v>
      </c>
      <c r="I279" s="6" t="s">
        <v>8848</v>
      </c>
      <c r="J279" s="6" t="s">
        <v>8848</v>
      </c>
    </row>
    <row r="280" spans="7:10" ht="22.5" x14ac:dyDescent="0.2">
      <c r="G280" s="6" t="s">
        <v>16542</v>
      </c>
      <c r="H280" s="6" t="s">
        <v>9645</v>
      </c>
      <c r="I280" s="6" t="s">
        <v>17993</v>
      </c>
      <c r="J280" s="6" t="s">
        <v>17993</v>
      </c>
    </row>
    <row r="281" spans="7:10" ht="22.5" x14ac:dyDescent="0.2">
      <c r="G281" s="6" t="s">
        <v>16542</v>
      </c>
      <c r="H281" s="6" t="s">
        <v>9645</v>
      </c>
      <c r="I281" s="6" t="s">
        <v>11294</v>
      </c>
      <c r="J281" s="6" t="s">
        <v>11294</v>
      </c>
    </row>
    <row r="282" spans="7:10" ht="22.5" x14ac:dyDescent="0.2">
      <c r="G282" s="6" t="s">
        <v>16542</v>
      </c>
      <c r="H282" s="6" t="s">
        <v>9645</v>
      </c>
      <c r="I282" s="6" t="s">
        <v>13248</v>
      </c>
      <c r="J282" s="6" t="s">
        <v>13248</v>
      </c>
    </row>
    <row r="283" spans="7:10" ht="22.5" x14ac:dyDescent="0.2">
      <c r="G283" s="6" t="s">
        <v>16542</v>
      </c>
      <c r="H283" s="6" t="s">
        <v>9645</v>
      </c>
      <c r="I283" s="6" t="s">
        <v>16998</v>
      </c>
      <c r="J283" s="6" t="s">
        <v>5591</v>
      </c>
    </row>
    <row r="284" spans="7:10" ht="22.5" x14ac:dyDescent="0.2">
      <c r="G284" s="6" t="s">
        <v>16542</v>
      </c>
      <c r="H284" s="6" t="s">
        <v>9645</v>
      </c>
      <c r="I284" s="6" t="s">
        <v>16998</v>
      </c>
      <c r="J284" s="6" t="s">
        <v>15288</v>
      </c>
    </row>
    <row r="285" spans="7:10" ht="22.5" x14ac:dyDescent="0.2">
      <c r="G285" s="6" t="s">
        <v>16542</v>
      </c>
      <c r="H285" s="6" t="s">
        <v>9645</v>
      </c>
      <c r="I285" s="6" t="s">
        <v>16998</v>
      </c>
      <c r="J285" s="6" t="s">
        <v>16998</v>
      </c>
    </row>
    <row r="286" spans="7:10" ht="22.5" x14ac:dyDescent="0.2">
      <c r="G286" s="6" t="s">
        <v>16542</v>
      </c>
      <c r="H286" s="6" t="s">
        <v>9645</v>
      </c>
      <c r="I286" s="6" t="s">
        <v>9645</v>
      </c>
      <c r="J286" s="6" t="s">
        <v>9645</v>
      </c>
    </row>
    <row r="287" spans="7:10" ht="22.5" x14ac:dyDescent="0.2">
      <c r="G287" s="6" t="s">
        <v>3082</v>
      </c>
      <c r="H287" s="6" t="s">
        <v>11113</v>
      </c>
      <c r="I287" s="6" t="s">
        <v>11113</v>
      </c>
      <c r="J287" s="6" t="s">
        <v>11113</v>
      </c>
    </row>
    <row r="288" spans="7:10" ht="22.5" x14ac:dyDescent="0.2">
      <c r="G288" s="6" t="s">
        <v>3082</v>
      </c>
      <c r="H288" s="6" t="s">
        <v>14449</v>
      </c>
      <c r="I288" s="6" t="s">
        <v>5997</v>
      </c>
      <c r="J288" s="6" t="s">
        <v>5997</v>
      </c>
    </row>
    <row r="289" spans="7:10" ht="22.5" x14ac:dyDescent="0.2">
      <c r="G289" s="6" t="s">
        <v>3082</v>
      </c>
      <c r="H289" s="6" t="s">
        <v>14449</v>
      </c>
      <c r="I289" s="6" t="s">
        <v>5997</v>
      </c>
      <c r="J289" s="6" t="s">
        <v>17316</v>
      </c>
    </row>
    <row r="290" spans="7:10" ht="22.5" x14ac:dyDescent="0.2">
      <c r="G290" s="6" t="s">
        <v>3082</v>
      </c>
      <c r="H290" s="6" t="s">
        <v>14449</v>
      </c>
      <c r="I290" s="6" t="s">
        <v>4767</v>
      </c>
      <c r="J290" s="6" t="s">
        <v>4767</v>
      </c>
    </row>
    <row r="291" spans="7:10" ht="22.5" x14ac:dyDescent="0.2">
      <c r="G291" s="6" t="s">
        <v>3082</v>
      </c>
      <c r="H291" s="6" t="s">
        <v>14449</v>
      </c>
      <c r="I291" s="6" t="s">
        <v>4767</v>
      </c>
      <c r="J291" s="6" t="s">
        <v>2850</v>
      </c>
    </row>
    <row r="292" spans="7:10" ht="22.5" x14ac:dyDescent="0.2">
      <c r="G292" s="6" t="s">
        <v>3082</v>
      </c>
      <c r="H292" s="6" t="s">
        <v>14449</v>
      </c>
      <c r="I292" s="6" t="s">
        <v>14365</v>
      </c>
      <c r="J292" s="6" t="s">
        <v>14365</v>
      </c>
    </row>
    <row r="293" spans="7:10" ht="22.5" x14ac:dyDescent="0.2">
      <c r="G293" s="6" t="s">
        <v>3082</v>
      </c>
      <c r="H293" s="6" t="s">
        <v>14449</v>
      </c>
      <c r="I293" s="6" t="s">
        <v>14365</v>
      </c>
      <c r="J293" s="6" t="s">
        <v>10329</v>
      </c>
    </row>
    <row r="294" spans="7:10" ht="22.5" x14ac:dyDescent="0.2">
      <c r="G294" s="6" t="s">
        <v>3082</v>
      </c>
      <c r="H294" s="6" t="s">
        <v>14449</v>
      </c>
      <c r="I294" s="6" t="s">
        <v>14365</v>
      </c>
      <c r="J294" s="6" t="s">
        <v>73</v>
      </c>
    </row>
    <row r="295" spans="7:10" ht="22.5" x14ac:dyDescent="0.2">
      <c r="G295" s="6" t="s">
        <v>3082</v>
      </c>
      <c r="H295" s="6" t="s">
        <v>14449</v>
      </c>
      <c r="I295" s="6" t="s">
        <v>11468</v>
      </c>
      <c r="J295" s="6" t="s">
        <v>9411</v>
      </c>
    </row>
    <row r="296" spans="7:10" ht="22.5" x14ac:dyDescent="0.2">
      <c r="G296" s="6" t="s">
        <v>3082</v>
      </c>
      <c r="H296" s="6" t="s">
        <v>14449</v>
      </c>
      <c r="I296" s="6" t="s">
        <v>11468</v>
      </c>
      <c r="J296" s="6" t="s">
        <v>11860</v>
      </c>
    </row>
    <row r="297" spans="7:10" ht="22.5" x14ac:dyDescent="0.2">
      <c r="G297" s="6" t="s">
        <v>3082</v>
      </c>
      <c r="H297" s="6" t="s">
        <v>14449</v>
      </c>
      <c r="I297" s="6" t="s">
        <v>11468</v>
      </c>
      <c r="J297" s="6" t="s">
        <v>11468</v>
      </c>
    </row>
    <row r="298" spans="7:10" ht="22.5" x14ac:dyDescent="0.2">
      <c r="G298" s="6" t="s">
        <v>3082</v>
      </c>
      <c r="H298" s="6" t="s">
        <v>14449</v>
      </c>
      <c r="I298" s="6" t="s">
        <v>4625</v>
      </c>
      <c r="J298" s="6" t="s">
        <v>6160</v>
      </c>
    </row>
    <row r="299" spans="7:10" ht="22.5" x14ac:dyDescent="0.2">
      <c r="G299" s="6" t="s">
        <v>3082</v>
      </c>
      <c r="H299" s="6" t="s">
        <v>14449</v>
      </c>
      <c r="I299" s="6" t="s">
        <v>4625</v>
      </c>
      <c r="J299" s="6" t="s">
        <v>4625</v>
      </c>
    </row>
    <row r="300" spans="7:10" ht="22.5" x14ac:dyDescent="0.2">
      <c r="G300" s="6" t="s">
        <v>3082</v>
      </c>
      <c r="H300" s="6" t="s">
        <v>14449</v>
      </c>
      <c r="I300" s="6" t="s">
        <v>6001</v>
      </c>
      <c r="J300" s="6" t="s">
        <v>3382</v>
      </c>
    </row>
    <row r="301" spans="7:10" ht="22.5" x14ac:dyDescent="0.2">
      <c r="G301" s="6" t="s">
        <v>3082</v>
      </c>
      <c r="H301" s="6" t="s">
        <v>14449</v>
      </c>
      <c r="I301" s="6" t="s">
        <v>6001</v>
      </c>
      <c r="J301" s="6" t="s">
        <v>6001</v>
      </c>
    </row>
    <row r="302" spans="7:10" ht="22.5" x14ac:dyDescent="0.2">
      <c r="G302" s="6" t="s">
        <v>3082</v>
      </c>
      <c r="H302" s="6" t="s">
        <v>14449</v>
      </c>
      <c r="I302" s="6" t="s">
        <v>4640</v>
      </c>
      <c r="J302" s="6" t="s">
        <v>4640</v>
      </c>
    </row>
    <row r="303" spans="7:10" ht="22.5" x14ac:dyDescent="0.2">
      <c r="G303" s="6" t="s">
        <v>18355</v>
      </c>
      <c r="H303" s="6" t="s">
        <v>6675</v>
      </c>
      <c r="I303" s="6" t="s">
        <v>51</v>
      </c>
      <c r="J303" s="6" t="s">
        <v>51</v>
      </c>
    </row>
    <row r="304" spans="7:10" ht="22.5" x14ac:dyDescent="0.2">
      <c r="G304" s="6" t="s">
        <v>18355</v>
      </c>
      <c r="H304" s="6" t="s">
        <v>6675</v>
      </c>
      <c r="I304" s="6" t="s">
        <v>51</v>
      </c>
      <c r="J304" s="6" t="s">
        <v>3926</v>
      </c>
    </row>
    <row r="305" spans="7:10" ht="22.5" x14ac:dyDescent="0.2">
      <c r="G305" s="6" t="s">
        <v>18355</v>
      </c>
      <c r="H305" s="6" t="s">
        <v>6675</v>
      </c>
      <c r="I305" s="6" t="s">
        <v>51</v>
      </c>
      <c r="J305" s="6" t="s">
        <v>5598</v>
      </c>
    </row>
    <row r="306" spans="7:10" ht="22.5" x14ac:dyDescent="0.2">
      <c r="G306" s="6" t="s">
        <v>18355</v>
      </c>
      <c r="H306" s="6" t="s">
        <v>6675</v>
      </c>
      <c r="I306" s="6" t="s">
        <v>51</v>
      </c>
      <c r="J306" s="6" t="s">
        <v>16177</v>
      </c>
    </row>
    <row r="307" spans="7:10" ht="22.5" x14ac:dyDescent="0.2">
      <c r="G307" s="6" t="s">
        <v>18355</v>
      </c>
      <c r="H307" s="6" t="s">
        <v>6675</v>
      </c>
      <c r="I307" s="6" t="s">
        <v>51</v>
      </c>
      <c r="J307" s="6" t="s">
        <v>9377</v>
      </c>
    </row>
    <row r="308" spans="7:10" ht="22.5" x14ac:dyDescent="0.2">
      <c r="G308" s="6" t="s">
        <v>18355</v>
      </c>
      <c r="H308" s="6" t="s">
        <v>6675</v>
      </c>
      <c r="I308" s="6" t="s">
        <v>51</v>
      </c>
      <c r="J308" s="6" t="s">
        <v>12225</v>
      </c>
    </row>
    <row r="309" spans="7:10" ht="22.5" x14ac:dyDescent="0.2">
      <c r="G309" s="6" t="s">
        <v>18355</v>
      </c>
      <c r="H309" s="6" t="s">
        <v>6675</v>
      </c>
      <c r="I309" s="6" t="s">
        <v>51</v>
      </c>
      <c r="J309" s="6" t="s">
        <v>12696</v>
      </c>
    </row>
    <row r="310" spans="7:10" ht="22.5" x14ac:dyDescent="0.2">
      <c r="G310" s="6" t="s">
        <v>18355</v>
      </c>
      <c r="H310" s="6" t="s">
        <v>6675</v>
      </c>
      <c r="I310" s="6" t="s">
        <v>51</v>
      </c>
      <c r="J310" s="6" t="s">
        <v>3933</v>
      </c>
    </row>
    <row r="311" spans="7:10" ht="22.5" x14ac:dyDescent="0.2">
      <c r="G311" s="6" t="s">
        <v>18355</v>
      </c>
      <c r="H311" s="6" t="s">
        <v>6675</v>
      </c>
      <c r="I311" s="6" t="s">
        <v>51</v>
      </c>
      <c r="J311" s="6" t="s">
        <v>8455</v>
      </c>
    </row>
    <row r="312" spans="7:10" x14ac:dyDescent="0.2">
      <c r="G312" s="6" t="s">
        <v>18355</v>
      </c>
      <c r="H312" s="6" t="s">
        <v>6675</v>
      </c>
      <c r="I312" s="6" t="s">
        <v>8010</v>
      </c>
      <c r="J312" s="6" t="s">
        <v>8010</v>
      </c>
    </row>
    <row r="313" spans="7:10" x14ac:dyDescent="0.2">
      <c r="G313" s="6" t="s">
        <v>18355</v>
      </c>
      <c r="H313" s="6" t="s">
        <v>6675</v>
      </c>
      <c r="I313" s="6" t="s">
        <v>2412</v>
      </c>
      <c r="J313" s="6" t="s">
        <v>2412</v>
      </c>
    </row>
    <row r="314" spans="7:10" x14ac:dyDescent="0.2">
      <c r="G314" s="6" t="s">
        <v>18355</v>
      </c>
      <c r="H314" s="6" t="s">
        <v>6675</v>
      </c>
      <c r="I314" s="6" t="s">
        <v>9654</v>
      </c>
      <c r="J314" s="6" t="s">
        <v>9654</v>
      </c>
    </row>
    <row r="315" spans="7:10" x14ac:dyDescent="0.2">
      <c r="G315" s="6" t="s">
        <v>18355</v>
      </c>
      <c r="H315" s="6" t="s">
        <v>6675</v>
      </c>
      <c r="I315" s="6" t="s">
        <v>9654</v>
      </c>
      <c r="J315" s="6" t="s">
        <v>5828</v>
      </c>
    </row>
    <row r="316" spans="7:10" ht="22.5" x14ac:dyDescent="0.2">
      <c r="G316" s="6" t="s">
        <v>18355</v>
      </c>
      <c r="H316" s="6" t="s">
        <v>6675</v>
      </c>
      <c r="I316" s="6" t="s">
        <v>12892</v>
      </c>
      <c r="J316" s="6" t="s">
        <v>6861</v>
      </c>
    </row>
    <row r="317" spans="7:10" ht="22.5" x14ac:dyDescent="0.2">
      <c r="G317" s="6" t="s">
        <v>18355</v>
      </c>
      <c r="H317" s="6" t="s">
        <v>6675</v>
      </c>
      <c r="I317" s="6" t="s">
        <v>12892</v>
      </c>
      <c r="J317" s="6" t="s">
        <v>12892</v>
      </c>
    </row>
    <row r="318" spans="7:10" ht="22.5" x14ac:dyDescent="0.2">
      <c r="G318" s="6" t="s">
        <v>18355</v>
      </c>
      <c r="H318" s="6" t="s">
        <v>6675</v>
      </c>
      <c r="I318" s="6" t="s">
        <v>12892</v>
      </c>
      <c r="J318" s="6" t="s">
        <v>14746</v>
      </c>
    </row>
    <row r="319" spans="7:10" ht="22.5" x14ac:dyDescent="0.2">
      <c r="G319" s="6" t="s">
        <v>18355</v>
      </c>
      <c r="H319" s="6" t="s">
        <v>6675</v>
      </c>
      <c r="I319" s="6" t="s">
        <v>868</v>
      </c>
      <c r="J319" s="6" t="s">
        <v>17485</v>
      </c>
    </row>
    <row r="320" spans="7:10" ht="22.5" x14ac:dyDescent="0.2">
      <c r="G320" s="6" t="s">
        <v>18355</v>
      </c>
      <c r="H320" s="6" t="s">
        <v>6675</v>
      </c>
      <c r="I320" s="6" t="s">
        <v>868</v>
      </c>
      <c r="J320" s="6" t="s">
        <v>2922</v>
      </c>
    </row>
    <row r="321" spans="7:10" ht="22.5" x14ac:dyDescent="0.2">
      <c r="G321" s="6" t="s">
        <v>18355</v>
      </c>
      <c r="H321" s="6" t="s">
        <v>6675</v>
      </c>
      <c r="I321" s="6" t="s">
        <v>868</v>
      </c>
      <c r="J321" s="6" t="s">
        <v>18453</v>
      </c>
    </row>
    <row r="322" spans="7:10" ht="22.5" x14ac:dyDescent="0.2">
      <c r="G322" s="6" t="s">
        <v>18355</v>
      </c>
      <c r="H322" s="6" t="s">
        <v>6675</v>
      </c>
      <c r="I322" s="6" t="s">
        <v>868</v>
      </c>
      <c r="J322" s="6" t="s">
        <v>13629</v>
      </c>
    </row>
    <row r="323" spans="7:10" ht="22.5" x14ac:dyDescent="0.2">
      <c r="G323" s="6" t="s">
        <v>18355</v>
      </c>
      <c r="H323" s="6" t="s">
        <v>6675</v>
      </c>
      <c r="I323" s="6" t="s">
        <v>868</v>
      </c>
      <c r="J323" s="6" t="s">
        <v>868</v>
      </c>
    </row>
    <row r="324" spans="7:10" x14ac:dyDescent="0.2">
      <c r="G324" s="6" t="s">
        <v>18355</v>
      </c>
      <c r="H324" s="6" t="s">
        <v>6675</v>
      </c>
      <c r="I324" s="6" t="s">
        <v>14655</v>
      </c>
      <c r="J324" s="6" t="s">
        <v>14655</v>
      </c>
    </row>
    <row r="325" spans="7:10" x14ac:dyDescent="0.2">
      <c r="G325" s="6" t="s">
        <v>18355</v>
      </c>
      <c r="H325" s="6" t="s">
        <v>6675</v>
      </c>
      <c r="I325" s="6" t="s">
        <v>2227</v>
      </c>
      <c r="J325" s="6" t="s">
        <v>3699</v>
      </c>
    </row>
    <row r="326" spans="7:10" x14ac:dyDescent="0.2">
      <c r="G326" s="6" t="s">
        <v>18355</v>
      </c>
      <c r="H326" s="6" t="s">
        <v>6675</v>
      </c>
      <c r="I326" s="6" t="s">
        <v>2227</v>
      </c>
      <c r="J326" s="6" t="s">
        <v>2227</v>
      </c>
    </row>
    <row r="327" spans="7:10" x14ac:dyDescent="0.2">
      <c r="G327" s="6" t="s">
        <v>18355</v>
      </c>
      <c r="H327" s="6" t="s">
        <v>6675</v>
      </c>
      <c r="I327" s="6" t="s">
        <v>12423</v>
      </c>
      <c r="J327" s="6" t="s">
        <v>7230</v>
      </c>
    </row>
    <row r="328" spans="7:10" x14ac:dyDescent="0.2">
      <c r="G328" s="6" t="s">
        <v>18355</v>
      </c>
      <c r="H328" s="6" t="s">
        <v>6675</v>
      </c>
      <c r="I328" s="6" t="s">
        <v>12423</v>
      </c>
      <c r="J328" s="6" t="s">
        <v>4287</v>
      </c>
    </row>
    <row r="329" spans="7:10" x14ac:dyDescent="0.2">
      <c r="G329" s="6" t="s">
        <v>18355</v>
      </c>
      <c r="H329" s="6" t="s">
        <v>6675</v>
      </c>
      <c r="I329" s="6" t="s">
        <v>12423</v>
      </c>
      <c r="J329" s="6" t="s">
        <v>6333</v>
      </c>
    </row>
    <row r="330" spans="7:10" x14ac:dyDescent="0.2">
      <c r="G330" s="6" t="s">
        <v>18355</v>
      </c>
      <c r="H330" s="6" t="s">
        <v>6675</v>
      </c>
      <c r="I330" s="6" t="s">
        <v>12423</v>
      </c>
      <c r="J330" s="6" t="s">
        <v>12423</v>
      </c>
    </row>
    <row r="331" spans="7:10" x14ac:dyDescent="0.2">
      <c r="G331" s="6" t="s">
        <v>18355</v>
      </c>
      <c r="H331" s="6" t="s">
        <v>6675</v>
      </c>
      <c r="I331" s="6" t="s">
        <v>11181</v>
      </c>
      <c r="J331" s="6" t="s">
        <v>4437</v>
      </c>
    </row>
    <row r="332" spans="7:10" x14ac:dyDescent="0.2">
      <c r="G332" s="6" t="s">
        <v>18355</v>
      </c>
      <c r="H332" s="6" t="s">
        <v>6675</v>
      </c>
      <c r="I332" s="6" t="s">
        <v>11181</v>
      </c>
      <c r="J332" s="6" t="s">
        <v>11641</v>
      </c>
    </row>
    <row r="333" spans="7:10" x14ac:dyDescent="0.2">
      <c r="G333" s="6" t="s">
        <v>18355</v>
      </c>
      <c r="H333" s="6" t="s">
        <v>6675</v>
      </c>
      <c r="I333" s="6" t="s">
        <v>11181</v>
      </c>
      <c r="J333" s="6" t="s">
        <v>16933</v>
      </c>
    </row>
    <row r="334" spans="7:10" x14ac:dyDescent="0.2">
      <c r="G334" s="6" t="s">
        <v>18355</v>
      </c>
      <c r="H334" s="6" t="s">
        <v>6675</v>
      </c>
      <c r="I334" s="6" t="s">
        <v>11181</v>
      </c>
      <c r="J334" s="6" t="s">
        <v>11181</v>
      </c>
    </row>
    <row r="335" spans="7:10" x14ac:dyDescent="0.2">
      <c r="G335" s="6" t="s">
        <v>18355</v>
      </c>
      <c r="H335" s="6" t="s">
        <v>5158</v>
      </c>
      <c r="I335" s="6" t="s">
        <v>9104</v>
      </c>
      <c r="J335" s="6" t="s">
        <v>9104</v>
      </c>
    </row>
    <row r="336" spans="7:10" x14ac:dyDescent="0.2">
      <c r="G336" s="6" t="s">
        <v>18355</v>
      </c>
      <c r="H336" s="6" t="s">
        <v>5158</v>
      </c>
      <c r="I336" s="6" t="s">
        <v>9104</v>
      </c>
      <c r="J336" s="6" t="s">
        <v>12602</v>
      </c>
    </row>
    <row r="337" spans="7:10" x14ac:dyDescent="0.2">
      <c r="G337" s="6" t="s">
        <v>18355</v>
      </c>
      <c r="H337" s="6" t="s">
        <v>5158</v>
      </c>
      <c r="I337" s="6" t="s">
        <v>9104</v>
      </c>
      <c r="J337" s="6" t="s">
        <v>14360</v>
      </c>
    </row>
    <row r="338" spans="7:10" x14ac:dyDescent="0.2">
      <c r="G338" s="6" t="s">
        <v>18355</v>
      </c>
      <c r="H338" s="6" t="s">
        <v>5158</v>
      </c>
      <c r="I338" s="6" t="s">
        <v>9104</v>
      </c>
      <c r="J338" s="6" t="s">
        <v>12416</v>
      </c>
    </row>
    <row r="339" spans="7:10" x14ac:dyDescent="0.2">
      <c r="G339" s="6" t="s">
        <v>18355</v>
      </c>
      <c r="H339" s="6" t="s">
        <v>5158</v>
      </c>
      <c r="I339" s="6" t="s">
        <v>9104</v>
      </c>
      <c r="J339" s="6" t="s">
        <v>16455</v>
      </c>
    </row>
    <row r="340" spans="7:10" x14ac:dyDescent="0.2">
      <c r="G340" s="6" t="s">
        <v>18355</v>
      </c>
      <c r="H340" s="6" t="s">
        <v>5158</v>
      </c>
      <c r="I340" s="6" t="s">
        <v>9104</v>
      </c>
      <c r="J340" s="6" t="s">
        <v>4892</v>
      </c>
    </row>
    <row r="341" spans="7:10" x14ac:dyDescent="0.2">
      <c r="G341" s="6" t="s">
        <v>18355</v>
      </c>
      <c r="H341" s="6" t="s">
        <v>5158</v>
      </c>
      <c r="I341" s="6" t="s">
        <v>9104</v>
      </c>
      <c r="J341" s="6" t="s">
        <v>16702</v>
      </c>
    </row>
    <row r="342" spans="7:10" x14ac:dyDescent="0.2">
      <c r="G342" s="6" t="s">
        <v>18355</v>
      </c>
      <c r="H342" s="6" t="s">
        <v>5158</v>
      </c>
      <c r="I342" s="6" t="s">
        <v>9104</v>
      </c>
      <c r="J342" s="6" t="s">
        <v>16647</v>
      </c>
    </row>
    <row r="343" spans="7:10" x14ac:dyDescent="0.2">
      <c r="G343" s="6" t="s">
        <v>18355</v>
      </c>
      <c r="H343" s="6" t="s">
        <v>5158</v>
      </c>
      <c r="I343" s="6" t="s">
        <v>9104</v>
      </c>
      <c r="J343" s="6" t="s">
        <v>6291</v>
      </c>
    </row>
    <row r="344" spans="7:10" x14ac:dyDescent="0.2">
      <c r="G344" s="6" t="s">
        <v>18355</v>
      </c>
      <c r="H344" s="6" t="s">
        <v>5158</v>
      </c>
      <c r="I344" s="6" t="s">
        <v>9104</v>
      </c>
      <c r="J344" s="6" t="s">
        <v>18424</v>
      </c>
    </row>
    <row r="345" spans="7:10" x14ac:dyDescent="0.2">
      <c r="G345" s="6" t="s">
        <v>18355</v>
      </c>
      <c r="H345" s="6" t="s">
        <v>5158</v>
      </c>
      <c r="I345" s="6" t="s">
        <v>15523</v>
      </c>
      <c r="J345" s="6" t="s">
        <v>15523</v>
      </c>
    </row>
    <row r="346" spans="7:10" x14ac:dyDescent="0.2">
      <c r="G346" s="6" t="s">
        <v>18355</v>
      </c>
      <c r="H346" s="6" t="s">
        <v>5158</v>
      </c>
      <c r="I346" s="6" t="s">
        <v>15523</v>
      </c>
      <c r="J346" s="6" t="s">
        <v>7340</v>
      </c>
    </row>
    <row r="347" spans="7:10" x14ac:dyDescent="0.2">
      <c r="G347" s="6" t="s">
        <v>18355</v>
      </c>
      <c r="H347" s="6" t="s">
        <v>5158</v>
      </c>
      <c r="I347" s="6" t="s">
        <v>15523</v>
      </c>
      <c r="J347" s="6" t="s">
        <v>878</v>
      </c>
    </row>
    <row r="348" spans="7:10" x14ac:dyDescent="0.2">
      <c r="G348" s="6" t="s">
        <v>18355</v>
      </c>
      <c r="H348" s="6" t="s">
        <v>15160</v>
      </c>
      <c r="I348" s="6" t="s">
        <v>7942</v>
      </c>
      <c r="J348" s="6" t="s">
        <v>7942</v>
      </c>
    </row>
    <row r="349" spans="7:10" x14ac:dyDescent="0.2">
      <c r="G349" s="6" t="s">
        <v>18355</v>
      </c>
      <c r="H349" s="6" t="s">
        <v>15160</v>
      </c>
      <c r="I349" s="6" t="s">
        <v>7942</v>
      </c>
      <c r="J349" s="6" t="s">
        <v>5865</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10742</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11486</v>
      </c>
    </row>
    <row r="358" spans="7:10" x14ac:dyDescent="0.2">
      <c r="G358" s="6" t="s">
        <v>18355</v>
      </c>
      <c r="H358" s="6" t="s">
        <v>15160</v>
      </c>
      <c r="I358" s="6" t="s">
        <v>18274</v>
      </c>
      <c r="J358" s="6" t="s">
        <v>2656</v>
      </c>
    </row>
    <row r="359" spans="7:10" x14ac:dyDescent="0.2">
      <c r="G359" s="6" t="s">
        <v>18355</v>
      </c>
      <c r="H359" s="6" t="s">
        <v>15160</v>
      </c>
      <c r="I359" s="6" t="s">
        <v>18274</v>
      </c>
      <c r="J359" s="6" t="s">
        <v>3570</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9566</v>
      </c>
      <c r="J363" s="6" t="s">
        <v>9566</v>
      </c>
    </row>
    <row r="364" spans="7:10" ht="22.5" x14ac:dyDescent="0.2">
      <c r="G364" s="6" t="s">
        <v>18355</v>
      </c>
      <c r="H364" s="6" t="s">
        <v>2170</v>
      </c>
      <c r="I364" s="6" t="s">
        <v>2170</v>
      </c>
      <c r="J364" s="6" t="s">
        <v>9700</v>
      </c>
    </row>
    <row r="365" spans="7:10" ht="22.5" x14ac:dyDescent="0.2">
      <c r="G365" s="6" t="s">
        <v>18355</v>
      </c>
      <c r="H365" s="6" t="s">
        <v>2170</v>
      </c>
      <c r="I365" s="6" t="s">
        <v>2170</v>
      </c>
      <c r="J365" s="6" t="s">
        <v>11010</v>
      </c>
    </row>
    <row r="366" spans="7:10" ht="22.5" x14ac:dyDescent="0.2">
      <c r="G366" s="6" t="s">
        <v>18355</v>
      </c>
      <c r="H366" s="6" t="s">
        <v>2170</v>
      </c>
      <c r="I366" s="6" t="s">
        <v>2170</v>
      </c>
      <c r="J366" s="6" t="s">
        <v>5443</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10725</v>
      </c>
      <c r="I369" s="6" t="s">
        <v>17680</v>
      </c>
      <c r="J369" s="6" t="s">
        <v>6372</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3951</v>
      </c>
    </row>
    <row r="375" spans="7:10" ht="22.5" x14ac:dyDescent="0.2">
      <c r="G375" s="6" t="s">
        <v>17539</v>
      </c>
      <c r="H375" s="6" t="s">
        <v>10725</v>
      </c>
      <c r="I375" s="6" t="s">
        <v>18073</v>
      </c>
      <c r="J375" s="6" t="s">
        <v>10888</v>
      </c>
    </row>
    <row r="376" spans="7:10" ht="22.5" x14ac:dyDescent="0.2">
      <c r="G376" s="6" t="s">
        <v>17539</v>
      </c>
      <c r="H376" s="6" t="s">
        <v>628</v>
      </c>
      <c r="I376" s="6" t="s">
        <v>12143</v>
      </c>
      <c r="J376" s="6" t="s">
        <v>6994</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8300</v>
      </c>
    </row>
    <row r="380" spans="7:10" ht="22.5" x14ac:dyDescent="0.2">
      <c r="G380" s="6" t="s">
        <v>17539</v>
      </c>
      <c r="H380" s="6" t="s">
        <v>628</v>
      </c>
      <c r="I380" s="6" t="s">
        <v>3960</v>
      </c>
      <c r="J380" s="6" t="s">
        <v>7703</v>
      </c>
    </row>
    <row r="381" spans="7:10" ht="22.5" x14ac:dyDescent="0.2">
      <c r="G381" s="6" t="s">
        <v>17539</v>
      </c>
      <c r="H381" s="6" t="s">
        <v>628</v>
      </c>
      <c r="I381" s="6" t="s">
        <v>3960</v>
      </c>
      <c r="J381" s="6" t="s">
        <v>10103</v>
      </c>
    </row>
    <row r="382" spans="7:10" ht="22.5" x14ac:dyDescent="0.2">
      <c r="G382" s="6" t="s">
        <v>17539</v>
      </c>
      <c r="H382" s="6" t="s">
        <v>628</v>
      </c>
      <c r="I382" s="6" t="s">
        <v>3960</v>
      </c>
      <c r="J382" s="6" t="s">
        <v>3960</v>
      </c>
    </row>
    <row r="383" spans="7:10" x14ac:dyDescent="0.2">
      <c r="G383" s="6" t="s">
        <v>17539</v>
      </c>
      <c r="H383" s="6" t="s">
        <v>7759</v>
      </c>
      <c r="I383" s="6" t="s">
        <v>3620</v>
      </c>
      <c r="J383" s="6" t="s">
        <v>3620</v>
      </c>
    </row>
    <row r="384" spans="7:10" x14ac:dyDescent="0.2">
      <c r="G384" s="6" t="s">
        <v>17539</v>
      </c>
      <c r="H384" s="6" t="s">
        <v>7759</v>
      </c>
      <c r="I384" s="6" t="s">
        <v>7759</v>
      </c>
      <c r="J384" s="6" t="s">
        <v>1667</v>
      </c>
    </row>
    <row r="385" spans="7:10" x14ac:dyDescent="0.2">
      <c r="G385" s="6" t="s">
        <v>17539</v>
      </c>
      <c r="H385" s="6" t="s">
        <v>7759</v>
      </c>
      <c r="I385" s="6" t="s">
        <v>7759</v>
      </c>
      <c r="J385" s="6" t="s">
        <v>7759</v>
      </c>
    </row>
    <row r="386" spans="7:10" x14ac:dyDescent="0.2">
      <c r="G386" s="6" t="s">
        <v>17539</v>
      </c>
      <c r="H386" s="6" t="s">
        <v>7759</v>
      </c>
      <c r="I386" s="6" t="s">
        <v>2681</v>
      </c>
      <c r="J386" s="6" t="s">
        <v>11493</v>
      </c>
    </row>
    <row r="387" spans="7:10" x14ac:dyDescent="0.2">
      <c r="G387" s="6" t="s">
        <v>17539</v>
      </c>
      <c r="H387" s="6" t="s">
        <v>7759</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660" workbookViewId="0">
      <selection activeCell="B660" sqref="B660"/>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6214</v>
      </c>
    </row>
    <row r="4" spans="1:2" x14ac:dyDescent="0.25">
      <c r="A4" s="62">
        <v>10101505</v>
      </c>
      <c r="B4" s="63" t="s">
        <v>6083</v>
      </c>
    </row>
    <row r="5" spans="1:2" x14ac:dyDescent="0.25">
      <c r="A5" s="62">
        <v>10101506</v>
      </c>
      <c r="B5" s="63" t="s">
        <v>12253</v>
      </c>
    </row>
    <row r="6" spans="1:2" x14ac:dyDescent="0.25">
      <c r="A6" s="62">
        <v>10101507</v>
      </c>
      <c r="B6" s="63" t="s">
        <v>10586</v>
      </c>
    </row>
    <row r="7" spans="1:2" x14ac:dyDescent="0.25">
      <c r="A7" s="62">
        <v>10101508</v>
      </c>
      <c r="B7" s="63" t="s">
        <v>3875</v>
      </c>
    </row>
    <row r="8" spans="1:2" x14ac:dyDescent="0.25">
      <c r="A8" s="62">
        <v>10101509</v>
      </c>
      <c r="B8" s="63" t="s">
        <v>8394</v>
      </c>
    </row>
    <row r="9" spans="1:2" x14ac:dyDescent="0.25">
      <c r="A9" s="62">
        <v>10101510</v>
      </c>
      <c r="B9" s="63" t="s">
        <v>3912</v>
      </c>
    </row>
    <row r="10" spans="1:2" x14ac:dyDescent="0.25">
      <c r="A10" s="62">
        <v>10101511</v>
      </c>
      <c r="B10" s="63" t="s">
        <v>957</v>
      </c>
    </row>
    <row r="11" spans="1:2" x14ac:dyDescent="0.25">
      <c r="A11" s="62">
        <v>10101512</v>
      </c>
      <c r="B11" s="63" t="s">
        <v>9957</v>
      </c>
    </row>
    <row r="12" spans="1:2" x14ac:dyDescent="0.25">
      <c r="A12" s="62">
        <v>10101513</v>
      </c>
      <c r="B12" s="63" t="s">
        <v>5968</v>
      </c>
    </row>
    <row r="13" spans="1:2" x14ac:dyDescent="0.25">
      <c r="A13" s="62">
        <v>10101514</v>
      </c>
      <c r="B13" s="63" t="s">
        <v>15764</v>
      </c>
    </row>
    <row r="14" spans="1:2" x14ac:dyDescent="0.25">
      <c r="A14" s="62">
        <v>10101515</v>
      </c>
      <c r="B14" s="63" t="s">
        <v>5986</v>
      </c>
    </row>
    <row r="15" spans="1:2" x14ac:dyDescent="0.25">
      <c r="A15" s="62">
        <v>10101516</v>
      </c>
      <c r="B15" s="63" t="s">
        <v>6567</v>
      </c>
    </row>
    <row r="16" spans="1:2" x14ac:dyDescent="0.25">
      <c r="A16" s="62">
        <v>10101517</v>
      </c>
      <c r="B16" s="63" t="s">
        <v>13660</v>
      </c>
    </row>
    <row r="17" spans="1:2" x14ac:dyDescent="0.25">
      <c r="A17" s="62">
        <v>10101601</v>
      </c>
      <c r="B17" s="63" t="s">
        <v>5547</v>
      </c>
    </row>
    <row r="18" spans="1:2" x14ac:dyDescent="0.25">
      <c r="A18" s="62">
        <v>10101602</v>
      </c>
      <c r="B18" s="63" t="s">
        <v>8487</v>
      </c>
    </row>
    <row r="19" spans="1:2" x14ac:dyDescent="0.25">
      <c r="A19" s="62">
        <v>10101603</v>
      </c>
      <c r="B19" s="63" t="s">
        <v>12683</v>
      </c>
    </row>
    <row r="20" spans="1:2" x14ac:dyDescent="0.25">
      <c r="A20" s="62">
        <v>10101604</v>
      </c>
      <c r="B20" s="63" t="s">
        <v>9168</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4306</v>
      </c>
    </row>
    <row r="25" spans="1:2" x14ac:dyDescent="0.25">
      <c r="A25" s="62">
        <v>10101704</v>
      </c>
      <c r="B25" s="63" t="s">
        <v>1928</v>
      </c>
    </row>
    <row r="26" spans="1:2" x14ac:dyDescent="0.25">
      <c r="A26" s="62">
        <v>10101705</v>
      </c>
      <c r="B26" s="63" t="s">
        <v>4028</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7782</v>
      </c>
    </row>
    <row r="32" spans="1:2" x14ac:dyDescent="0.25">
      <c r="A32" s="62">
        <v>10101806</v>
      </c>
      <c r="B32" s="63" t="s">
        <v>15538</v>
      </c>
    </row>
    <row r="33" spans="1:2" x14ac:dyDescent="0.25">
      <c r="A33" s="62">
        <v>10101807</v>
      </c>
      <c r="B33" s="63" t="s">
        <v>10740</v>
      </c>
    </row>
    <row r="34" spans="1:2" x14ac:dyDescent="0.25">
      <c r="A34" s="62">
        <v>10101808</v>
      </c>
      <c r="B34" s="63" t="s">
        <v>7436</v>
      </c>
    </row>
    <row r="35" spans="1:2" x14ac:dyDescent="0.25">
      <c r="A35" s="62">
        <v>10101901</v>
      </c>
      <c r="B35" s="63" t="s">
        <v>10157</v>
      </c>
    </row>
    <row r="36" spans="1:2" x14ac:dyDescent="0.25">
      <c r="A36" s="62">
        <v>10101902</v>
      </c>
      <c r="B36" s="63" t="s">
        <v>14169</v>
      </c>
    </row>
    <row r="37" spans="1:2" x14ac:dyDescent="0.25">
      <c r="A37" s="62">
        <v>10101903</v>
      </c>
      <c r="B37" s="63" t="s">
        <v>8348</v>
      </c>
    </row>
    <row r="38" spans="1:2" x14ac:dyDescent="0.25">
      <c r="A38" s="62">
        <v>10101904</v>
      </c>
      <c r="B38" s="63" t="s">
        <v>16404</v>
      </c>
    </row>
    <row r="39" spans="1:2" x14ac:dyDescent="0.25">
      <c r="A39" s="62">
        <v>10102001</v>
      </c>
      <c r="B39" s="63" t="s">
        <v>9778</v>
      </c>
    </row>
    <row r="40" spans="1:2" x14ac:dyDescent="0.25">
      <c r="A40" s="62">
        <v>10102002</v>
      </c>
      <c r="B40" s="63" t="s">
        <v>4573</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7706</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6278</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5607</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4133</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3464</v>
      </c>
    </row>
    <row r="65" spans="1:2" x14ac:dyDescent="0.25">
      <c r="A65" s="62">
        <v>10121805</v>
      </c>
      <c r="B65" s="63" t="s">
        <v>12715</v>
      </c>
    </row>
    <row r="66" spans="1:2" x14ac:dyDescent="0.25">
      <c r="A66" s="62">
        <v>10121806</v>
      </c>
      <c r="B66" s="63" t="s">
        <v>3232</v>
      </c>
    </row>
    <row r="67" spans="1:2" x14ac:dyDescent="0.25">
      <c r="A67" s="62">
        <v>10121901</v>
      </c>
      <c r="B67" s="63" t="s">
        <v>7685</v>
      </c>
    </row>
    <row r="68" spans="1:2" x14ac:dyDescent="0.25">
      <c r="A68" s="62">
        <v>10122001</v>
      </c>
      <c r="B68" s="63" t="s">
        <v>4469</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5748</v>
      </c>
    </row>
    <row r="76" spans="1:2" x14ac:dyDescent="0.25">
      <c r="A76" s="62">
        <v>10131508</v>
      </c>
      <c r="B76" s="63" t="s">
        <v>2069</v>
      </c>
    </row>
    <row r="77" spans="1:2" x14ac:dyDescent="0.25">
      <c r="A77" s="62">
        <v>10131601</v>
      </c>
      <c r="B77" s="63" t="s">
        <v>5441</v>
      </c>
    </row>
    <row r="78" spans="1:2" x14ac:dyDescent="0.25">
      <c r="A78" s="62">
        <v>10131602</v>
      </c>
      <c r="B78" s="63" t="s">
        <v>5662</v>
      </c>
    </row>
    <row r="79" spans="1:2" x14ac:dyDescent="0.25">
      <c r="A79" s="62">
        <v>10131603</v>
      </c>
      <c r="B79" s="63" t="s">
        <v>4542</v>
      </c>
    </row>
    <row r="80" spans="1:2" x14ac:dyDescent="0.25">
      <c r="A80" s="62">
        <v>10131604</v>
      </c>
      <c r="B80" s="63" t="s">
        <v>16578</v>
      </c>
    </row>
    <row r="81" spans="1:2" x14ac:dyDescent="0.25">
      <c r="A81" s="62">
        <v>10131701</v>
      </c>
      <c r="B81" s="63" t="s">
        <v>7142</v>
      </c>
    </row>
    <row r="82" spans="1:2" x14ac:dyDescent="0.25">
      <c r="A82" s="62">
        <v>10131702</v>
      </c>
      <c r="B82" s="63" t="s">
        <v>6702</v>
      </c>
    </row>
    <row r="83" spans="1:2" x14ac:dyDescent="0.25">
      <c r="A83" s="62">
        <v>10141501</v>
      </c>
      <c r="B83" s="63" t="s">
        <v>14955</v>
      </c>
    </row>
    <row r="84" spans="1:2" x14ac:dyDescent="0.25">
      <c r="A84" s="62">
        <v>10141502</v>
      </c>
      <c r="B84" s="63" t="s">
        <v>1078</v>
      </c>
    </row>
    <row r="85" spans="1:2" x14ac:dyDescent="0.25">
      <c r="A85" s="62">
        <v>10141503</v>
      </c>
      <c r="B85" s="63" t="s">
        <v>3240</v>
      </c>
    </row>
    <row r="86" spans="1:2" x14ac:dyDescent="0.25">
      <c r="A86" s="62">
        <v>10141504</v>
      </c>
      <c r="B86" s="63" t="s">
        <v>13799</v>
      </c>
    </row>
    <row r="87" spans="1:2" x14ac:dyDescent="0.25">
      <c r="A87" s="62">
        <v>10141601</v>
      </c>
      <c r="B87" s="63" t="s">
        <v>8711</v>
      </c>
    </row>
    <row r="88" spans="1:2" x14ac:dyDescent="0.25">
      <c r="A88" s="62">
        <v>10141602</v>
      </c>
      <c r="B88" s="63" t="s">
        <v>2009</v>
      </c>
    </row>
    <row r="89" spans="1:2" x14ac:dyDescent="0.25">
      <c r="A89" s="62">
        <v>10141603</v>
      </c>
      <c r="B89" s="63" t="s">
        <v>7235</v>
      </c>
    </row>
    <row r="90" spans="1:2" x14ac:dyDescent="0.25">
      <c r="A90" s="62">
        <v>10141604</v>
      </c>
      <c r="B90" s="63" t="s">
        <v>4686</v>
      </c>
    </row>
    <row r="91" spans="1:2" x14ac:dyDescent="0.25">
      <c r="A91" s="62">
        <v>10141605</v>
      </c>
      <c r="B91" s="63" t="s">
        <v>7042</v>
      </c>
    </row>
    <row r="92" spans="1:2" x14ac:dyDescent="0.25">
      <c r="A92" s="62">
        <v>10141606</v>
      </c>
      <c r="B92" s="63" t="s">
        <v>11379</v>
      </c>
    </row>
    <row r="93" spans="1:2" x14ac:dyDescent="0.25">
      <c r="A93" s="62">
        <v>10141607</v>
      </c>
      <c r="B93" s="63" t="s">
        <v>4281</v>
      </c>
    </row>
    <row r="94" spans="1:2" x14ac:dyDescent="0.25">
      <c r="A94" s="62">
        <v>10141608</v>
      </c>
      <c r="B94" s="63" t="s">
        <v>6189</v>
      </c>
    </row>
    <row r="95" spans="1:2" x14ac:dyDescent="0.25">
      <c r="A95" s="62">
        <v>10141609</v>
      </c>
      <c r="B95" s="63" t="s">
        <v>7452</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5033</v>
      </c>
    </row>
    <row r="101" spans="1:2" x14ac:dyDescent="0.25">
      <c r="A101" s="62">
        <v>10151504</v>
      </c>
      <c r="B101" s="63" t="s">
        <v>14686</v>
      </c>
    </row>
    <row r="102" spans="1:2" x14ac:dyDescent="0.25">
      <c r="A102" s="62">
        <v>10151505</v>
      </c>
      <c r="B102" s="63" t="s">
        <v>4734</v>
      </c>
    </row>
    <row r="103" spans="1:2" x14ac:dyDescent="0.25">
      <c r="A103" s="62">
        <v>10151506</v>
      </c>
      <c r="B103" s="63" t="s">
        <v>16715</v>
      </c>
    </row>
    <row r="104" spans="1:2" x14ac:dyDescent="0.25">
      <c r="A104" s="62">
        <v>10151507</v>
      </c>
      <c r="B104" s="63" t="s">
        <v>4007</v>
      </c>
    </row>
    <row r="105" spans="1:2" x14ac:dyDescent="0.25">
      <c r="A105" s="62">
        <v>10151508</v>
      </c>
      <c r="B105" s="63" t="s">
        <v>16536</v>
      </c>
    </row>
    <row r="106" spans="1:2" x14ac:dyDescent="0.25">
      <c r="A106" s="62">
        <v>10151509</v>
      </c>
      <c r="B106" s="63" t="s">
        <v>7538</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207</v>
      </c>
    </row>
    <row r="115" spans="1:2" x14ac:dyDescent="0.25">
      <c r="A115" s="62">
        <v>10151518</v>
      </c>
      <c r="B115" s="63" t="s">
        <v>9596</v>
      </c>
    </row>
    <row r="116" spans="1:2" x14ac:dyDescent="0.25">
      <c r="A116" s="62">
        <v>10151519</v>
      </c>
      <c r="B116" s="63" t="s">
        <v>8188</v>
      </c>
    </row>
    <row r="117" spans="1:2" x14ac:dyDescent="0.25">
      <c r="A117" s="62">
        <v>10151520</v>
      </c>
      <c r="B117" s="63" t="s">
        <v>1696</v>
      </c>
    </row>
    <row r="118" spans="1:2" x14ac:dyDescent="0.25">
      <c r="A118" s="62">
        <v>10151521</v>
      </c>
      <c r="B118" s="63" t="s">
        <v>15849</v>
      </c>
    </row>
    <row r="119" spans="1:2" x14ac:dyDescent="0.25">
      <c r="A119" s="62">
        <v>10151522</v>
      </c>
      <c r="B119" s="63" t="s">
        <v>10482</v>
      </c>
    </row>
    <row r="120" spans="1:2" x14ac:dyDescent="0.25">
      <c r="A120" s="62">
        <v>10151523</v>
      </c>
      <c r="B120" s="63" t="s">
        <v>3146</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7445</v>
      </c>
    </row>
    <row r="125" spans="1:2" x14ac:dyDescent="0.25">
      <c r="A125" s="62">
        <v>10151528</v>
      </c>
      <c r="B125" s="63" t="s">
        <v>2115</v>
      </c>
    </row>
    <row r="126" spans="1:2" x14ac:dyDescent="0.25">
      <c r="A126" s="62">
        <v>10151529</v>
      </c>
      <c r="B126" s="63" t="s">
        <v>13163</v>
      </c>
    </row>
    <row r="127" spans="1:2" x14ac:dyDescent="0.25">
      <c r="A127" s="62">
        <v>10151530</v>
      </c>
      <c r="B127" s="63" t="s">
        <v>2966</v>
      </c>
    </row>
    <row r="128" spans="1:2" x14ac:dyDescent="0.25">
      <c r="A128" s="62">
        <v>10151531</v>
      </c>
      <c r="B128" s="63" t="s">
        <v>13544</v>
      </c>
    </row>
    <row r="129" spans="1:2" x14ac:dyDescent="0.25">
      <c r="A129" s="62">
        <v>10151532</v>
      </c>
      <c r="B129" s="63" t="s">
        <v>10705</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3852</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4415</v>
      </c>
    </row>
    <row r="140" spans="1:2" x14ac:dyDescent="0.25">
      <c r="A140" s="62">
        <v>10151608</v>
      </c>
      <c r="B140" s="63" t="s">
        <v>16347</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14018</v>
      </c>
    </row>
    <row r="147" spans="1:2" x14ac:dyDescent="0.25">
      <c r="A147" s="62">
        <v>10151704</v>
      </c>
      <c r="B147" s="63" t="s">
        <v>8024</v>
      </c>
    </row>
    <row r="148" spans="1:2" x14ac:dyDescent="0.25">
      <c r="A148" s="62">
        <v>10151705</v>
      </c>
      <c r="B148" s="63" t="s">
        <v>17202</v>
      </c>
    </row>
    <row r="149" spans="1:2" x14ac:dyDescent="0.25">
      <c r="A149" s="62">
        <v>10151706</v>
      </c>
      <c r="B149" s="63" t="s">
        <v>7636</v>
      </c>
    </row>
    <row r="150" spans="1:2" x14ac:dyDescent="0.25">
      <c r="A150" s="62">
        <v>10151801</v>
      </c>
      <c r="B150" s="63" t="s">
        <v>11507</v>
      </c>
    </row>
    <row r="151" spans="1:2" x14ac:dyDescent="0.25">
      <c r="A151" s="62">
        <v>10151802</v>
      </c>
      <c r="B151" s="63" t="s">
        <v>16075</v>
      </c>
    </row>
    <row r="152" spans="1:2" x14ac:dyDescent="0.25">
      <c r="A152" s="62">
        <v>10151803</v>
      </c>
      <c r="B152" s="63" t="s">
        <v>9665</v>
      </c>
    </row>
    <row r="153" spans="1:2" x14ac:dyDescent="0.25">
      <c r="A153" s="62">
        <v>10151804</v>
      </c>
      <c r="B153" s="63" t="s">
        <v>16089</v>
      </c>
    </row>
    <row r="154" spans="1:2" x14ac:dyDescent="0.25">
      <c r="A154" s="62">
        <v>10151805</v>
      </c>
      <c r="B154" s="63" t="s">
        <v>965</v>
      </c>
    </row>
    <row r="155" spans="1:2" x14ac:dyDescent="0.25">
      <c r="A155" s="62">
        <v>10151806</v>
      </c>
      <c r="B155" s="63" t="s">
        <v>5053</v>
      </c>
    </row>
    <row r="156" spans="1:2" x14ac:dyDescent="0.25">
      <c r="A156" s="62">
        <v>10151807</v>
      </c>
      <c r="B156" s="63" t="s">
        <v>14372</v>
      </c>
    </row>
    <row r="157" spans="1:2" x14ac:dyDescent="0.25">
      <c r="A157" s="62">
        <v>10151808</v>
      </c>
      <c r="B157" s="63" t="s">
        <v>16794</v>
      </c>
    </row>
    <row r="158" spans="1:2" x14ac:dyDescent="0.25">
      <c r="A158" s="62">
        <v>10151809</v>
      </c>
      <c r="B158" s="63" t="s">
        <v>3606</v>
      </c>
    </row>
    <row r="159" spans="1:2" x14ac:dyDescent="0.25">
      <c r="A159" s="62">
        <v>10151810</v>
      </c>
      <c r="B159" s="63" t="s">
        <v>1793</v>
      </c>
    </row>
    <row r="160" spans="1:2" x14ac:dyDescent="0.25">
      <c r="A160" s="62">
        <v>10151811</v>
      </c>
      <c r="B160" s="63" t="s">
        <v>7065</v>
      </c>
    </row>
    <row r="161" spans="1:2" x14ac:dyDescent="0.25">
      <c r="A161" s="62">
        <v>10151901</v>
      </c>
      <c r="B161" s="63" t="s">
        <v>17180</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5525</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5494</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16481</v>
      </c>
    </row>
    <row r="179" spans="1:2" x14ac:dyDescent="0.25">
      <c r="A179" s="62">
        <v>10161503</v>
      </c>
      <c r="B179" s="63" t="s">
        <v>10735</v>
      </c>
    </row>
    <row r="180" spans="1:2" x14ac:dyDescent="0.25">
      <c r="A180" s="62">
        <v>10161504</v>
      </c>
      <c r="B180" s="63" t="s">
        <v>3794</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7920</v>
      </c>
    </row>
    <row r="188" spans="1:2" x14ac:dyDescent="0.25">
      <c r="A188" s="62">
        <v>10161512</v>
      </c>
      <c r="B188" s="63" t="s">
        <v>8854</v>
      </c>
    </row>
    <row r="189" spans="1:2" x14ac:dyDescent="0.25">
      <c r="A189" s="62">
        <v>10161513</v>
      </c>
      <c r="B189" s="63" t="s">
        <v>14892</v>
      </c>
    </row>
    <row r="190" spans="1:2" x14ac:dyDescent="0.25">
      <c r="A190" s="62">
        <v>10161601</v>
      </c>
      <c r="B190" s="63" t="s">
        <v>1924</v>
      </c>
    </row>
    <row r="191" spans="1:2" x14ac:dyDescent="0.25">
      <c r="A191" s="62">
        <v>10161602</v>
      </c>
      <c r="B191" s="63" t="s">
        <v>4525</v>
      </c>
    </row>
    <row r="192" spans="1:2" x14ac:dyDescent="0.25">
      <c r="A192" s="62">
        <v>10161603</v>
      </c>
      <c r="B192" s="63" t="s">
        <v>4530</v>
      </c>
    </row>
    <row r="193" spans="1:2" x14ac:dyDescent="0.25">
      <c r="A193" s="62">
        <v>10161604</v>
      </c>
      <c r="B193" s="63" t="s">
        <v>16609</v>
      </c>
    </row>
    <row r="194" spans="1:2" x14ac:dyDescent="0.25">
      <c r="A194" s="62">
        <v>10161605</v>
      </c>
      <c r="B194" s="63" t="s">
        <v>13765</v>
      </c>
    </row>
    <row r="195" spans="1:2" x14ac:dyDescent="0.25">
      <c r="A195" s="62">
        <v>10161701</v>
      </c>
      <c r="B195" s="63" t="s">
        <v>3192</v>
      </c>
    </row>
    <row r="196" spans="1:2" x14ac:dyDescent="0.25">
      <c r="A196" s="62">
        <v>10161702</v>
      </c>
      <c r="B196" s="63" t="s">
        <v>13288</v>
      </c>
    </row>
    <row r="197" spans="1:2" x14ac:dyDescent="0.25">
      <c r="A197" s="62">
        <v>10161703</v>
      </c>
      <c r="B197" s="63" t="s">
        <v>12567</v>
      </c>
    </row>
    <row r="198" spans="1:2" x14ac:dyDescent="0.25">
      <c r="A198" s="62">
        <v>10161704</v>
      </c>
      <c r="B198" s="63" t="s">
        <v>11299</v>
      </c>
    </row>
    <row r="199" spans="1:2" x14ac:dyDescent="0.25">
      <c r="A199" s="62">
        <v>10161705</v>
      </c>
      <c r="B199" s="63" t="s">
        <v>3154</v>
      </c>
    </row>
    <row r="200" spans="1:2" x14ac:dyDescent="0.25">
      <c r="A200" s="62">
        <v>10161707</v>
      </c>
      <c r="B200" s="63" t="s">
        <v>9719</v>
      </c>
    </row>
    <row r="201" spans="1:2" x14ac:dyDescent="0.25">
      <c r="A201" s="62">
        <v>10161801</v>
      </c>
      <c r="B201" s="63" t="s">
        <v>7794</v>
      </c>
    </row>
    <row r="202" spans="1:2" x14ac:dyDescent="0.25">
      <c r="A202" s="62">
        <v>10161802</v>
      </c>
      <c r="B202" s="63" t="s">
        <v>13525</v>
      </c>
    </row>
    <row r="203" spans="1:2" x14ac:dyDescent="0.25">
      <c r="A203" s="62">
        <v>10161803</v>
      </c>
      <c r="B203" s="63" t="s">
        <v>3521</v>
      </c>
    </row>
    <row r="204" spans="1:2" x14ac:dyDescent="0.25">
      <c r="A204" s="62">
        <v>10161804</v>
      </c>
      <c r="B204" s="63" t="s">
        <v>6605</v>
      </c>
    </row>
    <row r="205" spans="1:2" x14ac:dyDescent="0.25">
      <c r="A205" s="62">
        <v>10161901</v>
      </c>
      <c r="B205" s="63" t="s">
        <v>14761</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6485</v>
      </c>
    </row>
    <row r="216" spans="1:2" x14ac:dyDescent="0.25">
      <c r="A216" s="62">
        <v>10171504</v>
      </c>
      <c r="B216" s="63" t="s">
        <v>4503</v>
      </c>
    </row>
    <row r="217" spans="1:2" x14ac:dyDescent="0.25">
      <c r="A217" s="62">
        <v>10171601</v>
      </c>
      <c r="B217" s="63" t="s">
        <v>17571</v>
      </c>
    </row>
    <row r="218" spans="1:2" x14ac:dyDescent="0.25">
      <c r="A218" s="62">
        <v>10171602</v>
      </c>
      <c r="B218" s="63" t="s">
        <v>2205</v>
      </c>
    </row>
    <row r="219" spans="1:2" x14ac:dyDescent="0.25">
      <c r="A219" s="62">
        <v>10171603</v>
      </c>
      <c r="B219" s="63" t="s">
        <v>5127</v>
      </c>
    </row>
    <row r="220" spans="1:2" x14ac:dyDescent="0.25">
      <c r="A220" s="62">
        <v>10171604</v>
      </c>
      <c r="B220" s="63" t="s">
        <v>5795</v>
      </c>
    </row>
    <row r="221" spans="1:2" x14ac:dyDescent="0.25">
      <c r="A221" s="62">
        <v>10171605</v>
      </c>
      <c r="B221" s="63" t="s">
        <v>4187</v>
      </c>
    </row>
    <row r="222" spans="1:2" x14ac:dyDescent="0.25">
      <c r="A222" s="62">
        <v>10171701</v>
      </c>
      <c r="B222" s="63" t="s">
        <v>7320</v>
      </c>
    </row>
    <row r="223" spans="1:2" x14ac:dyDescent="0.25">
      <c r="A223" s="62">
        <v>10171702</v>
      </c>
      <c r="B223" s="63" t="s">
        <v>5087</v>
      </c>
    </row>
    <row r="224" spans="1:2" x14ac:dyDescent="0.25">
      <c r="A224" s="62">
        <v>10191506</v>
      </c>
      <c r="B224" s="63" t="s">
        <v>16993</v>
      </c>
    </row>
    <row r="225" spans="1:2" x14ac:dyDescent="0.25">
      <c r="A225" s="62">
        <v>10191507</v>
      </c>
      <c r="B225" s="63" t="s">
        <v>7367</v>
      </c>
    </row>
    <row r="226" spans="1:2" x14ac:dyDescent="0.25">
      <c r="A226" s="62">
        <v>10191508</v>
      </c>
      <c r="B226" s="63" t="s">
        <v>8477</v>
      </c>
    </row>
    <row r="227" spans="1:2" x14ac:dyDescent="0.25">
      <c r="A227" s="62">
        <v>10191509</v>
      </c>
      <c r="B227" s="63" t="s">
        <v>6190</v>
      </c>
    </row>
    <row r="228" spans="1:2" x14ac:dyDescent="0.25">
      <c r="A228" s="62">
        <v>10191701</v>
      </c>
      <c r="B228" s="63" t="s">
        <v>15088</v>
      </c>
    </row>
    <row r="229" spans="1:2" x14ac:dyDescent="0.25">
      <c r="A229" s="62">
        <v>10191703</v>
      </c>
      <c r="B229" s="63" t="s">
        <v>5996</v>
      </c>
    </row>
    <row r="230" spans="1:2" x14ac:dyDescent="0.25">
      <c r="A230" s="62">
        <v>10191704</v>
      </c>
      <c r="B230" s="63" t="s">
        <v>7963</v>
      </c>
    </row>
    <row r="231" spans="1:2" x14ac:dyDescent="0.25">
      <c r="A231" s="62">
        <v>10191705</v>
      </c>
      <c r="B231" s="63" t="s">
        <v>5230</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4451</v>
      </c>
    </row>
    <row r="236" spans="1:2" x14ac:dyDescent="0.25">
      <c r="A236" s="62">
        <v>11101504</v>
      </c>
      <c r="B236" s="63" t="s">
        <v>15657</v>
      </c>
    </row>
    <row r="237" spans="1:2" x14ac:dyDescent="0.25">
      <c r="A237" s="62">
        <v>11101505</v>
      </c>
      <c r="B237" s="63" t="s">
        <v>6527</v>
      </c>
    </row>
    <row r="238" spans="1:2" x14ac:dyDescent="0.25">
      <c r="A238" s="62">
        <v>11101506</v>
      </c>
      <c r="B238" s="63" t="s">
        <v>988</v>
      </c>
    </row>
    <row r="239" spans="1:2" x14ac:dyDescent="0.25">
      <c r="A239" s="62">
        <v>11101507</v>
      </c>
      <c r="B239" s="63" t="s">
        <v>9599</v>
      </c>
    </row>
    <row r="240" spans="1:2" x14ac:dyDescent="0.25">
      <c r="A240" s="62">
        <v>11101508</v>
      </c>
      <c r="B240" s="63" t="s">
        <v>14636</v>
      </c>
    </row>
    <row r="241" spans="1:2" x14ac:dyDescent="0.25">
      <c r="A241" s="62">
        <v>11101509</v>
      </c>
      <c r="B241" s="63" t="s">
        <v>12522</v>
      </c>
    </row>
    <row r="242" spans="1:2" x14ac:dyDescent="0.25">
      <c r="A242" s="62">
        <v>11101510</v>
      </c>
      <c r="B242" s="63" t="s">
        <v>17279</v>
      </c>
    </row>
    <row r="243" spans="1:2" x14ac:dyDescent="0.25">
      <c r="A243" s="62">
        <v>11101511</v>
      </c>
      <c r="B243" s="63" t="s">
        <v>6293</v>
      </c>
    </row>
    <row r="244" spans="1:2" x14ac:dyDescent="0.25">
      <c r="A244" s="62">
        <v>11101512</v>
      </c>
      <c r="B244" s="63" t="s">
        <v>5581</v>
      </c>
    </row>
    <row r="245" spans="1:2" x14ac:dyDescent="0.25">
      <c r="A245" s="62">
        <v>11101513</v>
      </c>
      <c r="B245" s="63" t="s">
        <v>10051</v>
      </c>
    </row>
    <row r="246" spans="1:2" x14ac:dyDescent="0.25">
      <c r="A246" s="62">
        <v>11101514</v>
      </c>
      <c r="B246" s="63" t="s">
        <v>10457</v>
      </c>
    </row>
    <row r="247" spans="1:2" x14ac:dyDescent="0.25">
      <c r="A247" s="62">
        <v>11101515</v>
      </c>
      <c r="B247" s="63" t="s">
        <v>16605</v>
      </c>
    </row>
    <row r="248" spans="1:2" x14ac:dyDescent="0.25">
      <c r="A248" s="62">
        <v>11101516</v>
      </c>
      <c r="B248" s="63" t="s">
        <v>3199</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10221</v>
      </c>
    </row>
    <row r="260" spans="1:2" x14ac:dyDescent="0.25">
      <c r="A260" s="62">
        <v>11101601</v>
      </c>
      <c r="B260" s="63" t="s">
        <v>7456</v>
      </c>
    </row>
    <row r="261" spans="1:2" x14ac:dyDescent="0.25">
      <c r="A261" s="62">
        <v>11101602</v>
      </c>
      <c r="B261" s="63" t="s">
        <v>10681</v>
      </c>
    </row>
    <row r="262" spans="1:2" x14ac:dyDescent="0.25">
      <c r="A262" s="62">
        <v>11101603</v>
      </c>
      <c r="B262" s="63" t="s">
        <v>16253</v>
      </c>
    </row>
    <row r="263" spans="1:2" x14ac:dyDescent="0.25">
      <c r="A263" s="62">
        <v>11101604</v>
      </c>
      <c r="B263" s="63" t="s">
        <v>5456</v>
      </c>
    </row>
    <row r="264" spans="1:2" x14ac:dyDescent="0.25">
      <c r="A264" s="62">
        <v>11101605</v>
      </c>
      <c r="B264" s="63" t="s">
        <v>9826</v>
      </c>
    </row>
    <row r="265" spans="1:2" x14ac:dyDescent="0.25">
      <c r="A265" s="62">
        <v>11101606</v>
      </c>
      <c r="B265" s="63" t="s">
        <v>13293</v>
      </c>
    </row>
    <row r="266" spans="1:2" x14ac:dyDescent="0.25">
      <c r="A266" s="62">
        <v>11101607</v>
      </c>
      <c r="B266" s="63" t="s">
        <v>8002</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6644</v>
      </c>
    </row>
    <row r="273" spans="1:2" x14ac:dyDescent="0.25">
      <c r="A273" s="62">
        <v>11101614</v>
      </c>
      <c r="B273" s="63" t="s">
        <v>4635</v>
      </c>
    </row>
    <row r="274" spans="1:2" x14ac:dyDescent="0.25">
      <c r="A274" s="62">
        <v>11101615</v>
      </c>
      <c r="B274" s="63" t="s">
        <v>6944</v>
      </c>
    </row>
    <row r="275" spans="1:2" x14ac:dyDescent="0.25">
      <c r="A275" s="62">
        <v>11101616</v>
      </c>
      <c r="B275" s="63" t="s">
        <v>2260</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3823</v>
      </c>
    </row>
    <row r="280" spans="1:2" x14ac:dyDescent="0.25">
      <c r="A280" s="62">
        <v>11101621</v>
      </c>
      <c r="B280" s="63" t="s">
        <v>7936</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5583</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5254</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3816</v>
      </c>
    </row>
    <row r="295" spans="1:2" x14ac:dyDescent="0.25">
      <c r="A295" s="62">
        <v>11101713</v>
      </c>
      <c r="B295" s="63" t="s">
        <v>6715</v>
      </c>
    </row>
    <row r="296" spans="1:2" x14ac:dyDescent="0.25">
      <c r="A296" s="62">
        <v>11101714</v>
      </c>
      <c r="B296" s="63" t="s">
        <v>6846</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8418</v>
      </c>
    </row>
    <row r="301" spans="1:2" x14ac:dyDescent="0.25">
      <c r="A301" s="62">
        <v>11101719</v>
      </c>
      <c r="B301" s="63" t="s">
        <v>5785</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5454</v>
      </c>
    </row>
    <row r="309" spans="1:2" x14ac:dyDescent="0.25">
      <c r="A309" s="62">
        <v>11111602</v>
      </c>
      <c r="B309" s="63" t="s">
        <v>9238</v>
      </c>
    </row>
    <row r="310" spans="1:2" x14ac:dyDescent="0.25">
      <c r="A310" s="62">
        <v>11111603</v>
      </c>
      <c r="B310" s="63" t="s">
        <v>8421</v>
      </c>
    </row>
    <row r="311" spans="1:2" x14ac:dyDescent="0.25">
      <c r="A311" s="62">
        <v>11111604</v>
      </c>
      <c r="B311" s="63" t="s">
        <v>3795</v>
      </c>
    </row>
    <row r="312" spans="1:2" x14ac:dyDescent="0.25">
      <c r="A312" s="62">
        <v>11111605</v>
      </c>
      <c r="B312" s="63" t="s">
        <v>14644</v>
      </c>
    </row>
    <row r="313" spans="1:2" x14ac:dyDescent="0.25">
      <c r="A313" s="62">
        <v>11111606</v>
      </c>
      <c r="B313" s="63" t="s">
        <v>5745</v>
      </c>
    </row>
    <row r="314" spans="1:2" x14ac:dyDescent="0.25">
      <c r="A314" s="62">
        <v>11111607</v>
      </c>
      <c r="B314" s="63" t="s">
        <v>3342</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9097</v>
      </c>
    </row>
    <row r="322" spans="1:2" x14ac:dyDescent="0.25">
      <c r="A322" s="62">
        <v>11111803</v>
      </c>
      <c r="B322" s="63" t="s">
        <v>3989</v>
      </c>
    </row>
    <row r="323" spans="1:2" x14ac:dyDescent="0.25">
      <c r="A323" s="62">
        <v>11111804</v>
      </c>
      <c r="B323" s="63" t="s">
        <v>16018</v>
      </c>
    </row>
    <row r="324" spans="1:2" x14ac:dyDescent="0.25">
      <c r="A324" s="62">
        <v>11111805</v>
      </c>
      <c r="B324" s="63" t="s">
        <v>13895</v>
      </c>
    </row>
    <row r="325" spans="1:2" x14ac:dyDescent="0.25">
      <c r="A325" s="62">
        <v>11111806</v>
      </c>
      <c r="B325" s="63" t="s">
        <v>6670</v>
      </c>
    </row>
    <row r="326" spans="1:2" x14ac:dyDescent="0.25">
      <c r="A326" s="62">
        <v>11111807</v>
      </c>
      <c r="B326" s="63" t="s">
        <v>9474</v>
      </c>
    </row>
    <row r="327" spans="1:2" x14ac:dyDescent="0.25">
      <c r="A327" s="62">
        <v>11111808</v>
      </c>
      <c r="B327" s="63" t="s">
        <v>11620</v>
      </c>
    </row>
    <row r="328" spans="1:2" x14ac:dyDescent="0.25">
      <c r="A328" s="62">
        <v>11111809</v>
      </c>
      <c r="B328" s="63" t="s">
        <v>4782</v>
      </c>
    </row>
    <row r="329" spans="1:2" x14ac:dyDescent="0.25">
      <c r="A329" s="62">
        <v>11111810</v>
      </c>
      <c r="B329" s="63" t="s">
        <v>8380</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5730</v>
      </c>
    </row>
    <row r="335" spans="1:2" x14ac:dyDescent="0.25">
      <c r="A335" s="62">
        <v>11121606</v>
      </c>
      <c r="B335" s="63" t="s">
        <v>5530</v>
      </c>
    </row>
    <row r="336" spans="1:2" x14ac:dyDescent="0.25">
      <c r="A336" s="62">
        <v>11121607</v>
      </c>
      <c r="B336" s="63" t="s">
        <v>13872</v>
      </c>
    </row>
    <row r="337" spans="1:2" x14ac:dyDescent="0.25">
      <c r="A337" s="62">
        <v>11121608</v>
      </c>
      <c r="B337" s="63" t="s">
        <v>16555</v>
      </c>
    </row>
    <row r="338" spans="1:2" x14ac:dyDescent="0.25">
      <c r="A338" s="62">
        <v>11121609</v>
      </c>
      <c r="B338" s="63" t="s">
        <v>5083</v>
      </c>
    </row>
    <row r="339" spans="1:2" x14ac:dyDescent="0.25">
      <c r="A339" s="62">
        <v>11121610</v>
      </c>
      <c r="B339" s="63" t="s">
        <v>15163</v>
      </c>
    </row>
    <row r="340" spans="1:2" x14ac:dyDescent="0.25">
      <c r="A340" s="62">
        <v>11121611</v>
      </c>
      <c r="B340" s="63" t="s">
        <v>6560</v>
      </c>
    </row>
    <row r="341" spans="1:2" x14ac:dyDescent="0.25">
      <c r="A341" s="62">
        <v>11121612</v>
      </c>
      <c r="B341" s="63" t="s">
        <v>18394</v>
      </c>
    </row>
    <row r="342" spans="1:2" x14ac:dyDescent="0.25">
      <c r="A342" s="62">
        <v>11121701</v>
      </c>
      <c r="B342" s="63" t="s">
        <v>6207</v>
      </c>
    </row>
    <row r="343" spans="1:2" x14ac:dyDescent="0.25">
      <c r="A343" s="62">
        <v>11121702</v>
      </c>
      <c r="B343" s="63" t="s">
        <v>721</v>
      </c>
    </row>
    <row r="344" spans="1:2" x14ac:dyDescent="0.25">
      <c r="A344" s="62">
        <v>11121703</v>
      </c>
      <c r="B344" s="63" t="s">
        <v>4405</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3157</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11429</v>
      </c>
    </row>
    <row r="362" spans="1:2" x14ac:dyDescent="0.25">
      <c r="A362" s="62">
        <v>11131501</v>
      </c>
      <c r="B362" s="63" t="s">
        <v>16363</v>
      </c>
    </row>
    <row r="363" spans="1:2" x14ac:dyDescent="0.25">
      <c r="A363" s="62">
        <v>11131502</v>
      </c>
      <c r="B363" s="63" t="s">
        <v>15076</v>
      </c>
    </row>
    <row r="364" spans="1:2" x14ac:dyDescent="0.25">
      <c r="A364" s="62">
        <v>11131503</v>
      </c>
      <c r="B364" s="63" t="s">
        <v>8524</v>
      </c>
    </row>
    <row r="365" spans="1:2" x14ac:dyDescent="0.25">
      <c r="A365" s="62">
        <v>11131504</v>
      </c>
      <c r="B365" s="63" t="s">
        <v>15784</v>
      </c>
    </row>
    <row r="366" spans="1:2" x14ac:dyDescent="0.25">
      <c r="A366" s="62">
        <v>11131505</v>
      </c>
      <c r="B366" s="63" t="s">
        <v>5017</v>
      </c>
    </row>
    <row r="367" spans="1:2" x14ac:dyDescent="0.25">
      <c r="A367" s="62">
        <v>11131506</v>
      </c>
      <c r="B367" s="63" t="s">
        <v>4622</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13775</v>
      </c>
    </row>
    <row r="372" spans="1:2" x14ac:dyDescent="0.25">
      <c r="A372" s="62">
        <v>11131603</v>
      </c>
      <c r="B372" s="63" t="s">
        <v>7844</v>
      </c>
    </row>
    <row r="373" spans="1:2" x14ac:dyDescent="0.25">
      <c r="A373" s="62">
        <v>11131604</v>
      </c>
      <c r="B373" s="63" t="s">
        <v>5836</v>
      </c>
    </row>
    <row r="374" spans="1:2" x14ac:dyDescent="0.25">
      <c r="A374" s="62">
        <v>11131605</v>
      </c>
      <c r="B374" s="63" t="s">
        <v>12115</v>
      </c>
    </row>
    <row r="375" spans="1:2" x14ac:dyDescent="0.25">
      <c r="A375" s="62">
        <v>11131606</v>
      </c>
      <c r="B375" s="63" t="s">
        <v>2255</v>
      </c>
    </row>
    <row r="376" spans="1:2" x14ac:dyDescent="0.25">
      <c r="A376" s="62">
        <v>11131607</v>
      </c>
      <c r="B376" s="63" t="s">
        <v>4074</v>
      </c>
    </row>
    <row r="377" spans="1:2" x14ac:dyDescent="0.25">
      <c r="A377" s="62">
        <v>11131608</v>
      </c>
      <c r="B377" s="63" t="s">
        <v>9716</v>
      </c>
    </row>
    <row r="378" spans="1:2" x14ac:dyDescent="0.25">
      <c r="A378" s="62">
        <v>11141601</v>
      </c>
      <c r="B378" s="63" t="s">
        <v>7407</v>
      </c>
    </row>
    <row r="379" spans="1:2" x14ac:dyDescent="0.25">
      <c r="A379" s="62">
        <v>11141602</v>
      </c>
      <c r="B379" s="63" t="s">
        <v>13397</v>
      </c>
    </row>
    <row r="380" spans="1:2" x14ac:dyDescent="0.25">
      <c r="A380" s="62">
        <v>11141603</v>
      </c>
      <c r="B380" s="63" t="s">
        <v>3608</v>
      </c>
    </row>
    <row r="381" spans="1:2" x14ac:dyDescent="0.25">
      <c r="A381" s="62">
        <v>11141604</v>
      </c>
      <c r="B381" s="63" t="s">
        <v>12570</v>
      </c>
    </row>
    <row r="382" spans="1:2" x14ac:dyDescent="0.25">
      <c r="A382" s="62">
        <v>11141605</v>
      </c>
      <c r="B382" s="63" t="s">
        <v>3414</v>
      </c>
    </row>
    <row r="383" spans="1:2" x14ac:dyDescent="0.25">
      <c r="A383" s="62">
        <v>11141606</v>
      </c>
      <c r="B383" s="63" t="s">
        <v>6762</v>
      </c>
    </row>
    <row r="384" spans="1:2" x14ac:dyDescent="0.25">
      <c r="A384" s="62">
        <v>11141607</v>
      </c>
      <c r="B384" s="63" t="s">
        <v>3523</v>
      </c>
    </row>
    <row r="385" spans="1:2" x14ac:dyDescent="0.25">
      <c r="A385" s="62">
        <v>11141608</v>
      </c>
      <c r="B385" s="63" t="s">
        <v>7641</v>
      </c>
    </row>
    <row r="386" spans="1:2" x14ac:dyDescent="0.25">
      <c r="A386" s="62">
        <v>11141609</v>
      </c>
      <c r="B386" s="63" t="s">
        <v>16827</v>
      </c>
    </row>
    <row r="387" spans="1:2" x14ac:dyDescent="0.25">
      <c r="A387" s="62">
        <v>11141610</v>
      </c>
      <c r="B387" s="63" t="s">
        <v>10941</v>
      </c>
    </row>
    <row r="388" spans="1:2" x14ac:dyDescent="0.25">
      <c r="A388" s="62">
        <v>11141701</v>
      </c>
      <c r="B388" s="63" t="s">
        <v>7430</v>
      </c>
    </row>
    <row r="389" spans="1:2" x14ac:dyDescent="0.25">
      <c r="A389" s="62">
        <v>11141702</v>
      </c>
      <c r="B389" s="63" t="s">
        <v>13804</v>
      </c>
    </row>
    <row r="390" spans="1:2" x14ac:dyDescent="0.25">
      <c r="A390" s="62">
        <v>11151501</v>
      </c>
      <c r="B390" s="63" t="s">
        <v>1741</v>
      </c>
    </row>
    <row r="391" spans="1:2" x14ac:dyDescent="0.25">
      <c r="A391" s="62">
        <v>11151502</v>
      </c>
      <c r="B391" s="63" t="s">
        <v>7310</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6919</v>
      </c>
    </row>
    <row r="398" spans="1:2" x14ac:dyDescent="0.25">
      <c r="A398" s="62">
        <v>11151509</v>
      </c>
      <c r="B398" s="63" t="s">
        <v>104</v>
      </c>
    </row>
    <row r="399" spans="1:2" x14ac:dyDescent="0.25">
      <c r="A399" s="62">
        <v>11151510</v>
      </c>
      <c r="B399" s="63" t="s">
        <v>18698</v>
      </c>
    </row>
    <row r="400" spans="1:2" x14ac:dyDescent="0.25">
      <c r="A400" s="62">
        <v>11151511</v>
      </c>
      <c r="B400" s="63" t="s">
        <v>4341</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13134</v>
      </c>
    </row>
    <row r="411" spans="1:2" x14ac:dyDescent="0.25">
      <c r="A411" s="62">
        <v>11151607</v>
      </c>
      <c r="B411" s="63" t="s">
        <v>3598</v>
      </c>
    </row>
    <row r="412" spans="1:2" x14ac:dyDescent="0.25">
      <c r="A412" s="62">
        <v>11151608</v>
      </c>
      <c r="B412" s="63" t="s">
        <v>6371</v>
      </c>
    </row>
    <row r="413" spans="1:2" x14ac:dyDescent="0.25">
      <c r="A413" s="62">
        <v>11151609</v>
      </c>
      <c r="B413" s="63" t="s">
        <v>8234</v>
      </c>
    </row>
    <row r="414" spans="1:2" x14ac:dyDescent="0.25">
      <c r="A414" s="62">
        <v>11151610</v>
      </c>
      <c r="B414" s="63" t="s">
        <v>7998</v>
      </c>
    </row>
    <row r="415" spans="1:2" x14ac:dyDescent="0.25">
      <c r="A415" s="62">
        <v>11151611</v>
      </c>
      <c r="B415" s="63" t="s">
        <v>2310</v>
      </c>
    </row>
    <row r="416" spans="1:2" x14ac:dyDescent="0.25">
      <c r="A416" s="62">
        <v>11151612</v>
      </c>
      <c r="B416" s="63" t="s">
        <v>14825</v>
      </c>
    </row>
    <row r="417" spans="1:2" x14ac:dyDescent="0.25">
      <c r="A417" s="62">
        <v>11151701</v>
      </c>
      <c r="B417" s="63" t="s">
        <v>13864</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2806</v>
      </c>
    </row>
    <row r="422" spans="1:2" x14ac:dyDescent="0.25">
      <c r="A422" s="62">
        <v>11151706</v>
      </c>
      <c r="B422" s="63" t="s">
        <v>5536</v>
      </c>
    </row>
    <row r="423" spans="1:2" x14ac:dyDescent="0.25">
      <c r="A423" s="62">
        <v>11151708</v>
      </c>
      <c r="B423" s="63" t="s">
        <v>17201</v>
      </c>
    </row>
    <row r="424" spans="1:2" x14ac:dyDescent="0.25">
      <c r="A424" s="62">
        <v>11151709</v>
      </c>
      <c r="B424" s="63" t="s">
        <v>16063</v>
      </c>
    </row>
    <row r="425" spans="1:2" x14ac:dyDescent="0.25">
      <c r="A425" s="62">
        <v>11151710</v>
      </c>
      <c r="B425" s="63" t="s">
        <v>2903</v>
      </c>
    </row>
    <row r="426" spans="1:2" x14ac:dyDescent="0.25">
      <c r="A426" s="62">
        <v>11151711</v>
      </c>
      <c r="B426" s="63" t="s">
        <v>8189</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15755</v>
      </c>
    </row>
    <row r="431" spans="1:2" x14ac:dyDescent="0.25">
      <c r="A431" s="62">
        <v>11161501</v>
      </c>
      <c r="B431" s="63" t="s">
        <v>5212</v>
      </c>
    </row>
    <row r="432" spans="1:2" x14ac:dyDescent="0.25">
      <c r="A432" s="62">
        <v>11161502</v>
      </c>
      <c r="B432" s="63" t="s">
        <v>7388</v>
      </c>
    </row>
    <row r="433" spans="1:2" x14ac:dyDescent="0.25">
      <c r="A433" s="62">
        <v>11161503</v>
      </c>
      <c r="B433" s="63" t="s">
        <v>15914</v>
      </c>
    </row>
    <row r="434" spans="1:2" x14ac:dyDescent="0.25">
      <c r="A434" s="62">
        <v>11161504</v>
      </c>
      <c r="B434" s="63" t="s">
        <v>13175</v>
      </c>
    </row>
    <row r="435" spans="1:2" x14ac:dyDescent="0.25">
      <c r="A435" s="62">
        <v>11161601</v>
      </c>
      <c r="B435" s="63" t="s">
        <v>8774</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15039</v>
      </c>
    </row>
    <row r="442" spans="1:2" x14ac:dyDescent="0.25">
      <c r="A442" s="62">
        <v>11161704</v>
      </c>
      <c r="B442" s="63" t="s">
        <v>6896</v>
      </c>
    </row>
    <row r="443" spans="1:2" x14ac:dyDescent="0.25">
      <c r="A443" s="62">
        <v>11161705</v>
      </c>
      <c r="B443" s="63" t="s">
        <v>8728</v>
      </c>
    </row>
    <row r="444" spans="1:2" x14ac:dyDescent="0.25">
      <c r="A444" s="62">
        <v>11161801</v>
      </c>
      <c r="B444" s="63" t="s">
        <v>17778</v>
      </c>
    </row>
    <row r="445" spans="1:2" x14ac:dyDescent="0.25">
      <c r="A445" s="62">
        <v>11161802</v>
      </c>
      <c r="B445" s="63" t="s">
        <v>4897</v>
      </c>
    </row>
    <row r="446" spans="1:2" x14ac:dyDescent="0.25">
      <c r="A446" s="62">
        <v>11161803</v>
      </c>
      <c r="B446" s="63" t="s">
        <v>16768</v>
      </c>
    </row>
    <row r="447" spans="1:2" x14ac:dyDescent="0.25">
      <c r="A447" s="62">
        <v>11161804</v>
      </c>
      <c r="B447" s="63" t="s">
        <v>9872</v>
      </c>
    </row>
    <row r="448" spans="1:2" x14ac:dyDescent="0.25">
      <c r="A448" s="62">
        <v>11161805</v>
      </c>
      <c r="B448" s="63" t="s">
        <v>14339</v>
      </c>
    </row>
    <row r="449" spans="1:2" x14ac:dyDescent="0.25">
      <c r="A449" s="62">
        <v>11162001</v>
      </c>
      <c r="B449" s="63" t="s">
        <v>16855</v>
      </c>
    </row>
    <row r="450" spans="1:2" x14ac:dyDescent="0.25">
      <c r="A450" s="62">
        <v>11162002</v>
      </c>
      <c r="B450" s="63" t="s">
        <v>13161</v>
      </c>
    </row>
    <row r="451" spans="1:2" x14ac:dyDescent="0.25">
      <c r="A451" s="62">
        <v>11162003</v>
      </c>
      <c r="B451" s="63" t="s">
        <v>7950</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2906</v>
      </c>
    </row>
    <row r="456" spans="1:2" x14ac:dyDescent="0.25">
      <c r="A456" s="62">
        <v>11162107</v>
      </c>
      <c r="B456" s="63" t="s">
        <v>12020</v>
      </c>
    </row>
    <row r="457" spans="1:2" x14ac:dyDescent="0.25">
      <c r="A457" s="62">
        <v>11162108</v>
      </c>
      <c r="B457" s="63" t="s">
        <v>8911</v>
      </c>
    </row>
    <row r="458" spans="1:2" x14ac:dyDescent="0.25">
      <c r="A458" s="62">
        <v>11162109</v>
      </c>
      <c r="B458" s="63" t="s">
        <v>15661</v>
      </c>
    </row>
    <row r="459" spans="1:2" x14ac:dyDescent="0.25">
      <c r="A459" s="62">
        <v>11162110</v>
      </c>
      <c r="B459" s="63" t="s">
        <v>3726</v>
      </c>
    </row>
    <row r="460" spans="1:2" x14ac:dyDescent="0.25">
      <c r="A460" s="62">
        <v>11162111</v>
      </c>
      <c r="B460" s="63" t="s">
        <v>15112</v>
      </c>
    </row>
    <row r="461" spans="1:2" x14ac:dyDescent="0.25">
      <c r="A461" s="62">
        <v>11162112</v>
      </c>
      <c r="B461" s="63" t="s">
        <v>13463</v>
      </c>
    </row>
    <row r="462" spans="1:2" x14ac:dyDescent="0.25">
      <c r="A462" s="62">
        <v>11162113</v>
      </c>
      <c r="B462" s="63" t="s">
        <v>18785</v>
      </c>
    </row>
    <row r="463" spans="1:2" x14ac:dyDescent="0.25">
      <c r="A463" s="62">
        <v>11162114</v>
      </c>
      <c r="B463" s="63" t="s">
        <v>15817</v>
      </c>
    </row>
    <row r="464" spans="1:2" x14ac:dyDescent="0.25">
      <c r="A464" s="62">
        <v>11162115</v>
      </c>
      <c r="B464" s="63" t="s">
        <v>7234</v>
      </c>
    </row>
    <row r="465" spans="1:2" x14ac:dyDescent="0.25">
      <c r="A465" s="62">
        <v>11162116</v>
      </c>
      <c r="B465" s="63" t="s">
        <v>4668</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4377</v>
      </c>
    </row>
    <row r="470" spans="1:2" x14ac:dyDescent="0.25">
      <c r="A470" s="62">
        <v>11162121</v>
      </c>
      <c r="B470" s="63" t="s">
        <v>9419</v>
      </c>
    </row>
    <row r="471" spans="1:2" x14ac:dyDescent="0.25">
      <c r="A471" s="62">
        <v>11162122</v>
      </c>
      <c r="B471" s="63" t="s">
        <v>11154</v>
      </c>
    </row>
    <row r="472" spans="1:2" x14ac:dyDescent="0.25">
      <c r="A472" s="62">
        <v>11162123</v>
      </c>
      <c r="B472" s="63" t="s">
        <v>6872</v>
      </c>
    </row>
    <row r="473" spans="1:2" x14ac:dyDescent="0.25">
      <c r="A473" s="62">
        <v>11162124</v>
      </c>
      <c r="B473" s="63" t="s">
        <v>11868</v>
      </c>
    </row>
    <row r="474" spans="1:2" x14ac:dyDescent="0.25">
      <c r="A474" s="62">
        <v>11162125</v>
      </c>
      <c r="B474" s="63" t="s">
        <v>13649</v>
      </c>
    </row>
    <row r="475" spans="1:2" x14ac:dyDescent="0.25">
      <c r="A475" s="62">
        <v>11162126</v>
      </c>
      <c r="B475" s="63" t="s">
        <v>5100</v>
      </c>
    </row>
    <row r="476" spans="1:2" x14ac:dyDescent="0.25">
      <c r="A476" s="62">
        <v>11162127</v>
      </c>
      <c r="B476" s="63" t="s">
        <v>1682</v>
      </c>
    </row>
    <row r="477" spans="1:2" x14ac:dyDescent="0.25">
      <c r="A477" s="62">
        <v>11162128</v>
      </c>
      <c r="B477" s="63" t="s">
        <v>6696</v>
      </c>
    </row>
    <row r="478" spans="1:2" x14ac:dyDescent="0.25">
      <c r="A478" s="62">
        <v>11162129</v>
      </c>
      <c r="B478" s="63" t="s">
        <v>2458</v>
      </c>
    </row>
    <row r="479" spans="1:2" x14ac:dyDescent="0.25">
      <c r="A479" s="62">
        <v>11162130</v>
      </c>
      <c r="B479" s="63" t="s">
        <v>1509</v>
      </c>
    </row>
    <row r="480" spans="1:2" x14ac:dyDescent="0.25">
      <c r="A480" s="62">
        <v>11162131</v>
      </c>
      <c r="B480" s="63" t="s">
        <v>5091</v>
      </c>
    </row>
    <row r="481" spans="1:2" x14ac:dyDescent="0.25">
      <c r="A481" s="62">
        <v>11162201</v>
      </c>
      <c r="B481" s="63" t="s">
        <v>4243</v>
      </c>
    </row>
    <row r="482" spans="1:2" x14ac:dyDescent="0.25">
      <c r="A482" s="62">
        <v>11162202</v>
      </c>
      <c r="B482" s="63" t="s">
        <v>2020</v>
      </c>
    </row>
    <row r="483" spans="1:2" x14ac:dyDescent="0.25">
      <c r="A483" s="62">
        <v>11162301</v>
      </c>
      <c r="B483" s="63" t="s">
        <v>12752</v>
      </c>
    </row>
    <row r="484" spans="1:2" x14ac:dyDescent="0.25">
      <c r="A484" s="62">
        <v>11162302</v>
      </c>
      <c r="B484" s="63" t="s">
        <v>3930</v>
      </c>
    </row>
    <row r="485" spans="1:2" x14ac:dyDescent="0.25">
      <c r="A485" s="62">
        <v>11162303</v>
      </c>
      <c r="B485" s="63" t="s">
        <v>17540</v>
      </c>
    </row>
    <row r="486" spans="1:2" x14ac:dyDescent="0.25">
      <c r="A486" s="62">
        <v>11162304</v>
      </c>
      <c r="B486" s="63" t="s">
        <v>5926</v>
      </c>
    </row>
    <row r="487" spans="1:2" x14ac:dyDescent="0.25">
      <c r="A487" s="62">
        <v>11162305</v>
      </c>
      <c r="B487" s="63" t="s">
        <v>1934</v>
      </c>
    </row>
    <row r="488" spans="1:2" x14ac:dyDescent="0.25">
      <c r="A488" s="62">
        <v>11162306</v>
      </c>
      <c r="B488" s="63" t="s">
        <v>17864</v>
      </c>
    </row>
    <row r="489" spans="1:2" x14ac:dyDescent="0.25">
      <c r="A489" s="62">
        <v>11162307</v>
      </c>
      <c r="B489" s="63" t="s">
        <v>4721</v>
      </c>
    </row>
    <row r="490" spans="1:2" x14ac:dyDescent="0.25">
      <c r="A490" s="62">
        <v>11162308</v>
      </c>
      <c r="B490" s="63" t="s">
        <v>800</v>
      </c>
    </row>
    <row r="491" spans="1:2" x14ac:dyDescent="0.25">
      <c r="A491" s="62">
        <v>11162309</v>
      </c>
      <c r="B491" s="63" t="s">
        <v>18737</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11167</v>
      </c>
    </row>
    <row r="499" spans="1:2" x14ac:dyDescent="0.25">
      <c r="A499" s="62">
        <v>11171702</v>
      </c>
      <c r="B499" s="63" t="s">
        <v>7644</v>
      </c>
    </row>
    <row r="500" spans="1:2" x14ac:dyDescent="0.25">
      <c r="A500" s="62">
        <v>11171801</v>
      </c>
      <c r="B500" s="63" t="s">
        <v>7548</v>
      </c>
    </row>
    <row r="501" spans="1:2" x14ac:dyDescent="0.25">
      <c r="A501" s="62">
        <v>11171901</v>
      </c>
      <c r="B501" s="63" t="s">
        <v>12659</v>
      </c>
    </row>
    <row r="502" spans="1:2" x14ac:dyDescent="0.25">
      <c r="A502" s="62">
        <v>11172001</v>
      </c>
      <c r="B502" s="63" t="s">
        <v>2613</v>
      </c>
    </row>
    <row r="503" spans="1:2" x14ac:dyDescent="0.25">
      <c r="A503" s="62">
        <v>11172101</v>
      </c>
      <c r="B503" s="63" t="s">
        <v>12961</v>
      </c>
    </row>
    <row r="504" spans="1:2" x14ac:dyDescent="0.25">
      <c r="A504" s="62">
        <v>11181501</v>
      </c>
      <c r="B504" s="63" t="s">
        <v>17302</v>
      </c>
    </row>
    <row r="505" spans="1:2" x14ac:dyDescent="0.25">
      <c r="A505" s="62">
        <v>11191501</v>
      </c>
      <c r="B505" s="63" t="s">
        <v>2557</v>
      </c>
    </row>
    <row r="506" spans="1:2" x14ac:dyDescent="0.25">
      <c r="A506" s="62">
        <v>11191502</v>
      </c>
      <c r="B506" s="63" t="s">
        <v>16298</v>
      </c>
    </row>
    <row r="507" spans="1:2" x14ac:dyDescent="0.25">
      <c r="A507" s="62">
        <v>11191503</v>
      </c>
      <c r="B507" s="63" t="s">
        <v>3924</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9272</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2446</v>
      </c>
    </row>
    <row r="518" spans="1:2" x14ac:dyDescent="0.25">
      <c r="A518" s="62">
        <v>12131501</v>
      </c>
      <c r="B518" s="63" t="s">
        <v>16561</v>
      </c>
    </row>
    <row r="519" spans="1:2" x14ac:dyDescent="0.25">
      <c r="A519" s="62">
        <v>12131502</v>
      </c>
      <c r="B519" s="63" t="s">
        <v>9351</v>
      </c>
    </row>
    <row r="520" spans="1:2" x14ac:dyDescent="0.25">
      <c r="A520" s="62">
        <v>12131503</v>
      </c>
      <c r="B520" s="63" t="s">
        <v>6996</v>
      </c>
    </row>
    <row r="521" spans="1:2" x14ac:dyDescent="0.25">
      <c r="A521" s="62">
        <v>12131504</v>
      </c>
      <c r="B521" s="63" t="s">
        <v>3260</v>
      </c>
    </row>
    <row r="522" spans="1:2" x14ac:dyDescent="0.25">
      <c r="A522" s="62">
        <v>12131505</v>
      </c>
      <c r="B522" s="63" t="s">
        <v>17192</v>
      </c>
    </row>
    <row r="523" spans="1:2" x14ac:dyDescent="0.25">
      <c r="A523" s="62">
        <v>12131506</v>
      </c>
      <c r="B523" s="63" t="s">
        <v>4612</v>
      </c>
    </row>
    <row r="524" spans="1:2" x14ac:dyDescent="0.25">
      <c r="A524" s="62">
        <v>12131507</v>
      </c>
      <c r="B524" s="63" t="s">
        <v>9577</v>
      </c>
    </row>
    <row r="525" spans="1:2" x14ac:dyDescent="0.25">
      <c r="A525" s="62">
        <v>12131508</v>
      </c>
      <c r="B525" s="63" t="s">
        <v>2389</v>
      </c>
    </row>
    <row r="526" spans="1:2" x14ac:dyDescent="0.25">
      <c r="A526" s="62">
        <v>12131601</v>
      </c>
      <c r="B526" s="63" t="s">
        <v>18729</v>
      </c>
    </row>
    <row r="527" spans="1:2" x14ac:dyDescent="0.25">
      <c r="A527" s="62">
        <v>12131602</v>
      </c>
      <c r="B527" s="63" t="s">
        <v>9024</v>
      </c>
    </row>
    <row r="528" spans="1:2" x14ac:dyDescent="0.25">
      <c r="A528" s="62">
        <v>12131603</v>
      </c>
      <c r="B528" s="63" t="s">
        <v>4752</v>
      </c>
    </row>
    <row r="529" spans="1:2" x14ac:dyDescent="0.25">
      <c r="A529" s="62">
        <v>12131604</v>
      </c>
      <c r="B529" s="63" t="s">
        <v>6998</v>
      </c>
    </row>
    <row r="530" spans="1:2" x14ac:dyDescent="0.25">
      <c r="A530" s="62">
        <v>12131605</v>
      </c>
      <c r="B530" s="63" t="s">
        <v>1396</v>
      </c>
    </row>
    <row r="531" spans="1:2" x14ac:dyDescent="0.25">
      <c r="A531" s="62">
        <v>12131701</v>
      </c>
      <c r="B531" s="63" t="s">
        <v>5234</v>
      </c>
    </row>
    <row r="532" spans="1:2" x14ac:dyDescent="0.25">
      <c r="A532" s="62">
        <v>12131702</v>
      </c>
      <c r="B532" s="63" t="s">
        <v>6576</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4395</v>
      </c>
    </row>
    <row r="537" spans="1:2" x14ac:dyDescent="0.25">
      <c r="A537" s="62">
        <v>12131707</v>
      </c>
      <c r="B537" s="63" t="s">
        <v>5377</v>
      </c>
    </row>
    <row r="538" spans="1:2" x14ac:dyDescent="0.25">
      <c r="A538" s="62">
        <v>12131708</v>
      </c>
      <c r="B538" s="63" t="s">
        <v>9040</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5423</v>
      </c>
    </row>
    <row r="543" spans="1:2" x14ac:dyDescent="0.25">
      <c r="A543" s="62">
        <v>12131805</v>
      </c>
      <c r="B543" s="63" t="s">
        <v>17733</v>
      </c>
    </row>
    <row r="544" spans="1:2" x14ac:dyDescent="0.25">
      <c r="A544" s="62">
        <v>12131806</v>
      </c>
      <c r="B544" s="63" t="s">
        <v>15646</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3425</v>
      </c>
    </row>
    <row r="549" spans="1:2" x14ac:dyDescent="0.25">
      <c r="A549" s="62">
        <v>12141505</v>
      </c>
      <c r="B549" s="63" t="s">
        <v>5258</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16921</v>
      </c>
    </row>
    <row r="555" spans="1:2" x14ac:dyDescent="0.25">
      <c r="A555" s="62">
        <v>12141605</v>
      </c>
      <c r="B555" s="63" t="s">
        <v>15060</v>
      </c>
    </row>
    <row r="556" spans="1:2" x14ac:dyDescent="0.25">
      <c r="A556" s="62">
        <v>12141606</v>
      </c>
      <c r="B556" s="63" t="s">
        <v>8377</v>
      </c>
    </row>
    <row r="557" spans="1:2" x14ac:dyDescent="0.25">
      <c r="A557" s="62">
        <v>12141607</v>
      </c>
      <c r="B557" s="63" t="s">
        <v>18412</v>
      </c>
    </row>
    <row r="558" spans="1:2" x14ac:dyDescent="0.25">
      <c r="A558" s="62">
        <v>12141608</v>
      </c>
      <c r="B558" s="63" t="s">
        <v>12774</v>
      </c>
    </row>
    <row r="559" spans="1:2" x14ac:dyDescent="0.25">
      <c r="A559" s="62">
        <v>12141609</v>
      </c>
      <c r="B559" s="63" t="s">
        <v>13868</v>
      </c>
    </row>
    <row r="560" spans="1:2" x14ac:dyDescent="0.25">
      <c r="A560" s="62">
        <v>12141610</v>
      </c>
      <c r="B560" s="63" t="s">
        <v>6307</v>
      </c>
    </row>
    <row r="561" spans="1:2" x14ac:dyDescent="0.25">
      <c r="A561" s="62">
        <v>12141611</v>
      </c>
      <c r="B561" s="63" t="s">
        <v>6911</v>
      </c>
    </row>
    <row r="562" spans="1:2" x14ac:dyDescent="0.25">
      <c r="A562" s="62">
        <v>12141612</v>
      </c>
      <c r="B562" s="63" t="s">
        <v>5157</v>
      </c>
    </row>
    <row r="563" spans="1:2" x14ac:dyDescent="0.25">
      <c r="A563" s="62">
        <v>12141613</v>
      </c>
      <c r="B563" s="63" t="s">
        <v>9563</v>
      </c>
    </row>
    <row r="564" spans="1:2" x14ac:dyDescent="0.25">
      <c r="A564" s="62">
        <v>12141614</v>
      </c>
      <c r="B564" s="63" t="s">
        <v>13137</v>
      </c>
    </row>
    <row r="565" spans="1:2" x14ac:dyDescent="0.25">
      <c r="A565" s="62">
        <v>12141615</v>
      </c>
      <c r="B565" s="63" t="s">
        <v>15697</v>
      </c>
    </row>
    <row r="566" spans="1:2" x14ac:dyDescent="0.25">
      <c r="A566" s="62">
        <v>12141616</v>
      </c>
      <c r="B566" s="63" t="s">
        <v>7721</v>
      </c>
    </row>
    <row r="567" spans="1:2" x14ac:dyDescent="0.25">
      <c r="A567" s="62">
        <v>12141617</v>
      </c>
      <c r="B567" s="63" t="s">
        <v>7734</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8499</v>
      </c>
    </row>
    <row r="573" spans="1:2" x14ac:dyDescent="0.25">
      <c r="A573" s="62">
        <v>12141706</v>
      </c>
      <c r="B573" s="63" t="s">
        <v>14583</v>
      </c>
    </row>
    <row r="574" spans="1:2" x14ac:dyDescent="0.25">
      <c r="A574" s="62">
        <v>12141707</v>
      </c>
      <c r="B574" s="63" t="s">
        <v>7298</v>
      </c>
    </row>
    <row r="575" spans="1:2" x14ac:dyDescent="0.25">
      <c r="A575" s="62">
        <v>12141708</v>
      </c>
      <c r="B575" s="63" t="s">
        <v>5773</v>
      </c>
    </row>
    <row r="576" spans="1:2" x14ac:dyDescent="0.25">
      <c r="A576" s="62">
        <v>12141709</v>
      </c>
      <c r="B576" s="63" t="s">
        <v>8216</v>
      </c>
    </row>
    <row r="577" spans="1:2" x14ac:dyDescent="0.25">
      <c r="A577" s="62">
        <v>12141710</v>
      </c>
      <c r="B577" s="63" t="s">
        <v>9438</v>
      </c>
    </row>
    <row r="578" spans="1:2" x14ac:dyDescent="0.25">
      <c r="A578" s="62">
        <v>12141711</v>
      </c>
      <c r="B578" s="63" t="s">
        <v>3096</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4881</v>
      </c>
    </row>
    <row r="583" spans="1:2" x14ac:dyDescent="0.25">
      <c r="A583" s="62">
        <v>12141716</v>
      </c>
      <c r="B583" s="63" t="s">
        <v>6022</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9336</v>
      </c>
    </row>
    <row r="588" spans="1:2" x14ac:dyDescent="0.25">
      <c r="A588" s="62">
        <v>12141721</v>
      </c>
      <c r="B588" s="63" t="s">
        <v>3198</v>
      </c>
    </row>
    <row r="589" spans="1:2" x14ac:dyDescent="0.25">
      <c r="A589" s="62">
        <v>12141722</v>
      </c>
      <c r="B589" s="63" t="s">
        <v>16860</v>
      </c>
    </row>
    <row r="590" spans="1:2" x14ac:dyDescent="0.25">
      <c r="A590" s="62">
        <v>12141723</v>
      </c>
      <c r="B590" s="63" t="s">
        <v>13174</v>
      </c>
    </row>
    <row r="591" spans="1:2" x14ac:dyDescent="0.25">
      <c r="A591" s="62">
        <v>12141724</v>
      </c>
      <c r="B591" s="63" t="s">
        <v>7473</v>
      </c>
    </row>
    <row r="592" spans="1:2" x14ac:dyDescent="0.25">
      <c r="A592" s="62">
        <v>12141725</v>
      </c>
      <c r="B592" s="63" t="s">
        <v>7160</v>
      </c>
    </row>
    <row r="593" spans="1:2" x14ac:dyDescent="0.25">
      <c r="A593" s="62">
        <v>12141726</v>
      </c>
      <c r="B593" s="63" t="s">
        <v>2913</v>
      </c>
    </row>
    <row r="594" spans="1:2" x14ac:dyDescent="0.25">
      <c r="A594" s="62">
        <v>12141727</v>
      </c>
      <c r="B594" s="63" t="s">
        <v>15467</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6756</v>
      </c>
    </row>
    <row r="600" spans="1:2" x14ac:dyDescent="0.25">
      <c r="A600" s="62">
        <v>12141733</v>
      </c>
      <c r="B600" s="63" t="s">
        <v>16994</v>
      </c>
    </row>
    <row r="601" spans="1:2" x14ac:dyDescent="0.25">
      <c r="A601" s="62">
        <v>12141734</v>
      </c>
      <c r="B601" s="63" t="s">
        <v>3549</v>
      </c>
    </row>
    <row r="602" spans="1:2" x14ac:dyDescent="0.25">
      <c r="A602" s="62">
        <v>12141735</v>
      </c>
      <c r="B602" s="63" t="s">
        <v>13195</v>
      </c>
    </row>
    <row r="603" spans="1:2" x14ac:dyDescent="0.25">
      <c r="A603" s="62">
        <v>12141736</v>
      </c>
      <c r="B603" s="63" t="s">
        <v>10002</v>
      </c>
    </row>
    <row r="604" spans="1:2" x14ac:dyDescent="0.25">
      <c r="A604" s="62">
        <v>12141737</v>
      </c>
      <c r="B604" s="63" t="s">
        <v>5192</v>
      </c>
    </row>
    <row r="605" spans="1:2" x14ac:dyDescent="0.25">
      <c r="A605" s="62">
        <v>12141738</v>
      </c>
      <c r="B605" s="63" t="s">
        <v>9397</v>
      </c>
    </row>
    <row r="606" spans="1:2" x14ac:dyDescent="0.25">
      <c r="A606" s="62">
        <v>12141739</v>
      </c>
      <c r="B606" s="63" t="s">
        <v>13387</v>
      </c>
    </row>
    <row r="607" spans="1:2" x14ac:dyDescent="0.25">
      <c r="A607" s="62">
        <v>12141740</v>
      </c>
      <c r="B607" s="63" t="s">
        <v>5925</v>
      </c>
    </row>
    <row r="608" spans="1:2" x14ac:dyDescent="0.25">
      <c r="A608" s="62">
        <v>12141741</v>
      </c>
      <c r="B608" s="63" t="s">
        <v>4896</v>
      </c>
    </row>
    <row r="609" spans="1:2" x14ac:dyDescent="0.25">
      <c r="A609" s="62">
        <v>12141742</v>
      </c>
      <c r="B609" s="63" t="s">
        <v>9680</v>
      </c>
    </row>
    <row r="610" spans="1:2" x14ac:dyDescent="0.25">
      <c r="A610" s="62">
        <v>12141743</v>
      </c>
      <c r="B610" s="63" t="s">
        <v>16571</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4508</v>
      </c>
    </row>
    <row r="615" spans="1:2" x14ac:dyDescent="0.25">
      <c r="A615" s="62">
        <v>12141748</v>
      </c>
      <c r="B615" s="63" t="s">
        <v>13206</v>
      </c>
    </row>
    <row r="616" spans="1:2" x14ac:dyDescent="0.25">
      <c r="A616" s="62">
        <v>12141749</v>
      </c>
      <c r="B616" s="63" t="s">
        <v>17040</v>
      </c>
    </row>
    <row r="617" spans="1:2" x14ac:dyDescent="0.25">
      <c r="A617" s="62">
        <v>12141750</v>
      </c>
      <c r="B617" s="63" t="s">
        <v>7791</v>
      </c>
    </row>
    <row r="618" spans="1:2" x14ac:dyDescent="0.25">
      <c r="A618" s="62">
        <v>12141751</v>
      </c>
      <c r="B618" s="63" t="s">
        <v>10468</v>
      </c>
    </row>
    <row r="619" spans="1:2" x14ac:dyDescent="0.25">
      <c r="A619" s="62">
        <v>12141752</v>
      </c>
      <c r="B619" s="63" t="s">
        <v>1238</v>
      </c>
    </row>
    <row r="620" spans="1:2" x14ac:dyDescent="0.25">
      <c r="A620" s="62">
        <v>12141753</v>
      </c>
      <c r="B620" s="63" t="s">
        <v>4517</v>
      </c>
    </row>
    <row r="621" spans="1:2" x14ac:dyDescent="0.25">
      <c r="A621" s="62">
        <v>12141754</v>
      </c>
      <c r="B621" s="63" t="s">
        <v>7423</v>
      </c>
    </row>
    <row r="622" spans="1:2" x14ac:dyDescent="0.25">
      <c r="A622" s="62">
        <v>12141755</v>
      </c>
      <c r="B622" s="63" t="s">
        <v>6442</v>
      </c>
    </row>
    <row r="623" spans="1:2" x14ac:dyDescent="0.25">
      <c r="A623" s="62">
        <v>12141756</v>
      </c>
      <c r="B623" s="63" t="s">
        <v>2987</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15660</v>
      </c>
    </row>
    <row r="628" spans="1:2" x14ac:dyDescent="0.25">
      <c r="A628" s="62">
        <v>12141801</v>
      </c>
      <c r="B628" s="63" t="s">
        <v>16626</v>
      </c>
    </row>
    <row r="629" spans="1:2" x14ac:dyDescent="0.25">
      <c r="A629" s="62">
        <v>12141802</v>
      </c>
      <c r="B629" s="63" t="s">
        <v>3429</v>
      </c>
    </row>
    <row r="630" spans="1:2" x14ac:dyDescent="0.25">
      <c r="A630" s="62">
        <v>12141803</v>
      </c>
      <c r="B630" s="63" t="s">
        <v>18465</v>
      </c>
    </row>
    <row r="631" spans="1:2" x14ac:dyDescent="0.25">
      <c r="A631" s="62">
        <v>12141804</v>
      </c>
      <c r="B631" s="63" t="s">
        <v>4596</v>
      </c>
    </row>
    <row r="632" spans="1:2" x14ac:dyDescent="0.25">
      <c r="A632" s="62">
        <v>12141805</v>
      </c>
      <c r="B632" s="63" t="s">
        <v>18199</v>
      </c>
    </row>
    <row r="633" spans="1:2" x14ac:dyDescent="0.25">
      <c r="A633" s="62">
        <v>12141806</v>
      </c>
      <c r="B633" s="63" t="s">
        <v>5155</v>
      </c>
    </row>
    <row r="634" spans="1:2" x14ac:dyDescent="0.25">
      <c r="A634" s="62">
        <v>12141901</v>
      </c>
      <c r="B634" s="63" t="s">
        <v>6807</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4209</v>
      </c>
    </row>
    <row r="640" spans="1:2" x14ac:dyDescent="0.25">
      <c r="A640" s="62">
        <v>12141907</v>
      </c>
      <c r="B640" s="63" t="s">
        <v>484</v>
      </c>
    </row>
    <row r="641" spans="1:2" x14ac:dyDescent="0.25">
      <c r="A641" s="62">
        <v>12141908</v>
      </c>
      <c r="B641" s="63" t="s">
        <v>4593</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7848</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3491</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8060</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15386</v>
      </c>
    </row>
    <row r="662" spans="1:2" x14ac:dyDescent="0.25">
      <c r="A662" s="62">
        <v>12142201</v>
      </c>
      <c r="B662" s="63" t="s">
        <v>5388</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9685</v>
      </c>
    </row>
    <row r="667" spans="1:2" x14ac:dyDescent="0.25">
      <c r="A667" s="62">
        <v>12142206</v>
      </c>
      <c r="B667" s="63" t="s">
        <v>5364</v>
      </c>
    </row>
    <row r="668" spans="1:2" x14ac:dyDescent="0.25">
      <c r="A668" s="62">
        <v>12142207</v>
      </c>
      <c r="B668" s="63" t="s">
        <v>378</v>
      </c>
    </row>
    <row r="669" spans="1:2" x14ac:dyDescent="0.25">
      <c r="A669" s="62">
        <v>12142208</v>
      </c>
      <c r="B669" s="63" t="s">
        <v>16229</v>
      </c>
    </row>
    <row r="670" spans="1:2" x14ac:dyDescent="0.25">
      <c r="A670" s="62">
        <v>12161501</v>
      </c>
      <c r="B670" s="63" t="s">
        <v>2869</v>
      </c>
    </row>
    <row r="671" spans="1:2" x14ac:dyDescent="0.25">
      <c r="A671" s="62">
        <v>12161502</v>
      </c>
      <c r="B671" s="63" t="s">
        <v>7764</v>
      </c>
    </row>
    <row r="672" spans="1:2" x14ac:dyDescent="0.25">
      <c r="A672" s="62">
        <v>12161503</v>
      </c>
      <c r="B672" s="63" t="s">
        <v>9491</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7304</v>
      </c>
    </row>
    <row r="679" spans="1:2" x14ac:dyDescent="0.25">
      <c r="A679" s="62">
        <v>12161603</v>
      </c>
      <c r="B679" s="63" t="s">
        <v>13645</v>
      </c>
    </row>
    <row r="680" spans="1:2" x14ac:dyDescent="0.25">
      <c r="A680" s="62">
        <v>12161604</v>
      </c>
      <c r="B680" s="63" t="s">
        <v>12050</v>
      </c>
    </row>
    <row r="681" spans="1:2" x14ac:dyDescent="0.25">
      <c r="A681" s="62">
        <v>12161701</v>
      </c>
      <c r="B681" s="63" t="s">
        <v>5231</v>
      </c>
    </row>
    <row r="682" spans="1:2" x14ac:dyDescent="0.25">
      <c r="A682" s="62">
        <v>12161702</v>
      </c>
      <c r="B682" s="63" t="s">
        <v>5438</v>
      </c>
    </row>
    <row r="683" spans="1:2" x14ac:dyDescent="0.25">
      <c r="A683" s="62">
        <v>12161703</v>
      </c>
      <c r="B683" s="63" t="s">
        <v>11326</v>
      </c>
    </row>
    <row r="684" spans="1:2" x14ac:dyDescent="0.25">
      <c r="A684" s="62">
        <v>12161704</v>
      </c>
      <c r="B684" s="63" t="s">
        <v>2044</v>
      </c>
    </row>
    <row r="685" spans="1:2" x14ac:dyDescent="0.25">
      <c r="A685" s="62">
        <v>12161705</v>
      </c>
      <c r="B685" s="63" t="s">
        <v>15578</v>
      </c>
    </row>
    <row r="686" spans="1:2" x14ac:dyDescent="0.25">
      <c r="A686" s="62">
        <v>12161706</v>
      </c>
      <c r="B686" s="63" t="s">
        <v>3051</v>
      </c>
    </row>
    <row r="687" spans="1:2" x14ac:dyDescent="0.25">
      <c r="A687" s="62">
        <v>12161801</v>
      </c>
      <c r="B687" s="63" t="s">
        <v>15105</v>
      </c>
    </row>
    <row r="688" spans="1:2" x14ac:dyDescent="0.25">
      <c r="A688" s="62">
        <v>12161802</v>
      </c>
      <c r="B688" s="63" t="s">
        <v>4220</v>
      </c>
    </row>
    <row r="689" spans="1:2" x14ac:dyDescent="0.25">
      <c r="A689" s="62">
        <v>12161803</v>
      </c>
      <c r="B689" s="63" t="s">
        <v>9867</v>
      </c>
    </row>
    <row r="690" spans="1:2" x14ac:dyDescent="0.25">
      <c r="A690" s="62">
        <v>12161804</v>
      </c>
      <c r="B690" s="63" t="s">
        <v>2086</v>
      </c>
    </row>
    <row r="691" spans="1:2" x14ac:dyDescent="0.25">
      <c r="A691" s="62">
        <v>12161805</v>
      </c>
      <c r="B691" s="63" t="s">
        <v>7285</v>
      </c>
    </row>
    <row r="692" spans="1:2" x14ac:dyDescent="0.25">
      <c r="A692" s="62">
        <v>12161806</v>
      </c>
      <c r="B692" s="63" t="s">
        <v>4717</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5211</v>
      </c>
    </row>
    <row r="697" spans="1:2" x14ac:dyDescent="0.25">
      <c r="A697" s="62">
        <v>12161903</v>
      </c>
      <c r="B697" s="63" t="s">
        <v>8515</v>
      </c>
    </row>
    <row r="698" spans="1:2" x14ac:dyDescent="0.25">
      <c r="A698" s="62">
        <v>12161904</v>
      </c>
      <c r="B698" s="63" t="s">
        <v>17439</v>
      </c>
    </row>
    <row r="699" spans="1:2" x14ac:dyDescent="0.25">
      <c r="A699" s="62">
        <v>12161905</v>
      </c>
      <c r="B699" s="63" t="s">
        <v>13767</v>
      </c>
    </row>
    <row r="700" spans="1:2" x14ac:dyDescent="0.25">
      <c r="A700" s="62">
        <v>12161906</v>
      </c>
      <c r="B700" s="63" t="s">
        <v>12649</v>
      </c>
    </row>
    <row r="701" spans="1:2" x14ac:dyDescent="0.25">
      <c r="A701" s="62">
        <v>12161907</v>
      </c>
      <c r="B701" s="63" t="s">
        <v>10816</v>
      </c>
    </row>
    <row r="702" spans="1:2" x14ac:dyDescent="0.25">
      <c r="A702" s="62">
        <v>12162002</v>
      </c>
      <c r="B702" s="63" t="s">
        <v>6867</v>
      </c>
    </row>
    <row r="703" spans="1:2" x14ac:dyDescent="0.25">
      <c r="A703" s="62">
        <v>12162003</v>
      </c>
      <c r="B703" s="63" t="s">
        <v>16335</v>
      </c>
    </row>
    <row r="704" spans="1:2" x14ac:dyDescent="0.25">
      <c r="A704" s="62">
        <v>12162004</v>
      </c>
      <c r="B704" s="63" t="s">
        <v>8097</v>
      </c>
    </row>
    <row r="705" spans="1:2" x14ac:dyDescent="0.25">
      <c r="A705" s="62">
        <v>12162005</v>
      </c>
      <c r="B705" s="63" t="s">
        <v>249</v>
      </c>
    </row>
    <row r="706" spans="1:2" x14ac:dyDescent="0.25">
      <c r="A706" s="62">
        <v>12162101</v>
      </c>
      <c r="B706" s="63" t="s">
        <v>7087</v>
      </c>
    </row>
    <row r="707" spans="1:2" x14ac:dyDescent="0.25">
      <c r="A707" s="62">
        <v>12162201</v>
      </c>
      <c r="B707" s="63" t="s">
        <v>11145</v>
      </c>
    </row>
    <row r="708" spans="1:2" x14ac:dyDescent="0.25">
      <c r="A708" s="62">
        <v>12162202</v>
      </c>
      <c r="B708" s="63" t="s">
        <v>2214</v>
      </c>
    </row>
    <row r="709" spans="1:2" x14ac:dyDescent="0.25">
      <c r="A709" s="62">
        <v>12162203</v>
      </c>
      <c r="B709" s="63" t="s">
        <v>6325</v>
      </c>
    </row>
    <row r="710" spans="1:2" x14ac:dyDescent="0.25">
      <c r="A710" s="62">
        <v>12162204</v>
      </c>
      <c r="B710" s="63" t="s">
        <v>3961</v>
      </c>
    </row>
    <row r="711" spans="1:2" x14ac:dyDescent="0.25">
      <c r="A711" s="62">
        <v>12162205</v>
      </c>
      <c r="B711" s="63" t="s">
        <v>7083</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7949</v>
      </c>
    </row>
    <row r="716" spans="1:2" x14ac:dyDescent="0.25">
      <c r="A716" s="62">
        <v>12162210</v>
      </c>
      <c r="B716" s="63" t="s">
        <v>13564</v>
      </c>
    </row>
    <row r="717" spans="1:2" x14ac:dyDescent="0.25">
      <c r="A717" s="62">
        <v>12162211</v>
      </c>
      <c r="B717" s="63" t="s">
        <v>3990</v>
      </c>
    </row>
    <row r="718" spans="1:2" x14ac:dyDescent="0.25">
      <c r="A718" s="62">
        <v>12162212</v>
      </c>
      <c r="B718" s="63" t="s">
        <v>6292</v>
      </c>
    </row>
    <row r="719" spans="1:2" x14ac:dyDescent="0.25">
      <c r="A719" s="62">
        <v>12162301</v>
      </c>
      <c r="B719" s="63" t="s">
        <v>15151</v>
      </c>
    </row>
    <row r="720" spans="1:2" x14ac:dyDescent="0.25">
      <c r="A720" s="62">
        <v>12162302</v>
      </c>
      <c r="B720" s="63" t="s">
        <v>6235</v>
      </c>
    </row>
    <row r="721" spans="1:2" x14ac:dyDescent="0.25">
      <c r="A721" s="62">
        <v>12162303</v>
      </c>
      <c r="B721" s="63" t="s">
        <v>9536</v>
      </c>
    </row>
    <row r="722" spans="1:2" x14ac:dyDescent="0.25">
      <c r="A722" s="62">
        <v>12162401</v>
      </c>
      <c r="B722" s="63" t="s">
        <v>18504</v>
      </c>
    </row>
    <row r="723" spans="1:2" x14ac:dyDescent="0.25">
      <c r="A723" s="62">
        <v>12162402</v>
      </c>
      <c r="B723" s="63" t="s">
        <v>5251</v>
      </c>
    </row>
    <row r="724" spans="1:2" x14ac:dyDescent="0.25">
      <c r="A724" s="62">
        <v>12162501</v>
      </c>
      <c r="B724" s="63" t="s">
        <v>13791</v>
      </c>
    </row>
    <row r="725" spans="1:2" x14ac:dyDescent="0.25">
      <c r="A725" s="62">
        <v>12162502</v>
      </c>
      <c r="B725" s="63" t="s">
        <v>10636</v>
      </c>
    </row>
    <row r="726" spans="1:2" x14ac:dyDescent="0.25">
      <c r="A726" s="62">
        <v>12162503</v>
      </c>
      <c r="B726" s="63" t="s">
        <v>18275</v>
      </c>
    </row>
    <row r="727" spans="1:2" x14ac:dyDescent="0.25">
      <c r="A727" s="62">
        <v>12162601</v>
      </c>
      <c r="B727" s="63" t="s">
        <v>8363</v>
      </c>
    </row>
    <row r="728" spans="1:2" x14ac:dyDescent="0.25">
      <c r="A728" s="62">
        <v>12162602</v>
      </c>
      <c r="B728" s="63" t="s">
        <v>2790</v>
      </c>
    </row>
    <row r="729" spans="1:2" x14ac:dyDescent="0.25">
      <c r="A729" s="62">
        <v>12162701</v>
      </c>
      <c r="B729" s="63" t="s">
        <v>7162</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4772</v>
      </c>
    </row>
    <row r="735" spans="1:2" x14ac:dyDescent="0.25">
      <c r="A735" s="62">
        <v>12162903</v>
      </c>
      <c r="B735" s="63" t="s">
        <v>824</v>
      </c>
    </row>
    <row r="736" spans="1:2" x14ac:dyDescent="0.25">
      <c r="A736" s="62">
        <v>12163001</v>
      </c>
      <c r="B736" s="63" t="s">
        <v>14822</v>
      </c>
    </row>
    <row r="737" spans="1:2" x14ac:dyDescent="0.25">
      <c r="A737" s="62">
        <v>12163101</v>
      </c>
      <c r="B737" s="63" t="s">
        <v>6093</v>
      </c>
    </row>
    <row r="738" spans="1:2" x14ac:dyDescent="0.25">
      <c r="A738" s="62">
        <v>12163201</v>
      </c>
      <c r="B738" s="63" t="s">
        <v>3243</v>
      </c>
    </row>
    <row r="739" spans="1:2" x14ac:dyDescent="0.25">
      <c r="A739" s="62">
        <v>12163301</v>
      </c>
      <c r="B739" s="63" t="s">
        <v>4906</v>
      </c>
    </row>
    <row r="740" spans="1:2" x14ac:dyDescent="0.25">
      <c r="A740" s="62">
        <v>12163401</v>
      </c>
      <c r="B740" s="63" t="s">
        <v>9708</v>
      </c>
    </row>
    <row r="741" spans="1:2" x14ac:dyDescent="0.25">
      <c r="A741" s="62">
        <v>12163501</v>
      </c>
      <c r="B741" s="63" t="s">
        <v>7479</v>
      </c>
    </row>
    <row r="742" spans="1:2" x14ac:dyDescent="0.25">
      <c r="A742" s="62">
        <v>12163601</v>
      </c>
      <c r="B742" s="63" t="s">
        <v>14133</v>
      </c>
    </row>
    <row r="743" spans="1:2" x14ac:dyDescent="0.25">
      <c r="A743" s="62">
        <v>12163602</v>
      </c>
      <c r="B743" s="63" t="s">
        <v>11157</v>
      </c>
    </row>
    <row r="744" spans="1:2" x14ac:dyDescent="0.25">
      <c r="A744" s="62">
        <v>12163701</v>
      </c>
      <c r="B744" s="63" t="s">
        <v>13891</v>
      </c>
    </row>
    <row r="745" spans="1:2" x14ac:dyDescent="0.25">
      <c r="A745" s="62">
        <v>12163801</v>
      </c>
      <c r="B745" s="63" t="s">
        <v>1295</v>
      </c>
    </row>
    <row r="746" spans="1:2" x14ac:dyDescent="0.25">
      <c r="A746" s="62">
        <v>12163802</v>
      </c>
      <c r="B746" s="63" t="s">
        <v>2675</v>
      </c>
    </row>
    <row r="747" spans="1:2" x14ac:dyDescent="0.25">
      <c r="A747" s="62">
        <v>12163901</v>
      </c>
      <c r="B747" s="63" t="s">
        <v>13260</v>
      </c>
    </row>
    <row r="748" spans="1:2" x14ac:dyDescent="0.25">
      <c r="A748" s="62">
        <v>12163902</v>
      </c>
      <c r="B748" s="63" t="s">
        <v>3225</v>
      </c>
    </row>
    <row r="749" spans="1:2" x14ac:dyDescent="0.25">
      <c r="A749" s="62">
        <v>12164001</v>
      </c>
      <c r="B749" s="63" t="s">
        <v>2112</v>
      </c>
    </row>
    <row r="750" spans="1:2" x14ac:dyDescent="0.25">
      <c r="A750" s="62">
        <v>12164101</v>
      </c>
      <c r="B750" s="63" t="s">
        <v>9339</v>
      </c>
    </row>
    <row r="751" spans="1:2" x14ac:dyDescent="0.25">
      <c r="A751" s="62">
        <v>12164102</v>
      </c>
      <c r="B751" s="63" t="s">
        <v>13006</v>
      </c>
    </row>
    <row r="752" spans="1:2" x14ac:dyDescent="0.25">
      <c r="A752" s="62">
        <v>12164201</v>
      </c>
      <c r="B752" s="63" t="s">
        <v>6811</v>
      </c>
    </row>
    <row r="753" spans="1:2" x14ac:dyDescent="0.25">
      <c r="A753" s="62">
        <v>12164301</v>
      </c>
      <c r="B753" s="63" t="s">
        <v>487</v>
      </c>
    </row>
    <row r="754" spans="1:2" x14ac:dyDescent="0.25">
      <c r="A754" s="62">
        <v>12164401</v>
      </c>
      <c r="B754" s="63" t="s">
        <v>8636</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5609</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5914</v>
      </c>
    </row>
    <row r="767" spans="1:2" x14ac:dyDescent="0.25">
      <c r="A767" s="62">
        <v>12171604</v>
      </c>
      <c r="B767" s="63" t="s">
        <v>4765</v>
      </c>
    </row>
    <row r="768" spans="1:2" x14ac:dyDescent="0.25">
      <c r="A768" s="62">
        <v>12171605</v>
      </c>
      <c r="B768" s="63" t="s">
        <v>7753</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16138</v>
      </c>
    </row>
    <row r="773" spans="1:2" x14ac:dyDescent="0.25">
      <c r="A773" s="62">
        <v>12181502</v>
      </c>
      <c r="B773" s="63" t="s">
        <v>3288</v>
      </c>
    </row>
    <row r="774" spans="1:2" x14ac:dyDescent="0.25">
      <c r="A774" s="62">
        <v>12181503</v>
      </c>
      <c r="B774" s="63" t="s">
        <v>6849</v>
      </c>
    </row>
    <row r="775" spans="1:2" x14ac:dyDescent="0.25">
      <c r="A775" s="62">
        <v>12181504</v>
      </c>
      <c r="B775" s="63" t="s">
        <v>18606</v>
      </c>
    </row>
    <row r="776" spans="1:2" x14ac:dyDescent="0.25">
      <c r="A776" s="62">
        <v>12181601</v>
      </c>
      <c r="B776" s="63" t="s">
        <v>9230</v>
      </c>
    </row>
    <row r="777" spans="1:2" x14ac:dyDescent="0.25">
      <c r="A777" s="62">
        <v>12181602</v>
      </c>
      <c r="B777" s="63" t="s">
        <v>16069</v>
      </c>
    </row>
    <row r="778" spans="1:2" x14ac:dyDescent="0.25">
      <c r="A778" s="62">
        <v>12191501</v>
      </c>
      <c r="B778" s="63" t="s">
        <v>7666</v>
      </c>
    </row>
    <row r="779" spans="1:2" x14ac:dyDescent="0.25">
      <c r="A779" s="62">
        <v>12191502</v>
      </c>
      <c r="B779" s="63" t="s">
        <v>3929</v>
      </c>
    </row>
    <row r="780" spans="1:2" x14ac:dyDescent="0.25">
      <c r="A780" s="62">
        <v>12191503</v>
      </c>
      <c r="B780" s="63" t="s">
        <v>2679</v>
      </c>
    </row>
    <row r="781" spans="1:2" x14ac:dyDescent="0.25">
      <c r="A781" s="62">
        <v>12191504</v>
      </c>
      <c r="B781" s="63" t="s">
        <v>9467</v>
      </c>
    </row>
    <row r="782" spans="1:2" x14ac:dyDescent="0.25">
      <c r="A782" s="62">
        <v>12191601</v>
      </c>
      <c r="B782" s="63" t="s">
        <v>16478</v>
      </c>
    </row>
    <row r="783" spans="1:2" x14ac:dyDescent="0.25">
      <c r="A783" s="62">
        <v>12191602</v>
      </c>
      <c r="B783" s="63" t="s">
        <v>6118</v>
      </c>
    </row>
    <row r="784" spans="1:2" x14ac:dyDescent="0.25">
      <c r="A784" s="62">
        <v>12352001</v>
      </c>
      <c r="B784" s="63" t="s">
        <v>3665</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7551</v>
      </c>
    </row>
    <row r="791" spans="1:2" x14ac:dyDescent="0.25">
      <c r="A791" s="62">
        <v>12352104</v>
      </c>
      <c r="B791" s="63" t="s">
        <v>17067</v>
      </c>
    </row>
    <row r="792" spans="1:2" x14ac:dyDescent="0.25">
      <c r="A792" s="62">
        <v>12352105</v>
      </c>
      <c r="B792" s="63" t="s">
        <v>8107</v>
      </c>
    </row>
    <row r="793" spans="1:2" x14ac:dyDescent="0.25">
      <c r="A793" s="62">
        <v>12352106</v>
      </c>
      <c r="B793" s="63" t="s">
        <v>3160</v>
      </c>
    </row>
    <row r="794" spans="1:2" x14ac:dyDescent="0.25">
      <c r="A794" s="62">
        <v>12352107</v>
      </c>
      <c r="B794" s="63" t="s">
        <v>6269</v>
      </c>
    </row>
    <row r="795" spans="1:2" x14ac:dyDescent="0.25">
      <c r="A795" s="62">
        <v>12352108</v>
      </c>
      <c r="B795" s="63" t="s">
        <v>12226</v>
      </c>
    </row>
    <row r="796" spans="1:2" x14ac:dyDescent="0.25">
      <c r="A796" s="62">
        <v>12352111</v>
      </c>
      <c r="B796" s="63" t="s">
        <v>8056</v>
      </c>
    </row>
    <row r="797" spans="1:2" x14ac:dyDescent="0.25">
      <c r="A797" s="62">
        <v>12352112</v>
      </c>
      <c r="B797" s="63" t="s">
        <v>12226</v>
      </c>
    </row>
    <row r="798" spans="1:2" x14ac:dyDescent="0.25">
      <c r="A798" s="62">
        <v>12352113</v>
      </c>
      <c r="B798" s="63" t="s">
        <v>18634</v>
      </c>
    </row>
    <row r="799" spans="1:2" x14ac:dyDescent="0.25">
      <c r="A799" s="62">
        <v>12352114</v>
      </c>
      <c r="B799" s="63" t="s">
        <v>3379</v>
      </c>
    </row>
    <row r="800" spans="1:2" x14ac:dyDescent="0.25">
      <c r="A800" s="62">
        <v>12352115</v>
      </c>
      <c r="B800" s="63" t="s">
        <v>10514</v>
      </c>
    </row>
    <row r="801" spans="1:2" x14ac:dyDescent="0.25">
      <c r="A801" s="62">
        <v>12352116</v>
      </c>
      <c r="B801" s="63" t="s">
        <v>2599</v>
      </c>
    </row>
    <row r="802" spans="1:2" x14ac:dyDescent="0.25">
      <c r="A802" s="62">
        <v>12352117</v>
      </c>
      <c r="B802" s="63" t="s">
        <v>17051</v>
      </c>
    </row>
    <row r="803" spans="1:2" x14ac:dyDescent="0.25">
      <c r="A803" s="62">
        <v>12352118</v>
      </c>
      <c r="B803" s="63" t="s">
        <v>1375</v>
      </c>
    </row>
    <row r="804" spans="1:2" x14ac:dyDescent="0.25">
      <c r="A804" s="62">
        <v>12352119</v>
      </c>
      <c r="B804" s="63" t="s">
        <v>6814</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15901</v>
      </c>
    </row>
    <row r="810" spans="1:2" x14ac:dyDescent="0.25">
      <c r="A810" s="62">
        <v>12352126</v>
      </c>
      <c r="B810" s="63" t="s">
        <v>12280</v>
      </c>
    </row>
    <row r="811" spans="1:2" x14ac:dyDescent="0.25">
      <c r="A811" s="62">
        <v>12352127</v>
      </c>
      <c r="B811" s="63" t="s">
        <v>2907</v>
      </c>
    </row>
    <row r="812" spans="1:2" x14ac:dyDescent="0.25">
      <c r="A812" s="62">
        <v>12352128</v>
      </c>
      <c r="B812" s="63" t="s">
        <v>1750</v>
      </c>
    </row>
    <row r="813" spans="1:2" x14ac:dyDescent="0.25">
      <c r="A813" s="62">
        <v>12352129</v>
      </c>
      <c r="B813" s="63" t="s">
        <v>5532</v>
      </c>
    </row>
    <row r="814" spans="1:2" x14ac:dyDescent="0.25">
      <c r="A814" s="62">
        <v>12352130</v>
      </c>
      <c r="B814" s="63" t="s">
        <v>15026</v>
      </c>
    </row>
    <row r="815" spans="1:2" x14ac:dyDescent="0.25">
      <c r="A815" s="62">
        <v>12352201</v>
      </c>
      <c r="B815" s="63" t="s">
        <v>5146</v>
      </c>
    </row>
    <row r="816" spans="1:2" x14ac:dyDescent="0.25">
      <c r="A816" s="62">
        <v>12352202</v>
      </c>
      <c r="B816" s="63" t="s">
        <v>937</v>
      </c>
    </row>
    <row r="817" spans="1:2" x14ac:dyDescent="0.25">
      <c r="A817" s="62">
        <v>12352203</v>
      </c>
      <c r="B817" s="63" t="s">
        <v>5562</v>
      </c>
    </row>
    <row r="818" spans="1:2" x14ac:dyDescent="0.25">
      <c r="A818" s="62">
        <v>12352204</v>
      </c>
      <c r="B818" s="63" t="s">
        <v>4556</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7509</v>
      </c>
    </row>
    <row r="823" spans="1:2" x14ac:dyDescent="0.25">
      <c r="A823" s="62">
        <v>12352209</v>
      </c>
      <c r="B823" s="63" t="s">
        <v>5005</v>
      </c>
    </row>
    <row r="824" spans="1:2" x14ac:dyDescent="0.25">
      <c r="A824" s="62">
        <v>12352210</v>
      </c>
      <c r="B824" s="63" t="s">
        <v>5776</v>
      </c>
    </row>
    <row r="825" spans="1:2" x14ac:dyDescent="0.25">
      <c r="A825" s="62">
        <v>12352211</v>
      </c>
      <c r="B825" s="63" t="s">
        <v>16405</v>
      </c>
    </row>
    <row r="826" spans="1:2" x14ac:dyDescent="0.25">
      <c r="A826" s="62">
        <v>12352212</v>
      </c>
      <c r="B826" s="63" t="s">
        <v>11715</v>
      </c>
    </row>
    <row r="827" spans="1:2" x14ac:dyDescent="0.25">
      <c r="A827" s="62">
        <v>12352301</v>
      </c>
      <c r="B827" s="63" t="s">
        <v>4348</v>
      </c>
    </row>
    <row r="828" spans="1:2" x14ac:dyDescent="0.25">
      <c r="A828" s="62">
        <v>12352302</v>
      </c>
      <c r="B828" s="63" t="s">
        <v>7643</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6895</v>
      </c>
    </row>
    <row r="836" spans="1:2" x14ac:dyDescent="0.25">
      <c r="A836" s="62">
        <v>12352310</v>
      </c>
      <c r="B836" s="63" t="s">
        <v>14604</v>
      </c>
    </row>
    <row r="837" spans="1:2" x14ac:dyDescent="0.25">
      <c r="A837" s="62">
        <v>12352311</v>
      </c>
      <c r="B837" s="63" t="s">
        <v>8978</v>
      </c>
    </row>
    <row r="838" spans="1:2" x14ac:dyDescent="0.25">
      <c r="A838" s="62">
        <v>12352312</v>
      </c>
      <c r="B838" s="63" t="s">
        <v>4792</v>
      </c>
    </row>
    <row r="839" spans="1:2" x14ac:dyDescent="0.25">
      <c r="A839" s="62">
        <v>12352401</v>
      </c>
      <c r="B839" s="63" t="s">
        <v>12642</v>
      </c>
    </row>
    <row r="840" spans="1:2" x14ac:dyDescent="0.25">
      <c r="A840" s="62">
        <v>12352402</v>
      </c>
      <c r="B840" s="63" t="s">
        <v>6677</v>
      </c>
    </row>
    <row r="841" spans="1:2" x14ac:dyDescent="0.25">
      <c r="A841" s="62">
        <v>12352501</v>
      </c>
      <c r="B841" s="63" t="s">
        <v>5002</v>
      </c>
    </row>
    <row r="842" spans="1:2" x14ac:dyDescent="0.25">
      <c r="A842" s="62">
        <v>12352502</v>
      </c>
      <c r="B842" s="63" t="s">
        <v>3273</v>
      </c>
    </row>
    <row r="843" spans="1:2" x14ac:dyDescent="0.25">
      <c r="A843" s="62">
        <v>12352503</v>
      </c>
      <c r="B843" s="63" t="s">
        <v>15391</v>
      </c>
    </row>
    <row r="844" spans="1:2" x14ac:dyDescent="0.25">
      <c r="A844" s="62">
        <v>13101501</v>
      </c>
      <c r="B844" s="63" t="s">
        <v>7002</v>
      </c>
    </row>
    <row r="845" spans="1:2" x14ac:dyDescent="0.25">
      <c r="A845" s="62">
        <v>13101502</v>
      </c>
      <c r="B845" s="63" t="s">
        <v>11115</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2774</v>
      </c>
    </row>
    <row r="850" spans="1:2" x14ac:dyDescent="0.25">
      <c r="A850" s="62">
        <v>13101602</v>
      </c>
      <c r="B850" s="63" t="s">
        <v>10479</v>
      </c>
    </row>
    <row r="851" spans="1:2" x14ac:dyDescent="0.25">
      <c r="A851" s="62">
        <v>13101603</v>
      </c>
      <c r="B851" s="63" t="s">
        <v>5253</v>
      </c>
    </row>
    <row r="852" spans="1:2" x14ac:dyDescent="0.25">
      <c r="A852" s="62">
        <v>13101604</v>
      </c>
      <c r="B852" s="63" t="s">
        <v>18157</v>
      </c>
    </row>
    <row r="853" spans="1:2" x14ac:dyDescent="0.25">
      <c r="A853" s="62">
        <v>13101605</v>
      </c>
      <c r="B853" s="63" t="s">
        <v>5499</v>
      </c>
    </row>
    <row r="854" spans="1:2" x14ac:dyDescent="0.25">
      <c r="A854" s="62">
        <v>13101606</v>
      </c>
      <c r="B854" s="63" t="s">
        <v>6709</v>
      </c>
    </row>
    <row r="855" spans="1:2" x14ac:dyDescent="0.25">
      <c r="A855" s="62">
        <v>13101607</v>
      </c>
      <c r="B855" s="63" t="s">
        <v>9489</v>
      </c>
    </row>
    <row r="856" spans="1:2" x14ac:dyDescent="0.25">
      <c r="A856" s="62">
        <v>13101701</v>
      </c>
      <c r="B856" s="63" t="s">
        <v>7128</v>
      </c>
    </row>
    <row r="857" spans="1:2" x14ac:dyDescent="0.25">
      <c r="A857" s="62">
        <v>13101702</v>
      </c>
      <c r="B857" s="63" t="s">
        <v>18141</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9282</v>
      </c>
    </row>
    <row r="862" spans="1:2" x14ac:dyDescent="0.25">
      <c r="A862" s="62">
        <v>13101707</v>
      </c>
      <c r="B862" s="63" t="s">
        <v>7035</v>
      </c>
    </row>
    <row r="863" spans="1:2" x14ac:dyDescent="0.25">
      <c r="A863" s="62">
        <v>13101708</v>
      </c>
      <c r="B863" s="63" t="s">
        <v>10899</v>
      </c>
    </row>
    <row r="864" spans="1:2" x14ac:dyDescent="0.25">
      <c r="A864" s="62">
        <v>13101709</v>
      </c>
      <c r="B864" s="63" t="s">
        <v>3819</v>
      </c>
    </row>
    <row r="865" spans="1:2" x14ac:dyDescent="0.25">
      <c r="A865" s="62">
        <v>13101710</v>
      </c>
      <c r="B865" s="63" t="s">
        <v>13336</v>
      </c>
    </row>
    <row r="866" spans="1:2" x14ac:dyDescent="0.25">
      <c r="A866" s="62">
        <v>13101711</v>
      </c>
      <c r="B866" s="63" t="s">
        <v>3715</v>
      </c>
    </row>
    <row r="867" spans="1:2" x14ac:dyDescent="0.25">
      <c r="A867" s="62">
        <v>13101712</v>
      </c>
      <c r="B867" s="63" t="s">
        <v>3289</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4726</v>
      </c>
    </row>
    <row r="873" spans="1:2" x14ac:dyDescent="0.25">
      <c r="A873" s="62">
        <v>13101718</v>
      </c>
      <c r="B873" s="63" t="s">
        <v>10150</v>
      </c>
    </row>
    <row r="874" spans="1:2" x14ac:dyDescent="0.25">
      <c r="A874" s="62">
        <v>13101719</v>
      </c>
      <c r="B874" s="63" t="s">
        <v>4136</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7777</v>
      </c>
    </row>
    <row r="884" spans="1:2" x14ac:dyDescent="0.25">
      <c r="A884" s="62">
        <v>13101906</v>
      </c>
      <c r="B884" s="63" t="s">
        <v>8003</v>
      </c>
    </row>
    <row r="885" spans="1:2" x14ac:dyDescent="0.25">
      <c r="A885" s="62">
        <v>13102001</v>
      </c>
      <c r="B885" s="63" t="s">
        <v>131</v>
      </c>
    </row>
    <row r="886" spans="1:2" x14ac:dyDescent="0.25">
      <c r="A886" s="62">
        <v>13102002</v>
      </c>
      <c r="B886" s="63" t="s">
        <v>3750</v>
      </c>
    </row>
    <row r="887" spans="1:2" x14ac:dyDescent="0.25">
      <c r="A887" s="62">
        <v>13102003</v>
      </c>
      <c r="B887" s="63" t="s">
        <v>11656</v>
      </c>
    </row>
    <row r="888" spans="1:2" x14ac:dyDescent="0.25">
      <c r="A888" s="62">
        <v>13102005</v>
      </c>
      <c r="B888" s="63" t="s">
        <v>10406</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15147</v>
      </c>
    </row>
    <row r="895" spans="1:2" x14ac:dyDescent="0.25">
      <c r="A895" s="62">
        <v>13102013</v>
      </c>
      <c r="B895" s="63" t="s">
        <v>5722</v>
      </c>
    </row>
    <row r="896" spans="1:2" x14ac:dyDescent="0.25">
      <c r="A896" s="62">
        <v>13102014</v>
      </c>
      <c r="B896" s="63" t="s">
        <v>1973</v>
      </c>
    </row>
    <row r="897" spans="1:2" x14ac:dyDescent="0.25">
      <c r="A897" s="62">
        <v>13102015</v>
      </c>
      <c r="B897" s="63" t="s">
        <v>18044</v>
      </c>
    </row>
    <row r="898" spans="1:2" x14ac:dyDescent="0.25">
      <c r="A898" s="62">
        <v>13102016</v>
      </c>
      <c r="B898" s="63" t="s">
        <v>6429</v>
      </c>
    </row>
    <row r="899" spans="1:2" x14ac:dyDescent="0.25">
      <c r="A899" s="62">
        <v>13102017</v>
      </c>
      <c r="B899" s="63" t="s">
        <v>7810</v>
      </c>
    </row>
    <row r="900" spans="1:2" x14ac:dyDescent="0.25">
      <c r="A900" s="62">
        <v>13102018</v>
      </c>
      <c r="B900" s="63" t="s">
        <v>17103</v>
      </c>
    </row>
    <row r="901" spans="1:2" x14ac:dyDescent="0.25">
      <c r="A901" s="62">
        <v>13102019</v>
      </c>
      <c r="B901" s="63" t="s">
        <v>10073</v>
      </c>
    </row>
    <row r="902" spans="1:2" x14ac:dyDescent="0.25">
      <c r="A902" s="62">
        <v>13102020</v>
      </c>
      <c r="B902" s="63" t="s">
        <v>2460</v>
      </c>
    </row>
    <row r="903" spans="1:2" x14ac:dyDescent="0.25">
      <c r="A903" s="62">
        <v>13102021</v>
      </c>
      <c r="B903" s="63" t="s">
        <v>8374</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8029</v>
      </c>
    </row>
    <row r="915" spans="1:2" x14ac:dyDescent="0.25">
      <c r="A915" s="62">
        <v>13111002</v>
      </c>
      <c r="B915" s="63" t="s">
        <v>4531</v>
      </c>
    </row>
    <row r="916" spans="1:2" x14ac:dyDescent="0.25">
      <c r="A916" s="62">
        <v>13111003</v>
      </c>
      <c r="B916" s="63" t="s">
        <v>15585</v>
      </c>
    </row>
    <row r="917" spans="1:2" x14ac:dyDescent="0.25">
      <c r="A917" s="62">
        <v>13111004</v>
      </c>
      <c r="B917" s="63" t="s">
        <v>7629</v>
      </c>
    </row>
    <row r="918" spans="1:2" x14ac:dyDescent="0.25">
      <c r="A918" s="62">
        <v>13111005</v>
      </c>
      <c r="B918" s="63" t="s">
        <v>12647</v>
      </c>
    </row>
    <row r="919" spans="1:2" x14ac:dyDescent="0.25">
      <c r="A919" s="62">
        <v>13111006</v>
      </c>
      <c r="B919" s="63" t="s">
        <v>6956</v>
      </c>
    </row>
    <row r="920" spans="1:2" x14ac:dyDescent="0.25">
      <c r="A920" s="62">
        <v>13111007</v>
      </c>
      <c r="B920" s="63" t="s">
        <v>8339</v>
      </c>
    </row>
    <row r="921" spans="1:2" x14ac:dyDescent="0.25">
      <c r="A921" s="62">
        <v>13111008</v>
      </c>
      <c r="B921" s="63" t="s">
        <v>12392</v>
      </c>
    </row>
    <row r="922" spans="1:2" x14ac:dyDescent="0.25">
      <c r="A922" s="62">
        <v>13111009</v>
      </c>
      <c r="B922" s="63" t="s">
        <v>10319</v>
      </c>
    </row>
    <row r="923" spans="1:2" x14ac:dyDescent="0.25">
      <c r="A923" s="62">
        <v>13111010</v>
      </c>
      <c r="B923" s="63" t="s">
        <v>15415</v>
      </c>
    </row>
    <row r="924" spans="1:2" x14ac:dyDescent="0.25">
      <c r="A924" s="62">
        <v>13111011</v>
      </c>
      <c r="B924" s="63" t="s">
        <v>9103</v>
      </c>
    </row>
    <row r="925" spans="1:2" x14ac:dyDescent="0.25">
      <c r="A925" s="62">
        <v>13111012</v>
      </c>
      <c r="B925" s="63" t="s">
        <v>10710</v>
      </c>
    </row>
    <row r="926" spans="1:2" x14ac:dyDescent="0.25">
      <c r="A926" s="62">
        <v>13111013</v>
      </c>
      <c r="B926" s="63" t="s">
        <v>13591</v>
      </c>
    </row>
    <row r="927" spans="1:2" x14ac:dyDescent="0.25">
      <c r="A927" s="62">
        <v>13111014</v>
      </c>
      <c r="B927" s="63" t="s">
        <v>2767</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13776</v>
      </c>
    </row>
    <row r="932" spans="1:2" x14ac:dyDescent="0.25">
      <c r="A932" s="62">
        <v>13111019</v>
      </c>
      <c r="B932" s="63" t="s">
        <v>1378</v>
      </c>
    </row>
    <row r="933" spans="1:2" x14ac:dyDescent="0.25">
      <c r="A933" s="62">
        <v>13111020</v>
      </c>
      <c r="B933" s="63" t="s">
        <v>4289</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15067</v>
      </c>
    </row>
    <row r="938" spans="1:2" x14ac:dyDescent="0.25">
      <c r="A938" s="62">
        <v>13111025</v>
      </c>
      <c r="B938" s="63" t="s">
        <v>2814</v>
      </c>
    </row>
    <row r="939" spans="1:2" x14ac:dyDescent="0.25">
      <c r="A939" s="62">
        <v>13111026</v>
      </c>
      <c r="B939" s="63" t="s">
        <v>12947</v>
      </c>
    </row>
    <row r="940" spans="1:2" x14ac:dyDescent="0.25">
      <c r="A940" s="62">
        <v>13111027</v>
      </c>
      <c r="B940" s="63" t="s">
        <v>9211</v>
      </c>
    </row>
    <row r="941" spans="1:2" x14ac:dyDescent="0.25">
      <c r="A941" s="62">
        <v>13111028</v>
      </c>
      <c r="B941" s="63" t="s">
        <v>4018</v>
      </c>
    </row>
    <row r="942" spans="1:2" x14ac:dyDescent="0.25">
      <c r="A942" s="62">
        <v>13111029</v>
      </c>
      <c r="B942" s="63" t="s">
        <v>14476</v>
      </c>
    </row>
    <row r="943" spans="1:2" x14ac:dyDescent="0.25">
      <c r="A943" s="62">
        <v>13111030</v>
      </c>
      <c r="B943" s="63" t="s">
        <v>8001</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8651</v>
      </c>
    </row>
    <row r="950" spans="1:2" x14ac:dyDescent="0.25">
      <c r="A950" s="62">
        <v>13111037</v>
      </c>
      <c r="B950" s="63" t="s">
        <v>6498</v>
      </c>
    </row>
    <row r="951" spans="1:2" x14ac:dyDescent="0.25">
      <c r="A951" s="62">
        <v>13111038</v>
      </c>
      <c r="B951" s="63" t="s">
        <v>12192</v>
      </c>
    </row>
    <row r="952" spans="1:2" x14ac:dyDescent="0.25">
      <c r="A952" s="62">
        <v>13111039</v>
      </c>
      <c r="B952" s="63" t="s">
        <v>16733</v>
      </c>
    </row>
    <row r="953" spans="1:2" x14ac:dyDescent="0.25">
      <c r="A953" s="62">
        <v>13111040</v>
      </c>
      <c r="B953" s="63" t="s">
        <v>8591</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8673</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4732</v>
      </c>
    </row>
    <row r="975" spans="1:2" x14ac:dyDescent="0.25">
      <c r="A975" s="62">
        <v>13111062</v>
      </c>
      <c r="B975" s="63" t="s">
        <v>18446</v>
      </c>
    </row>
    <row r="976" spans="1:2" x14ac:dyDescent="0.25">
      <c r="A976" s="62">
        <v>13111063</v>
      </c>
      <c r="B976" s="63" t="s">
        <v>11684</v>
      </c>
    </row>
    <row r="977" spans="1:2" x14ac:dyDescent="0.25">
      <c r="A977" s="62">
        <v>13111064</v>
      </c>
      <c r="B977" s="63" t="s">
        <v>5425</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5366</v>
      </c>
    </row>
    <row r="982" spans="1:2" x14ac:dyDescent="0.25">
      <c r="A982" s="62">
        <v>13111103</v>
      </c>
      <c r="B982" s="63" t="s">
        <v>5882</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4669</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5406</v>
      </c>
    </row>
    <row r="993" spans="1:2" x14ac:dyDescent="0.25">
      <c r="A993" s="62">
        <v>13111211</v>
      </c>
      <c r="B993" s="63" t="s">
        <v>15495</v>
      </c>
    </row>
    <row r="994" spans="1:2" x14ac:dyDescent="0.25">
      <c r="A994" s="62">
        <v>13111212</v>
      </c>
      <c r="B994" s="63" t="s">
        <v>10269</v>
      </c>
    </row>
    <row r="995" spans="1:2" x14ac:dyDescent="0.25">
      <c r="A995" s="62">
        <v>13111213</v>
      </c>
      <c r="B995" s="63" t="s">
        <v>15256</v>
      </c>
    </row>
    <row r="996" spans="1:2" x14ac:dyDescent="0.25">
      <c r="A996" s="62">
        <v>13111214</v>
      </c>
      <c r="B996" s="63" t="s">
        <v>11141</v>
      </c>
    </row>
    <row r="997" spans="1:2" x14ac:dyDescent="0.25">
      <c r="A997" s="62">
        <v>13111215</v>
      </c>
      <c r="B997" s="63" t="s">
        <v>6048</v>
      </c>
    </row>
    <row r="998" spans="1:2" x14ac:dyDescent="0.25">
      <c r="A998" s="62">
        <v>13111216</v>
      </c>
      <c r="B998" s="63" t="s">
        <v>15809</v>
      </c>
    </row>
    <row r="999" spans="1:2" x14ac:dyDescent="0.25">
      <c r="A999" s="62">
        <v>13111217</v>
      </c>
      <c r="B999" s="63" t="s">
        <v>29</v>
      </c>
    </row>
    <row r="1000" spans="1:2" x14ac:dyDescent="0.25">
      <c r="A1000" s="62">
        <v>13111218</v>
      </c>
      <c r="B1000" s="63" t="s">
        <v>8057</v>
      </c>
    </row>
    <row r="1001" spans="1:2" x14ac:dyDescent="0.25">
      <c r="A1001" s="62">
        <v>13111219</v>
      </c>
      <c r="B1001" s="63" t="s">
        <v>4490</v>
      </c>
    </row>
    <row r="1002" spans="1:2" x14ac:dyDescent="0.25">
      <c r="A1002" s="62">
        <v>13111220</v>
      </c>
      <c r="B1002" s="63" t="s">
        <v>9390</v>
      </c>
    </row>
    <row r="1003" spans="1:2" x14ac:dyDescent="0.25">
      <c r="A1003" s="62">
        <v>13111301</v>
      </c>
      <c r="B1003" s="63" t="s">
        <v>7115</v>
      </c>
    </row>
    <row r="1004" spans="1:2" x14ac:dyDescent="0.25">
      <c r="A1004" s="62">
        <v>13111302</v>
      </c>
      <c r="B1004" s="63" t="s">
        <v>9114</v>
      </c>
    </row>
    <row r="1005" spans="1:2" x14ac:dyDescent="0.25">
      <c r="A1005" s="62">
        <v>13111303</v>
      </c>
      <c r="B1005" s="63" t="s">
        <v>10115</v>
      </c>
    </row>
    <row r="1006" spans="1:2" x14ac:dyDescent="0.25">
      <c r="A1006" s="62">
        <v>13111304</v>
      </c>
      <c r="B1006" s="63" t="s">
        <v>7910</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2989</v>
      </c>
    </row>
    <row r="1012" spans="1:2" x14ac:dyDescent="0.25">
      <c r="A1012" s="62">
        <v>14111501</v>
      </c>
      <c r="B1012" s="63" t="s">
        <v>18527</v>
      </c>
    </row>
    <row r="1013" spans="1:2" x14ac:dyDescent="0.25">
      <c r="A1013" s="62">
        <v>14111502</v>
      </c>
      <c r="B1013" s="63" t="s">
        <v>14288</v>
      </c>
    </row>
    <row r="1014" spans="1:2" x14ac:dyDescent="0.25">
      <c r="A1014" s="62">
        <v>14111503</v>
      </c>
      <c r="B1014" s="63" t="s">
        <v>14857</v>
      </c>
    </row>
    <row r="1015" spans="1:2" x14ac:dyDescent="0.25">
      <c r="A1015" s="62">
        <v>14111504</v>
      </c>
      <c r="B1015" s="63" t="s">
        <v>3550</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3894</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14717</v>
      </c>
    </row>
    <row r="1025" spans="1:2" x14ac:dyDescent="0.25">
      <c r="A1025" s="62">
        <v>14111514</v>
      </c>
      <c r="B1025" s="63" t="s">
        <v>11352</v>
      </c>
    </row>
    <row r="1026" spans="1:2" x14ac:dyDescent="0.25">
      <c r="A1026" s="62">
        <v>14111515</v>
      </c>
      <c r="B1026" s="63" t="s">
        <v>13909</v>
      </c>
    </row>
    <row r="1027" spans="1:2" x14ac:dyDescent="0.25">
      <c r="A1027" s="62">
        <v>14111516</v>
      </c>
      <c r="B1027" s="63" t="s">
        <v>6178</v>
      </c>
    </row>
    <row r="1028" spans="1:2" x14ac:dyDescent="0.25">
      <c r="A1028" s="62">
        <v>14111518</v>
      </c>
      <c r="B1028" s="63" t="s">
        <v>9217</v>
      </c>
    </row>
    <row r="1029" spans="1:2" x14ac:dyDescent="0.25">
      <c r="A1029" s="62">
        <v>14111519</v>
      </c>
      <c r="B1029" s="63" t="s">
        <v>18470</v>
      </c>
    </row>
    <row r="1030" spans="1:2" x14ac:dyDescent="0.25">
      <c r="A1030" s="62">
        <v>14111520</v>
      </c>
      <c r="B1030" s="63" t="s">
        <v>15266</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6007</v>
      </c>
    </row>
    <row r="1038" spans="1:2" x14ac:dyDescent="0.25">
      <c r="A1038" s="62">
        <v>14111530</v>
      </c>
      <c r="B1038" s="63" t="s">
        <v>8634</v>
      </c>
    </row>
    <row r="1039" spans="1:2" x14ac:dyDescent="0.25">
      <c r="A1039" s="62">
        <v>14111531</v>
      </c>
      <c r="B1039" s="63" t="s">
        <v>12168</v>
      </c>
    </row>
    <row r="1040" spans="1:2" x14ac:dyDescent="0.25">
      <c r="A1040" s="62">
        <v>14111532</v>
      </c>
      <c r="B1040" s="63" t="s">
        <v>12229</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6420</v>
      </c>
    </row>
    <row r="1045" spans="1:2" x14ac:dyDescent="0.25">
      <c r="A1045" s="62">
        <v>14111537</v>
      </c>
      <c r="B1045" s="63" t="s">
        <v>18308</v>
      </c>
    </row>
    <row r="1046" spans="1:2" x14ac:dyDescent="0.25">
      <c r="A1046" s="62">
        <v>14111601</v>
      </c>
      <c r="B1046" s="63" t="s">
        <v>8516</v>
      </c>
    </row>
    <row r="1047" spans="1:2" x14ac:dyDescent="0.25">
      <c r="A1047" s="62">
        <v>14111604</v>
      </c>
      <c r="B1047" s="63" t="s">
        <v>4359</v>
      </c>
    </row>
    <row r="1048" spans="1:2" x14ac:dyDescent="0.25">
      <c r="A1048" s="62">
        <v>14111605</v>
      </c>
      <c r="B1048" s="63" t="s">
        <v>11367</v>
      </c>
    </row>
    <row r="1049" spans="1:2" x14ac:dyDescent="0.25">
      <c r="A1049" s="62">
        <v>14111606</v>
      </c>
      <c r="B1049" s="63" t="s">
        <v>4099</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13929</v>
      </c>
    </row>
    <row r="1054" spans="1:2" x14ac:dyDescent="0.25">
      <c r="A1054" s="62">
        <v>14111611</v>
      </c>
      <c r="B1054" s="63" t="s">
        <v>2033</v>
      </c>
    </row>
    <row r="1055" spans="1:2" x14ac:dyDescent="0.25">
      <c r="A1055" s="62">
        <v>14111613</v>
      </c>
      <c r="B1055" s="63" t="s">
        <v>3519</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6312</v>
      </c>
    </row>
    <row r="1064" spans="1:2" x14ac:dyDescent="0.25">
      <c r="A1064" s="62">
        <v>14111706</v>
      </c>
      <c r="B1064" s="63" t="s">
        <v>14122</v>
      </c>
    </row>
    <row r="1065" spans="1:2" x14ac:dyDescent="0.25">
      <c r="A1065" s="62">
        <v>14111801</v>
      </c>
      <c r="B1065" s="63" t="s">
        <v>11534</v>
      </c>
    </row>
    <row r="1066" spans="1:2" x14ac:dyDescent="0.25">
      <c r="A1066" s="62">
        <v>14111802</v>
      </c>
      <c r="B1066" s="63" t="s">
        <v>5549</v>
      </c>
    </row>
    <row r="1067" spans="1:2" x14ac:dyDescent="0.25">
      <c r="A1067" s="62">
        <v>14111803</v>
      </c>
      <c r="B1067" s="63" t="s">
        <v>4057</v>
      </c>
    </row>
    <row r="1068" spans="1:2" x14ac:dyDescent="0.25">
      <c r="A1068" s="62">
        <v>14111804</v>
      </c>
      <c r="B1068" s="63" t="s">
        <v>6113</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14893</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13023</v>
      </c>
    </row>
    <row r="1083" spans="1:2" x14ac:dyDescent="0.25">
      <c r="A1083" s="62">
        <v>14121502</v>
      </c>
      <c r="B1083" s="63" t="s">
        <v>2347</v>
      </c>
    </row>
    <row r="1084" spans="1:2" x14ac:dyDescent="0.25">
      <c r="A1084" s="62">
        <v>14121503</v>
      </c>
      <c r="B1084" s="63" t="s">
        <v>8081</v>
      </c>
    </row>
    <row r="1085" spans="1:2" x14ac:dyDescent="0.25">
      <c r="A1085" s="62">
        <v>14121504</v>
      </c>
      <c r="B1085" s="63" t="s">
        <v>11351</v>
      </c>
    </row>
    <row r="1086" spans="1:2" x14ac:dyDescent="0.25">
      <c r="A1086" s="62">
        <v>14121505</v>
      </c>
      <c r="B1086" s="63" t="s">
        <v>13606</v>
      </c>
    </row>
    <row r="1087" spans="1:2" x14ac:dyDescent="0.25">
      <c r="A1087" s="62">
        <v>14121601</v>
      </c>
      <c r="B1087" s="63" t="s">
        <v>15133</v>
      </c>
    </row>
    <row r="1088" spans="1:2" x14ac:dyDescent="0.25">
      <c r="A1088" s="62">
        <v>14121602</v>
      </c>
      <c r="B1088" s="63" t="s">
        <v>11238</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5070</v>
      </c>
    </row>
    <row r="1093" spans="1:2" x14ac:dyDescent="0.25">
      <c r="A1093" s="62">
        <v>14121702</v>
      </c>
      <c r="B1093" s="63" t="s">
        <v>14016</v>
      </c>
    </row>
    <row r="1094" spans="1:2" x14ac:dyDescent="0.25">
      <c r="A1094" s="62">
        <v>14121801</v>
      </c>
      <c r="B1094" s="63" t="s">
        <v>8133</v>
      </c>
    </row>
    <row r="1095" spans="1:2" x14ac:dyDescent="0.25">
      <c r="A1095" s="62">
        <v>14121802</v>
      </c>
      <c r="B1095" s="63" t="s">
        <v>9179</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5759</v>
      </c>
    </row>
    <row r="1101" spans="1:2" x14ac:dyDescent="0.25">
      <c r="A1101" s="62">
        <v>14121808</v>
      </c>
      <c r="B1101" s="63" t="s">
        <v>7397</v>
      </c>
    </row>
    <row r="1102" spans="1:2" x14ac:dyDescent="0.25">
      <c r="A1102" s="62">
        <v>14121809</v>
      </c>
      <c r="B1102" s="63" t="s">
        <v>3946</v>
      </c>
    </row>
    <row r="1103" spans="1:2" x14ac:dyDescent="0.25">
      <c r="A1103" s="62">
        <v>14121810</v>
      </c>
      <c r="B1103" s="63" t="s">
        <v>3419</v>
      </c>
    </row>
    <row r="1104" spans="1:2" x14ac:dyDescent="0.25">
      <c r="A1104" s="62">
        <v>14121811</v>
      </c>
      <c r="B1104" s="63" t="s">
        <v>17244</v>
      </c>
    </row>
    <row r="1105" spans="1:2" x14ac:dyDescent="0.25">
      <c r="A1105" s="62">
        <v>14121812</v>
      </c>
      <c r="B1105" s="63" t="s">
        <v>4044</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3811</v>
      </c>
    </row>
    <row r="1113" spans="1:2" x14ac:dyDescent="0.25">
      <c r="A1113" s="62">
        <v>14122103</v>
      </c>
      <c r="B1113" s="63" t="s">
        <v>14591</v>
      </c>
    </row>
    <row r="1114" spans="1:2" x14ac:dyDescent="0.25">
      <c r="A1114" s="62">
        <v>14122104</v>
      </c>
      <c r="B1114" s="63" t="s">
        <v>10207</v>
      </c>
    </row>
    <row r="1115" spans="1:2" x14ac:dyDescent="0.25">
      <c r="A1115" s="62">
        <v>14122105</v>
      </c>
      <c r="B1115" s="63" t="s">
        <v>16643</v>
      </c>
    </row>
    <row r="1116" spans="1:2" x14ac:dyDescent="0.25">
      <c r="A1116" s="62">
        <v>14122106</v>
      </c>
      <c r="B1116" s="63" t="s">
        <v>14077</v>
      </c>
    </row>
    <row r="1117" spans="1:2" x14ac:dyDescent="0.25">
      <c r="A1117" s="62">
        <v>14122201</v>
      </c>
      <c r="B1117" s="63" t="s">
        <v>10292</v>
      </c>
    </row>
    <row r="1118" spans="1:2" x14ac:dyDescent="0.25">
      <c r="A1118" s="62">
        <v>15101502</v>
      </c>
      <c r="B1118" s="63" t="s">
        <v>14299</v>
      </c>
    </row>
    <row r="1119" spans="1:2" x14ac:dyDescent="0.25">
      <c r="A1119" s="62">
        <v>15101503</v>
      </c>
      <c r="B1119" s="63" t="s">
        <v>5616</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7135</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9232</v>
      </c>
    </row>
    <row r="1134" spans="1:2" x14ac:dyDescent="0.25">
      <c r="A1134" s="62">
        <v>15101608</v>
      </c>
      <c r="B1134" s="63" t="s">
        <v>14702</v>
      </c>
    </row>
    <row r="1135" spans="1:2" x14ac:dyDescent="0.25">
      <c r="A1135" s="62">
        <v>15101701</v>
      </c>
      <c r="B1135" s="63" t="s">
        <v>6777</v>
      </c>
    </row>
    <row r="1136" spans="1:2" x14ac:dyDescent="0.25">
      <c r="A1136" s="62">
        <v>15101702</v>
      </c>
      <c r="B1136" s="63" t="s">
        <v>17278</v>
      </c>
    </row>
    <row r="1137" spans="1:2" x14ac:dyDescent="0.25">
      <c r="A1137" s="62">
        <v>15111501</v>
      </c>
      <c r="B1137" s="63" t="s">
        <v>6957</v>
      </c>
    </row>
    <row r="1138" spans="1:2" x14ac:dyDescent="0.25">
      <c r="A1138" s="62">
        <v>15111502</v>
      </c>
      <c r="B1138" s="63" t="s">
        <v>2750</v>
      </c>
    </row>
    <row r="1139" spans="1:2" x14ac:dyDescent="0.25">
      <c r="A1139" s="62">
        <v>15111503</v>
      </c>
      <c r="B1139" s="63" t="s">
        <v>2739</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3487</v>
      </c>
    </row>
    <row r="1146" spans="1:2" x14ac:dyDescent="0.25">
      <c r="A1146" s="62">
        <v>15111510</v>
      </c>
      <c r="B1146" s="63" t="s">
        <v>164</v>
      </c>
    </row>
    <row r="1147" spans="1:2" x14ac:dyDescent="0.25">
      <c r="A1147" s="62">
        <v>15111701</v>
      </c>
      <c r="B1147" s="63" t="s">
        <v>4652</v>
      </c>
    </row>
    <row r="1148" spans="1:2" x14ac:dyDescent="0.25">
      <c r="A1148" s="62">
        <v>15111702</v>
      </c>
      <c r="B1148" s="63" t="s">
        <v>13131</v>
      </c>
    </row>
    <row r="1149" spans="1:2" x14ac:dyDescent="0.25">
      <c r="A1149" s="62">
        <v>15121501</v>
      </c>
      <c r="B1149" s="63" t="s">
        <v>9045</v>
      </c>
    </row>
    <row r="1150" spans="1:2" x14ac:dyDescent="0.25">
      <c r="A1150" s="62">
        <v>15121502</v>
      </c>
      <c r="B1150" s="63" t="s">
        <v>16076</v>
      </c>
    </row>
    <row r="1151" spans="1:2" x14ac:dyDescent="0.25">
      <c r="A1151" s="62">
        <v>15121503</v>
      </c>
      <c r="B1151" s="63" t="s">
        <v>10864</v>
      </c>
    </row>
    <row r="1152" spans="1:2" x14ac:dyDescent="0.25">
      <c r="A1152" s="62">
        <v>15121504</v>
      </c>
      <c r="B1152" s="63" t="s">
        <v>13460</v>
      </c>
    </row>
    <row r="1153" spans="1:2" x14ac:dyDescent="0.25">
      <c r="A1153" s="62">
        <v>15121505</v>
      </c>
      <c r="B1153" s="63" t="s">
        <v>5908</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16224</v>
      </c>
    </row>
    <row r="1160" spans="1:2" x14ac:dyDescent="0.25">
      <c r="A1160" s="62">
        <v>15121514</v>
      </c>
      <c r="B1160" s="63" t="s">
        <v>4011</v>
      </c>
    </row>
    <row r="1161" spans="1:2" x14ac:dyDescent="0.25">
      <c r="A1161" s="62">
        <v>15121515</v>
      </c>
      <c r="B1161" s="63" t="s">
        <v>16877</v>
      </c>
    </row>
    <row r="1162" spans="1:2" x14ac:dyDescent="0.25">
      <c r="A1162" s="62">
        <v>15121516</v>
      </c>
      <c r="B1162" s="63" t="s">
        <v>11102</v>
      </c>
    </row>
    <row r="1163" spans="1:2" x14ac:dyDescent="0.25">
      <c r="A1163" s="62">
        <v>15121517</v>
      </c>
      <c r="B1163" s="63" t="s">
        <v>13294</v>
      </c>
    </row>
    <row r="1164" spans="1:2" x14ac:dyDescent="0.25">
      <c r="A1164" s="62">
        <v>15121518</v>
      </c>
      <c r="B1164" s="63" t="s">
        <v>6722</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2630</v>
      </c>
    </row>
    <row r="1169" spans="1:2" x14ac:dyDescent="0.25">
      <c r="A1169" s="62">
        <v>15121523</v>
      </c>
      <c r="B1169" s="63" t="s">
        <v>16963</v>
      </c>
    </row>
    <row r="1170" spans="1:2" x14ac:dyDescent="0.25">
      <c r="A1170" s="62">
        <v>15121524</v>
      </c>
      <c r="B1170" s="63" t="s">
        <v>4698</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6003</v>
      </c>
    </row>
    <row r="1176" spans="1:2" x14ac:dyDescent="0.25">
      <c r="A1176" s="62">
        <v>15121803</v>
      </c>
      <c r="B1176" s="63" t="s">
        <v>7957</v>
      </c>
    </row>
    <row r="1177" spans="1:2" x14ac:dyDescent="0.25">
      <c r="A1177" s="62">
        <v>15121804</v>
      </c>
      <c r="B1177" s="63" t="s">
        <v>1835</v>
      </c>
    </row>
    <row r="1178" spans="1:2" x14ac:dyDescent="0.25">
      <c r="A1178" s="62">
        <v>15121805</v>
      </c>
      <c r="B1178" s="63" t="s">
        <v>5354</v>
      </c>
    </row>
    <row r="1179" spans="1:2" x14ac:dyDescent="0.25">
      <c r="A1179" s="62">
        <v>15121806</v>
      </c>
      <c r="B1179" s="63" t="s">
        <v>7385</v>
      </c>
    </row>
    <row r="1180" spans="1:2" x14ac:dyDescent="0.25">
      <c r="A1180" s="62">
        <v>15121901</v>
      </c>
      <c r="B1180" s="63" t="s">
        <v>5552</v>
      </c>
    </row>
    <row r="1181" spans="1:2" x14ac:dyDescent="0.25">
      <c r="A1181" s="62">
        <v>15121902</v>
      </c>
      <c r="B1181" s="63" t="s">
        <v>9301</v>
      </c>
    </row>
    <row r="1182" spans="1:2" x14ac:dyDescent="0.25">
      <c r="A1182" s="62">
        <v>15121903</v>
      </c>
      <c r="B1182" s="63" t="s">
        <v>2545</v>
      </c>
    </row>
    <row r="1183" spans="1:2" x14ac:dyDescent="0.25">
      <c r="A1183" s="62">
        <v>15121904</v>
      </c>
      <c r="B1183" s="63" t="s">
        <v>353</v>
      </c>
    </row>
    <row r="1184" spans="1:2" x14ac:dyDescent="0.25">
      <c r="A1184" s="62">
        <v>15131502</v>
      </c>
      <c r="B1184" s="63" t="s">
        <v>16449</v>
      </c>
    </row>
    <row r="1185" spans="1:2" x14ac:dyDescent="0.25">
      <c r="A1185" s="62">
        <v>15131503</v>
      </c>
      <c r="B1185" s="63" t="s">
        <v>3081</v>
      </c>
    </row>
    <row r="1186" spans="1:2" x14ac:dyDescent="0.25">
      <c r="A1186" s="62">
        <v>15131504</v>
      </c>
      <c r="B1186" s="63" t="s">
        <v>11006</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7356</v>
      </c>
    </row>
    <row r="1192" spans="1:2" x14ac:dyDescent="0.25">
      <c r="A1192" s="62">
        <v>20101503</v>
      </c>
      <c r="B1192" s="63" t="s">
        <v>9712</v>
      </c>
    </row>
    <row r="1193" spans="1:2" x14ac:dyDescent="0.25">
      <c r="A1193" s="62">
        <v>20101504</v>
      </c>
      <c r="B1193" s="63" t="s">
        <v>17130</v>
      </c>
    </row>
    <row r="1194" spans="1:2" x14ac:dyDescent="0.25">
      <c r="A1194" s="62">
        <v>20101601</v>
      </c>
      <c r="B1194" s="63" t="s">
        <v>2029</v>
      </c>
    </row>
    <row r="1195" spans="1:2" x14ac:dyDescent="0.25">
      <c r="A1195" s="62">
        <v>20101602</v>
      </c>
      <c r="B1195" s="63" t="s">
        <v>8483</v>
      </c>
    </row>
    <row r="1196" spans="1:2" x14ac:dyDescent="0.25">
      <c r="A1196" s="62">
        <v>20101603</v>
      </c>
      <c r="B1196" s="63" t="s">
        <v>1433</v>
      </c>
    </row>
    <row r="1197" spans="1:2" x14ac:dyDescent="0.25">
      <c r="A1197" s="62">
        <v>20101701</v>
      </c>
      <c r="B1197" s="63" t="s">
        <v>18796</v>
      </c>
    </row>
    <row r="1198" spans="1:2" x14ac:dyDescent="0.25">
      <c r="A1198" s="62">
        <v>20101702</v>
      </c>
      <c r="B1198" s="63" t="s">
        <v>5718</v>
      </c>
    </row>
    <row r="1199" spans="1:2" x14ac:dyDescent="0.25">
      <c r="A1199" s="62">
        <v>20101703</v>
      </c>
      <c r="B1199" s="63" t="s">
        <v>18028</v>
      </c>
    </row>
    <row r="1200" spans="1:2" x14ac:dyDescent="0.25">
      <c r="A1200" s="62">
        <v>20101704</v>
      </c>
      <c r="B1200" s="63" t="s">
        <v>17392</v>
      </c>
    </row>
    <row r="1201" spans="1:2" x14ac:dyDescent="0.25">
      <c r="A1201" s="62">
        <v>20101705</v>
      </c>
      <c r="B1201" s="63" t="s">
        <v>8149</v>
      </c>
    </row>
    <row r="1202" spans="1:2" x14ac:dyDescent="0.25">
      <c r="A1202" s="62">
        <v>20101706</v>
      </c>
      <c r="B1202" s="63" t="s">
        <v>3432</v>
      </c>
    </row>
    <row r="1203" spans="1:2" x14ac:dyDescent="0.25">
      <c r="A1203" s="62">
        <v>20101707</v>
      </c>
      <c r="B1203" s="63" t="s">
        <v>2723</v>
      </c>
    </row>
    <row r="1204" spans="1:2" x14ac:dyDescent="0.25">
      <c r="A1204" s="62">
        <v>20101708</v>
      </c>
      <c r="B1204" s="63" t="s">
        <v>13249</v>
      </c>
    </row>
    <row r="1205" spans="1:2" x14ac:dyDescent="0.25">
      <c r="A1205" s="62">
        <v>20101709</v>
      </c>
      <c r="B1205" s="63" t="s">
        <v>7577</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2414</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5003</v>
      </c>
    </row>
    <row r="1214" spans="1:2" x14ac:dyDescent="0.25">
      <c r="A1214" s="62">
        <v>20101804</v>
      </c>
      <c r="B1214" s="63" t="s">
        <v>4244</v>
      </c>
    </row>
    <row r="1215" spans="1:2" x14ac:dyDescent="0.25">
      <c r="A1215" s="62">
        <v>20101805</v>
      </c>
      <c r="B1215" s="63" t="s">
        <v>10293</v>
      </c>
    </row>
    <row r="1216" spans="1:2" x14ac:dyDescent="0.25">
      <c r="A1216" s="62">
        <v>20101901</v>
      </c>
      <c r="B1216" s="63" t="s">
        <v>4520</v>
      </c>
    </row>
    <row r="1217" spans="1:2" x14ac:dyDescent="0.25">
      <c r="A1217" s="62">
        <v>20101902</v>
      </c>
      <c r="B1217" s="63" t="s">
        <v>14579</v>
      </c>
    </row>
    <row r="1218" spans="1:2" x14ac:dyDescent="0.25">
      <c r="A1218" s="62">
        <v>20101903</v>
      </c>
      <c r="B1218" s="63" t="s">
        <v>1574</v>
      </c>
    </row>
    <row r="1219" spans="1:2" x14ac:dyDescent="0.25">
      <c r="A1219" s="62">
        <v>20102001</v>
      </c>
      <c r="B1219" s="63" t="s">
        <v>8821</v>
      </c>
    </row>
    <row r="1220" spans="1:2" x14ac:dyDescent="0.25">
      <c r="A1220" s="62">
        <v>20102002</v>
      </c>
      <c r="B1220" s="63" t="s">
        <v>8610</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3181</v>
      </c>
    </row>
    <row r="1226" spans="1:2" x14ac:dyDescent="0.25">
      <c r="A1226" s="62">
        <v>20102008</v>
      </c>
      <c r="B1226" s="63" t="s">
        <v>10275</v>
      </c>
    </row>
    <row r="1227" spans="1:2" x14ac:dyDescent="0.25">
      <c r="A1227" s="62">
        <v>20102101</v>
      </c>
      <c r="B1227" s="63" t="s">
        <v>15815</v>
      </c>
    </row>
    <row r="1228" spans="1:2" x14ac:dyDescent="0.25">
      <c r="A1228" s="62">
        <v>20102102</v>
      </c>
      <c r="B1228" s="63" t="s">
        <v>11953</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14580</v>
      </c>
    </row>
    <row r="1238" spans="1:2" x14ac:dyDescent="0.25">
      <c r="A1238" s="62">
        <v>20102305</v>
      </c>
      <c r="B1238" s="63" t="s">
        <v>7220</v>
      </c>
    </row>
    <row r="1239" spans="1:2" x14ac:dyDescent="0.25">
      <c r="A1239" s="62">
        <v>20102306</v>
      </c>
      <c r="B1239" s="63" t="s">
        <v>18010</v>
      </c>
    </row>
    <row r="1240" spans="1:2" x14ac:dyDescent="0.25">
      <c r="A1240" s="62">
        <v>20102307</v>
      </c>
      <c r="B1240" s="63" t="s">
        <v>16374</v>
      </c>
    </row>
    <row r="1241" spans="1:2" x14ac:dyDescent="0.25">
      <c r="A1241" s="62">
        <v>20111504</v>
      </c>
      <c r="B1241" s="63" t="s">
        <v>5663</v>
      </c>
    </row>
    <row r="1242" spans="1:2" x14ac:dyDescent="0.25">
      <c r="A1242" s="62">
        <v>20111505</v>
      </c>
      <c r="B1242" s="63" t="s">
        <v>8084</v>
      </c>
    </row>
    <row r="1243" spans="1:2" x14ac:dyDescent="0.25">
      <c r="A1243" s="62">
        <v>20111601</v>
      </c>
      <c r="B1243" s="63" t="s">
        <v>18193</v>
      </c>
    </row>
    <row r="1244" spans="1:2" x14ac:dyDescent="0.25">
      <c r="A1244" s="62">
        <v>20111602</v>
      </c>
      <c r="B1244" s="63" t="s">
        <v>5845</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2757</v>
      </c>
    </row>
    <row r="1256" spans="1:2" x14ac:dyDescent="0.25">
      <c r="A1256" s="62">
        <v>20111615</v>
      </c>
      <c r="B1256" s="63" t="s">
        <v>12328</v>
      </c>
    </row>
    <row r="1257" spans="1:2" x14ac:dyDescent="0.25">
      <c r="A1257" s="62">
        <v>20111616</v>
      </c>
      <c r="B1257" s="63" t="s">
        <v>10413</v>
      </c>
    </row>
    <row r="1258" spans="1:2" x14ac:dyDescent="0.25">
      <c r="A1258" s="62">
        <v>20111617</v>
      </c>
      <c r="B1258" s="63" t="s">
        <v>7061</v>
      </c>
    </row>
    <row r="1259" spans="1:2" x14ac:dyDescent="0.25">
      <c r="A1259" s="62">
        <v>20111618</v>
      </c>
      <c r="B1259" s="63" t="s">
        <v>1488</v>
      </c>
    </row>
    <row r="1260" spans="1:2" x14ac:dyDescent="0.25">
      <c r="A1260" s="62">
        <v>20111619</v>
      </c>
      <c r="B1260" s="63" t="s">
        <v>13044</v>
      </c>
    </row>
    <row r="1261" spans="1:2" x14ac:dyDescent="0.25">
      <c r="A1261" s="62">
        <v>20111701</v>
      </c>
      <c r="B1261" s="63" t="s">
        <v>6621</v>
      </c>
    </row>
    <row r="1262" spans="1:2" x14ac:dyDescent="0.25">
      <c r="A1262" s="62">
        <v>20111702</v>
      </c>
      <c r="B1262" s="63" t="s">
        <v>12991</v>
      </c>
    </row>
    <row r="1263" spans="1:2" x14ac:dyDescent="0.25">
      <c r="A1263" s="62">
        <v>20111703</v>
      </c>
      <c r="B1263" s="63" t="s">
        <v>3769</v>
      </c>
    </row>
    <row r="1264" spans="1:2" x14ac:dyDescent="0.25">
      <c r="A1264" s="62">
        <v>20111704</v>
      </c>
      <c r="B1264" s="63" t="s">
        <v>13981</v>
      </c>
    </row>
    <row r="1265" spans="1:2" x14ac:dyDescent="0.25">
      <c r="A1265" s="62">
        <v>20111705</v>
      </c>
      <c r="B1265" s="63" t="s">
        <v>8617</v>
      </c>
    </row>
    <row r="1266" spans="1:2" x14ac:dyDescent="0.25">
      <c r="A1266" s="62">
        <v>20111706</v>
      </c>
      <c r="B1266" s="63" t="s">
        <v>1839</v>
      </c>
    </row>
    <row r="1267" spans="1:2" x14ac:dyDescent="0.25">
      <c r="A1267" s="62">
        <v>20111707</v>
      </c>
      <c r="B1267" s="63" t="s">
        <v>11612</v>
      </c>
    </row>
    <row r="1268" spans="1:2" x14ac:dyDescent="0.25">
      <c r="A1268" s="62">
        <v>20111708</v>
      </c>
      <c r="B1268" s="63" t="s">
        <v>7203</v>
      </c>
    </row>
    <row r="1269" spans="1:2" x14ac:dyDescent="0.25">
      <c r="A1269" s="62">
        <v>20111709</v>
      </c>
      <c r="B1269" s="63" t="s">
        <v>3499</v>
      </c>
    </row>
    <row r="1270" spans="1:2" x14ac:dyDescent="0.25">
      <c r="A1270" s="62">
        <v>20121001</v>
      </c>
      <c r="B1270" s="63" t="s">
        <v>6376</v>
      </c>
    </row>
    <row r="1271" spans="1:2" x14ac:dyDescent="0.25">
      <c r="A1271" s="62">
        <v>20121002</v>
      </c>
      <c r="B1271" s="63" t="s">
        <v>17844</v>
      </c>
    </row>
    <row r="1272" spans="1:2" x14ac:dyDescent="0.25">
      <c r="A1272" s="62">
        <v>20121003</v>
      </c>
      <c r="B1272" s="63" t="s">
        <v>5749</v>
      </c>
    </row>
    <row r="1273" spans="1:2" x14ac:dyDescent="0.25">
      <c r="A1273" s="62">
        <v>20121004</v>
      </c>
      <c r="B1273" s="63" t="s">
        <v>5055</v>
      </c>
    </row>
    <row r="1274" spans="1:2" x14ac:dyDescent="0.25">
      <c r="A1274" s="62">
        <v>20121005</v>
      </c>
      <c r="B1274" s="63" t="s">
        <v>17045</v>
      </c>
    </row>
    <row r="1275" spans="1:2" x14ac:dyDescent="0.25">
      <c r="A1275" s="62">
        <v>20121006</v>
      </c>
      <c r="B1275" s="63" t="s">
        <v>2311</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5109</v>
      </c>
    </row>
    <row r="1280" spans="1:2" x14ac:dyDescent="0.25">
      <c r="A1280" s="62">
        <v>20121011</v>
      </c>
      <c r="B1280" s="63" t="s">
        <v>8476</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7660</v>
      </c>
    </row>
    <row r="1285" spans="1:2" x14ac:dyDescent="0.25">
      <c r="A1285" s="62">
        <v>20121016</v>
      </c>
      <c r="B1285" s="63" t="s">
        <v>13983</v>
      </c>
    </row>
    <row r="1286" spans="1:2" x14ac:dyDescent="0.25">
      <c r="A1286" s="62">
        <v>20121101</v>
      </c>
      <c r="B1286" s="63" t="s">
        <v>9706</v>
      </c>
    </row>
    <row r="1287" spans="1:2" x14ac:dyDescent="0.25">
      <c r="A1287" s="62">
        <v>20121102</v>
      </c>
      <c r="B1287" s="63" t="s">
        <v>13332</v>
      </c>
    </row>
    <row r="1288" spans="1:2" x14ac:dyDescent="0.25">
      <c r="A1288" s="62">
        <v>20121103</v>
      </c>
      <c r="B1288" s="63" t="s">
        <v>2949</v>
      </c>
    </row>
    <row r="1289" spans="1:2" x14ac:dyDescent="0.25">
      <c r="A1289" s="62">
        <v>20121104</v>
      </c>
      <c r="B1289" s="63" t="s">
        <v>9968</v>
      </c>
    </row>
    <row r="1290" spans="1:2" x14ac:dyDescent="0.25">
      <c r="A1290" s="62">
        <v>20121105</v>
      </c>
      <c r="B1290" s="63" t="s">
        <v>11709</v>
      </c>
    </row>
    <row r="1291" spans="1:2" x14ac:dyDescent="0.25">
      <c r="A1291" s="62">
        <v>20121106</v>
      </c>
      <c r="B1291" s="63" t="s">
        <v>16622</v>
      </c>
    </row>
    <row r="1292" spans="1:2" x14ac:dyDescent="0.25">
      <c r="A1292" s="62">
        <v>20121107</v>
      </c>
      <c r="B1292" s="63" t="s">
        <v>6574</v>
      </c>
    </row>
    <row r="1293" spans="1:2" x14ac:dyDescent="0.25">
      <c r="A1293" s="62">
        <v>20121108</v>
      </c>
      <c r="B1293" s="63" t="s">
        <v>4919</v>
      </c>
    </row>
    <row r="1294" spans="1:2" x14ac:dyDescent="0.25">
      <c r="A1294" s="62">
        <v>20121109</v>
      </c>
      <c r="B1294" s="63" t="s">
        <v>7813</v>
      </c>
    </row>
    <row r="1295" spans="1:2" x14ac:dyDescent="0.25">
      <c r="A1295" s="62">
        <v>20121110</v>
      </c>
      <c r="B1295" s="63" t="s">
        <v>16557</v>
      </c>
    </row>
    <row r="1296" spans="1:2" x14ac:dyDescent="0.25">
      <c r="A1296" s="62">
        <v>20121111</v>
      </c>
      <c r="B1296" s="63" t="s">
        <v>3095</v>
      </c>
    </row>
    <row r="1297" spans="1:2" x14ac:dyDescent="0.25">
      <c r="A1297" s="62">
        <v>20121112</v>
      </c>
      <c r="B1297" s="63" t="s">
        <v>8573</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11243</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3659</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10334</v>
      </c>
    </row>
    <row r="1310" spans="1:2" x14ac:dyDescent="0.25">
      <c r="A1310" s="62">
        <v>20121206</v>
      </c>
      <c r="B1310" s="63" t="s">
        <v>3360</v>
      </c>
    </row>
    <row r="1311" spans="1:2" x14ac:dyDescent="0.25">
      <c r="A1311" s="62">
        <v>20121207</v>
      </c>
      <c r="B1311" s="63" t="s">
        <v>7630</v>
      </c>
    </row>
    <row r="1312" spans="1:2" x14ac:dyDescent="0.25">
      <c r="A1312" s="62">
        <v>20121208</v>
      </c>
      <c r="B1312" s="63" t="s">
        <v>970</v>
      </c>
    </row>
    <row r="1313" spans="1:2" x14ac:dyDescent="0.25">
      <c r="A1313" s="62">
        <v>20121209</v>
      </c>
      <c r="B1313" s="63" t="s">
        <v>6556</v>
      </c>
    </row>
    <row r="1314" spans="1:2" x14ac:dyDescent="0.25">
      <c r="A1314" s="62">
        <v>20121210</v>
      </c>
      <c r="B1314" s="63" t="s">
        <v>8548</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7413</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7923</v>
      </c>
    </row>
    <row r="1323" spans="1:2" x14ac:dyDescent="0.25">
      <c r="A1323" s="62">
        <v>20121306</v>
      </c>
      <c r="B1323" s="63" t="s">
        <v>11758</v>
      </c>
    </row>
    <row r="1324" spans="1:2" x14ac:dyDescent="0.25">
      <c r="A1324" s="62">
        <v>20121307</v>
      </c>
      <c r="B1324" s="63" t="s">
        <v>8233</v>
      </c>
    </row>
    <row r="1325" spans="1:2" x14ac:dyDescent="0.25">
      <c r="A1325" s="62">
        <v>20121308</v>
      </c>
      <c r="B1325" s="63" t="s">
        <v>1272</v>
      </c>
    </row>
    <row r="1326" spans="1:2" x14ac:dyDescent="0.25">
      <c r="A1326" s="62">
        <v>20121309</v>
      </c>
      <c r="B1326" s="63" t="s">
        <v>6612</v>
      </c>
    </row>
    <row r="1327" spans="1:2" x14ac:dyDescent="0.25">
      <c r="A1327" s="62">
        <v>20121310</v>
      </c>
      <c r="B1327" s="63" t="s">
        <v>17604</v>
      </c>
    </row>
    <row r="1328" spans="1:2" x14ac:dyDescent="0.25">
      <c r="A1328" s="62">
        <v>20121311</v>
      </c>
      <c r="B1328" s="63" t="s">
        <v>18491</v>
      </c>
    </row>
    <row r="1329" spans="1:2" x14ac:dyDescent="0.25">
      <c r="A1329" s="62">
        <v>20121312</v>
      </c>
      <c r="B1329" s="63" t="s">
        <v>6491</v>
      </c>
    </row>
    <row r="1330" spans="1:2" x14ac:dyDescent="0.25">
      <c r="A1330" s="62">
        <v>20121313</v>
      </c>
      <c r="B1330" s="63" t="s">
        <v>6923</v>
      </c>
    </row>
    <row r="1331" spans="1:2" x14ac:dyDescent="0.25">
      <c r="A1331" s="62">
        <v>20121314</v>
      </c>
      <c r="B1331" s="63" t="s">
        <v>11264</v>
      </c>
    </row>
    <row r="1332" spans="1:2" x14ac:dyDescent="0.25">
      <c r="A1332" s="62">
        <v>20121315</v>
      </c>
      <c r="B1332" s="63" t="s">
        <v>14460</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2920</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2898</v>
      </c>
    </row>
    <row r="1341" spans="1:2" x14ac:dyDescent="0.25">
      <c r="A1341" s="62">
        <v>20121401</v>
      </c>
      <c r="B1341" s="63" t="s">
        <v>8920</v>
      </c>
    </row>
    <row r="1342" spans="1:2" x14ac:dyDescent="0.25">
      <c r="A1342" s="62">
        <v>20121402</v>
      </c>
      <c r="B1342" s="63" t="s">
        <v>17641</v>
      </c>
    </row>
    <row r="1343" spans="1:2" x14ac:dyDescent="0.25">
      <c r="A1343" s="62">
        <v>20121403</v>
      </c>
      <c r="B1343" s="63" t="s">
        <v>5272</v>
      </c>
    </row>
    <row r="1344" spans="1:2" x14ac:dyDescent="0.25">
      <c r="A1344" s="62">
        <v>20121404</v>
      </c>
      <c r="B1344" s="63" t="s">
        <v>7842</v>
      </c>
    </row>
    <row r="1345" spans="1:2" x14ac:dyDescent="0.25">
      <c r="A1345" s="62">
        <v>20121405</v>
      </c>
      <c r="B1345" s="63" t="s">
        <v>5495</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2492</v>
      </c>
    </row>
    <row r="1351" spans="1:2" x14ac:dyDescent="0.25">
      <c r="A1351" s="62">
        <v>20121411</v>
      </c>
      <c r="B1351" s="63" t="s">
        <v>15886</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3514</v>
      </c>
    </row>
    <row r="1358" spans="1:2" x14ac:dyDescent="0.25">
      <c r="A1358" s="62">
        <v>20121418</v>
      </c>
      <c r="B1358" s="63" t="s">
        <v>18282</v>
      </c>
    </row>
    <row r="1359" spans="1:2" x14ac:dyDescent="0.25">
      <c r="A1359" s="62">
        <v>20121419</v>
      </c>
      <c r="B1359" s="63" t="s">
        <v>5723</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8016</v>
      </c>
    </row>
    <row r="1368" spans="1:2" x14ac:dyDescent="0.25">
      <c r="A1368" s="62">
        <v>20121429</v>
      </c>
      <c r="B1368" s="63" t="s">
        <v>1842</v>
      </c>
    </row>
    <row r="1369" spans="1:2" x14ac:dyDescent="0.25">
      <c r="A1369" s="62">
        <v>20121430</v>
      </c>
      <c r="B1369" s="63" t="s">
        <v>11530</v>
      </c>
    </row>
    <row r="1370" spans="1:2" x14ac:dyDescent="0.25">
      <c r="A1370" s="62">
        <v>20121501</v>
      </c>
      <c r="B1370" s="63" t="s">
        <v>16473</v>
      </c>
    </row>
    <row r="1371" spans="1:2" x14ac:dyDescent="0.25">
      <c r="A1371" s="62">
        <v>20121502</v>
      </c>
      <c r="B1371" s="63" t="s">
        <v>3617</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6839</v>
      </c>
    </row>
    <row r="1380" spans="1:2" x14ac:dyDescent="0.25">
      <c r="A1380" s="62">
        <v>20121511</v>
      </c>
      <c r="B1380" s="63" t="s">
        <v>8764</v>
      </c>
    </row>
    <row r="1381" spans="1:2" x14ac:dyDescent="0.25">
      <c r="A1381" s="62">
        <v>20121512</v>
      </c>
      <c r="B1381" s="63" t="s">
        <v>16169</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6404</v>
      </c>
    </row>
    <row r="1387" spans="1:2" x14ac:dyDescent="0.25">
      <c r="A1387" s="62">
        <v>20121602</v>
      </c>
      <c r="B1387" s="63" t="s">
        <v>4838</v>
      </c>
    </row>
    <row r="1388" spans="1:2" x14ac:dyDescent="0.25">
      <c r="A1388" s="62">
        <v>20121603</v>
      </c>
      <c r="B1388" s="63" t="s">
        <v>14495</v>
      </c>
    </row>
    <row r="1389" spans="1:2" x14ac:dyDescent="0.25">
      <c r="A1389" s="62">
        <v>20121604</v>
      </c>
      <c r="B1389" s="63" t="s">
        <v>7574</v>
      </c>
    </row>
    <row r="1390" spans="1:2" x14ac:dyDescent="0.25">
      <c r="A1390" s="62">
        <v>20121605</v>
      </c>
      <c r="B1390" s="63" t="s">
        <v>18556</v>
      </c>
    </row>
    <row r="1391" spans="1:2" x14ac:dyDescent="0.25">
      <c r="A1391" s="62">
        <v>20121606</v>
      </c>
      <c r="B1391" s="63" t="s">
        <v>3173</v>
      </c>
    </row>
    <row r="1392" spans="1:2" x14ac:dyDescent="0.25">
      <c r="A1392" s="62">
        <v>20121607</v>
      </c>
      <c r="B1392" s="63" t="s">
        <v>13087</v>
      </c>
    </row>
    <row r="1393" spans="1:2" x14ac:dyDescent="0.25">
      <c r="A1393" s="62">
        <v>20121701</v>
      </c>
      <c r="B1393" s="63" t="s">
        <v>10713</v>
      </c>
    </row>
    <row r="1394" spans="1:2" x14ac:dyDescent="0.25">
      <c r="A1394" s="62">
        <v>20121702</v>
      </c>
      <c r="B1394" s="63" t="s">
        <v>8503</v>
      </c>
    </row>
    <row r="1395" spans="1:2" x14ac:dyDescent="0.25">
      <c r="A1395" s="62">
        <v>20121703</v>
      </c>
      <c r="B1395" s="63" t="s">
        <v>7997</v>
      </c>
    </row>
    <row r="1396" spans="1:2" x14ac:dyDescent="0.25">
      <c r="A1396" s="62">
        <v>20121704</v>
      </c>
      <c r="B1396" s="63" t="s">
        <v>1180</v>
      </c>
    </row>
    <row r="1397" spans="1:2" x14ac:dyDescent="0.25">
      <c r="A1397" s="62">
        <v>20121705</v>
      </c>
      <c r="B1397" s="63" t="s">
        <v>4502</v>
      </c>
    </row>
    <row r="1398" spans="1:2" x14ac:dyDescent="0.25">
      <c r="A1398" s="62">
        <v>20121706</v>
      </c>
      <c r="B1398" s="63" t="s">
        <v>13819</v>
      </c>
    </row>
    <row r="1399" spans="1:2" x14ac:dyDescent="0.25">
      <c r="A1399" s="62">
        <v>20121707</v>
      </c>
      <c r="B1399" s="63" t="s">
        <v>5080</v>
      </c>
    </row>
    <row r="1400" spans="1:2" x14ac:dyDescent="0.25">
      <c r="A1400" s="62">
        <v>20121708</v>
      </c>
      <c r="B1400" s="63" t="s">
        <v>8321</v>
      </c>
    </row>
    <row r="1401" spans="1:2" x14ac:dyDescent="0.25">
      <c r="A1401" s="62">
        <v>20121801</v>
      </c>
      <c r="B1401" s="63" t="s">
        <v>2190</v>
      </c>
    </row>
    <row r="1402" spans="1:2" x14ac:dyDescent="0.25">
      <c r="A1402" s="62">
        <v>20121802</v>
      </c>
      <c r="B1402" s="63" t="s">
        <v>8456</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5916</v>
      </c>
    </row>
    <row r="1408" spans="1:2" x14ac:dyDescent="0.25">
      <c r="A1408" s="62">
        <v>20121903</v>
      </c>
      <c r="B1408" s="63" t="s">
        <v>8927</v>
      </c>
    </row>
    <row r="1409" spans="1:2" x14ac:dyDescent="0.25">
      <c r="A1409" s="62">
        <v>20121904</v>
      </c>
      <c r="B1409" s="63" t="s">
        <v>1896</v>
      </c>
    </row>
    <row r="1410" spans="1:2" x14ac:dyDescent="0.25">
      <c r="A1410" s="62">
        <v>20121905</v>
      </c>
      <c r="B1410" s="63" t="s">
        <v>7837</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3194</v>
      </c>
    </row>
    <row r="1425" spans="1:2" x14ac:dyDescent="0.25">
      <c r="A1425" s="62">
        <v>20122006</v>
      </c>
      <c r="B1425" s="63" t="s">
        <v>1852</v>
      </c>
    </row>
    <row r="1426" spans="1:2" x14ac:dyDescent="0.25">
      <c r="A1426" s="62">
        <v>20122101</v>
      </c>
      <c r="B1426" s="63" t="s">
        <v>8407</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7919</v>
      </c>
    </row>
    <row r="1431" spans="1:2" x14ac:dyDescent="0.25">
      <c r="A1431" s="62">
        <v>20122106</v>
      </c>
      <c r="B1431" s="63" t="s">
        <v>13817</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8451</v>
      </c>
    </row>
    <row r="1436" spans="1:2" x14ac:dyDescent="0.25">
      <c r="A1436" s="62">
        <v>20122111</v>
      </c>
      <c r="B1436" s="63" t="s">
        <v>1230</v>
      </c>
    </row>
    <row r="1437" spans="1:2" x14ac:dyDescent="0.25">
      <c r="A1437" s="62">
        <v>20122112</v>
      </c>
      <c r="B1437" s="63" t="s">
        <v>15326</v>
      </c>
    </row>
    <row r="1438" spans="1:2" x14ac:dyDescent="0.25">
      <c r="A1438" s="62">
        <v>20122113</v>
      </c>
      <c r="B1438" s="63" t="s">
        <v>7679</v>
      </c>
    </row>
    <row r="1439" spans="1:2" x14ac:dyDescent="0.25">
      <c r="A1439" s="62">
        <v>20122114</v>
      </c>
      <c r="B1439" s="63" t="s">
        <v>7955</v>
      </c>
    </row>
    <row r="1440" spans="1:2" x14ac:dyDescent="0.25">
      <c r="A1440" s="62">
        <v>20122115</v>
      </c>
      <c r="B1440" s="63" t="s">
        <v>17492</v>
      </c>
    </row>
    <row r="1441" spans="1:2" x14ac:dyDescent="0.25">
      <c r="A1441" s="62">
        <v>20122201</v>
      </c>
      <c r="B1441" s="63" t="s">
        <v>2169</v>
      </c>
    </row>
    <row r="1442" spans="1:2" x14ac:dyDescent="0.25">
      <c r="A1442" s="62">
        <v>20122202</v>
      </c>
      <c r="B1442" s="63" t="s">
        <v>5924</v>
      </c>
    </row>
    <row r="1443" spans="1:2" x14ac:dyDescent="0.25">
      <c r="A1443" s="62">
        <v>20122203</v>
      </c>
      <c r="B1443" s="63" t="s">
        <v>16699</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3676</v>
      </c>
    </row>
    <row r="1450" spans="1:2" x14ac:dyDescent="0.25">
      <c r="A1450" s="62">
        <v>20122210</v>
      </c>
      <c r="B1450" s="63" t="s">
        <v>13586</v>
      </c>
    </row>
    <row r="1451" spans="1:2" x14ac:dyDescent="0.25">
      <c r="A1451" s="62">
        <v>20122211</v>
      </c>
      <c r="B1451" s="63" t="s">
        <v>6155</v>
      </c>
    </row>
    <row r="1452" spans="1:2" x14ac:dyDescent="0.25">
      <c r="A1452" s="62">
        <v>20122212</v>
      </c>
      <c r="B1452" s="63" t="s">
        <v>8533</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8666</v>
      </c>
    </row>
    <row r="1457" spans="1:2" x14ac:dyDescent="0.25">
      <c r="A1457" s="62">
        <v>20122301</v>
      </c>
      <c r="B1457" s="63" t="s">
        <v>10797</v>
      </c>
    </row>
    <row r="1458" spans="1:2" x14ac:dyDescent="0.25">
      <c r="A1458" s="62">
        <v>20122302</v>
      </c>
      <c r="B1458" s="63" t="s">
        <v>18340</v>
      </c>
    </row>
    <row r="1459" spans="1:2" x14ac:dyDescent="0.25">
      <c r="A1459" s="62">
        <v>20122303</v>
      </c>
      <c r="B1459" s="63" t="s">
        <v>13515</v>
      </c>
    </row>
    <row r="1460" spans="1:2" x14ac:dyDescent="0.25">
      <c r="A1460" s="62">
        <v>20122304</v>
      </c>
      <c r="B1460" s="63" t="s">
        <v>4621</v>
      </c>
    </row>
    <row r="1461" spans="1:2" x14ac:dyDescent="0.25">
      <c r="A1461" s="62">
        <v>20122305</v>
      </c>
      <c r="B1461" s="63" t="s">
        <v>17087</v>
      </c>
    </row>
    <row r="1462" spans="1:2" x14ac:dyDescent="0.25">
      <c r="A1462" s="62">
        <v>20122306</v>
      </c>
      <c r="B1462" s="63" t="s">
        <v>4174</v>
      </c>
    </row>
    <row r="1463" spans="1:2" x14ac:dyDescent="0.25">
      <c r="A1463" s="62">
        <v>20122307</v>
      </c>
      <c r="B1463" s="63" t="s">
        <v>4918</v>
      </c>
    </row>
    <row r="1464" spans="1:2" x14ac:dyDescent="0.25">
      <c r="A1464" s="62">
        <v>20122308</v>
      </c>
      <c r="B1464" s="63" t="s">
        <v>7675</v>
      </c>
    </row>
    <row r="1465" spans="1:2" x14ac:dyDescent="0.25">
      <c r="A1465" s="62">
        <v>20122309</v>
      </c>
      <c r="B1465" s="63" t="s">
        <v>3148</v>
      </c>
    </row>
    <row r="1466" spans="1:2" x14ac:dyDescent="0.25">
      <c r="A1466" s="62">
        <v>20122310</v>
      </c>
      <c r="B1466" s="63" t="s">
        <v>15390</v>
      </c>
    </row>
    <row r="1467" spans="1:2" x14ac:dyDescent="0.25">
      <c r="A1467" s="62">
        <v>20122311</v>
      </c>
      <c r="B1467" s="63" t="s">
        <v>5362</v>
      </c>
    </row>
    <row r="1468" spans="1:2" x14ac:dyDescent="0.25">
      <c r="A1468" s="62">
        <v>20122312</v>
      </c>
      <c r="B1468" s="63" t="s">
        <v>1919</v>
      </c>
    </row>
    <row r="1469" spans="1:2" x14ac:dyDescent="0.25">
      <c r="A1469" s="62">
        <v>20122313</v>
      </c>
      <c r="B1469" s="63" t="s">
        <v>4894</v>
      </c>
    </row>
    <row r="1470" spans="1:2" x14ac:dyDescent="0.25">
      <c r="A1470" s="62">
        <v>20122314</v>
      </c>
      <c r="B1470" s="63" t="s">
        <v>14560</v>
      </c>
    </row>
    <row r="1471" spans="1:2" x14ac:dyDescent="0.25">
      <c r="A1471" s="62">
        <v>20122315</v>
      </c>
      <c r="B1471" s="63" t="s">
        <v>9694</v>
      </c>
    </row>
    <row r="1472" spans="1:2" x14ac:dyDescent="0.25">
      <c r="A1472" s="62">
        <v>20122316</v>
      </c>
      <c r="B1472" s="63" t="s">
        <v>5600</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10203</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8692</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11092</v>
      </c>
    </row>
    <row r="1489" spans="1:2" x14ac:dyDescent="0.25">
      <c r="A1489" s="62">
        <v>20122333</v>
      </c>
      <c r="B1489" s="63" t="s">
        <v>16465</v>
      </c>
    </row>
    <row r="1490" spans="1:2" x14ac:dyDescent="0.25">
      <c r="A1490" s="62">
        <v>20122334</v>
      </c>
      <c r="B1490" s="63" t="s">
        <v>2357</v>
      </c>
    </row>
    <row r="1491" spans="1:2" x14ac:dyDescent="0.25">
      <c r="A1491" s="62">
        <v>20122335</v>
      </c>
      <c r="B1491" s="63" t="s">
        <v>5061</v>
      </c>
    </row>
    <row r="1492" spans="1:2" x14ac:dyDescent="0.25">
      <c r="A1492" s="62">
        <v>20122336</v>
      </c>
      <c r="B1492" s="63" t="s">
        <v>6987</v>
      </c>
    </row>
    <row r="1493" spans="1:2" x14ac:dyDescent="0.25">
      <c r="A1493" s="62">
        <v>20122338</v>
      </c>
      <c r="B1493" s="63" t="s">
        <v>2434</v>
      </c>
    </row>
    <row r="1494" spans="1:2" x14ac:dyDescent="0.25">
      <c r="A1494" s="62">
        <v>20122339</v>
      </c>
      <c r="B1494" s="63" t="s">
        <v>6914</v>
      </c>
    </row>
    <row r="1495" spans="1:2" x14ac:dyDescent="0.25">
      <c r="A1495" s="62">
        <v>20122340</v>
      </c>
      <c r="B1495" s="63" t="s">
        <v>15992</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5603</v>
      </c>
    </row>
    <row r="1500" spans="1:2" x14ac:dyDescent="0.25">
      <c r="A1500" s="62">
        <v>20122345</v>
      </c>
      <c r="B1500" s="63" t="s">
        <v>15573</v>
      </c>
    </row>
    <row r="1501" spans="1:2" x14ac:dyDescent="0.25">
      <c r="A1501" s="62">
        <v>20122346</v>
      </c>
      <c r="B1501" s="63" t="s">
        <v>11861</v>
      </c>
    </row>
    <row r="1502" spans="1:2" x14ac:dyDescent="0.25">
      <c r="A1502" s="62">
        <v>20122347</v>
      </c>
      <c r="B1502" s="63" t="s">
        <v>4725</v>
      </c>
    </row>
    <row r="1503" spans="1:2" x14ac:dyDescent="0.25">
      <c r="A1503" s="62">
        <v>20122348</v>
      </c>
      <c r="B1503" s="63" t="s">
        <v>1759</v>
      </c>
    </row>
    <row r="1504" spans="1:2" x14ac:dyDescent="0.25">
      <c r="A1504" s="62">
        <v>20122349</v>
      </c>
      <c r="B1504" s="63" t="s">
        <v>7248</v>
      </c>
    </row>
    <row r="1505" spans="1:2" x14ac:dyDescent="0.25">
      <c r="A1505" s="62">
        <v>20122350</v>
      </c>
      <c r="B1505" s="63" t="s">
        <v>4318</v>
      </c>
    </row>
    <row r="1506" spans="1:2" x14ac:dyDescent="0.25">
      <c r="A1506" s="62">
        <v>20122351</v>
      </c>
      <c r="B1506" s="63" t="s">
        <v>17332</v>
      </c>
    </row>
    <row r="1507" spans="1:2" x14ac:dyDescent="0.25">
      <c r="A1507" s="62">
        <v>20122352</v>
      </c>
      <c r="B1507" s="63" t="s">
        <v>7778</v>
      </c>
    </row>
    <row r="1508" spans="1:2" x14ac:dyDescent="0.25">
      <c r="A1508" s="62">
        <v>20122353</v>
      </c>
      <c r="B1508" s="63" t="s">
        <v>4396</v>
      </c>
    </row>
    <row r="1509" spans="1:2" x14ac:dyDescent="0.25">
      <c r="A1509" s="62">
        <v>20122354</v>
      </c>
      <c r="B1509" s="63" t="s">
        <v>10543</v>
      </c>
    </row>
    <row r="1510" spans="1:2" x14ac:dyDescent="0.25">
      <c r="A1510" s="62">
        <v>20122356</v>
      </c>
      <c r="B1510" s="63" t="s">
        <v>9768</v>
      </c>
    </row>
    <row r="1511" spans="1:2" x14ac:dyDescent="0.25">
      <c r="A1511" s="62">
        <v>20122357</v>
      </c>
      <c r="B1511" s="63" t="s">
        <v>6046</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15209</v>
      </c>
    </row>
    <row r="1520" spans="1:2" x14ac:dyDescent="0.25">
      <c r="A1520" s="62">
        <v>20122409</v>
      </c>
      <c r="B1520" s="63" t="s">
        <v>5504</v>
      </c>
    </row>
    <row r="1521" spans="1:2" x14ac:dyDescent="0.25">
      <c r="A1521" s="62">
        <v>20122410</v>
      </c>
      <c r="B1521" s="63" t="s">
        <v>6594</v>
      </c>
    </row>
    <row r="1522" spans="1:2" x14ac:dyDescent="0.25">
      <c r="A1522" s="62">
        <v>20122501</v>
      </c>
      <c r="B1522" s="63" t="s">
        <v>7437</v>
      </c>
    </row>
    <row r="1523" spans="1:2" x14ac:dyDescent="0.25">
      <c r="A1523" s="62">
        <v>20122502</v>
      </c>
      <c r="B1523" s="63" t="s">
        <v>6139</v>
      </c>
    </row>
    <row r="1524" spans="1:2" x14ac:dyDescent="0.25">
      <c r="A1524" s="62">
        <v>20122503</v>
      </c>
      <c r="B1524" s="63" t="s">
        <v>3916</v>
      </c>
    </row>
    <row r="1525" spans="1:2" x14ac:dyDescent="0.25">
      <c r="A1525" s="62">
        <v>20122504</v>
      </c>
      <c r="B1525" s="63" t="s">
        <v>7185</v>
      </c>
    </row>
    <row r="1526" spans="1:2" x14ac:dyDescent="0.25">
      <c r="A1526" s="62">
        <v>20122505</v>
      </c>
      <c r="B1526" s="63" t="s">
        <v>10455</v>
      </c>
    </row>
    <row r="1527" spans="1:2" x14ac:dyDescent="0.25">
      <c r="A1527" s="62">
        <v>20122506</v>
      </c>
      <c r="B1527" s="63" t="s">
        <v>4069</v>
      </c>
    </row>
    <row r="1528" spans="1:2" x14ac:dyDescent="0.25">
      <c r="A1528" s="62">
        <v>20122507</v>
      </c>
      <c r="B1528" s="63" t="s">
        <v>14170</v>
      </c>
    </row>
    <row r="1529" spans="1:2" x14ac:dyDescent="0.25">
      <c r="A1529" s="62">
        <v>20122508</v>
      </c>
      <c r="B1529" s="63" t="s">
        <v>6199</v>
      </c>
    </row>
    <row r="1530" spans="1:2" x14ac:dyDescent="0.25">
      <c r="A1530" s="62">
        <v>20122509</v>
      </c>
      <c r="B1530" s="63" t="s">
        <v>6916</v>
      </c>
    </row>
    <row r="1531" spans="1:2" x14ac:dyDescent="0.25">
      <c r="A1531" s="62">
        <v>20122510</v>
      </c>
      <c r="B1531" s="63" t="s">
        <v>14760</v>
      </c>
    </row>
    <row r="1532" spans="1:2" x14ac:dyDescent="0.25">
      <c r="A1532" s="62">
        <v>20122511</v>
      </c>
      <c r="B1532" s="63" t="s">
        <v>3355</v>
      </c>
    </row>
    <row r="1533" spans="1:2" x14ac:dyDescent="0.25">
      <c r="A1533" s="62">
        <v>20122512</v>
      </c>
      <c r="B1533" s="63" t="s">
        <v>6296</v>
      </c>
    </row>
    <row r="1534" spans="1:2" x14ac:dyDescent="0.25">
      <c r="A1534" s="62">
        <v>20122513</v>
      </c>
      <c r="B1534" s="63" t="s">
        <v>4701</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6324</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5273</v>
      </c>
    </row>
    <row r="1545" spans="1:2" x14ac:dyDescent="0.25">
      <c r="A1545" s="62">
        <v>20122609</v>
      </c>
      <c r="B1545" s="63" t="s">
        <v>2039</v>
      </c>
    </row>
    <row r="1546" spans="1:2" x14ac:dyDescent="0.25">
      <c r="A1546" s="62">
        <v>20122610</v>
      </c>
      <c r="B1546" s="63" t="s">
        <v>10148</v>
      </c>
    </row>
    <row r="1547" spans="1:2" x14ac:dyDescent="0.25">
      <c r="A1547" s="62">
        <v>20122611</v>
      </c>
      <c r="B1547" s="63" t="s">
        <v>8342</v>
      </c>
    </row>
    <row r="1548" spans="1:2" x14ac:dyDescent="0.25">
      <c r="A1548" s="62">
        <v>20122612</v>
      </c>
      <c r="B1548" s="63" t="s">
        <v>1710</v>
      </c>
    </row>
    <row r="1549" spans="1:2" x14ac:dyDescent="0.25">
      <c r="A1549" s="62">
        <v>20122613</v>
      </c>
      <c r="B1549" s="63" t="s">
        <v>3898</v>
      </c>
    </row>
    <row r="1550" spans="1:2" x14ac:dyDescent="0.25">
      <c r="A1550" s="62">
        <v>20122614</v>
      </c>
      <c r="B1550" s="63" t="s">
        <v>8631</v>
      </c>
    </row>
    <row r="1551" spans="1:2" x14ac:dyDescent="0.25">
      <c r="A1551" s="62">
        <v>20122615</v>
      </c>
      <c r="B1551" s="63" t="s">
        <v>18475</v>
      </c>
    </row>
    <row r="1552" spans="1:2" x14ac:dyDescent="0.25">
      <c r="A1552" s="62">
        <v>20122616</v>
      </c>
      <c r="B1552" s="63" t="s">
        <v>11182</v>
      </c>
    </row>
    <row r="1553" spans="1:2" x14ac:dyDescent="0.25">
      <c r="A1553" s="62">
        <v>20122617</v>
      </c>
      <c r="B1553" s="63" t="s">
        <v>5474</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6897</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6012</v>
      </c>
    </row>
    <row r="1574" spans="1:2" x14ac:dyDescent="0.25">
      <c r="A1574" s="62">
        <v>20122807</v>
      </c>
      <c r="B1574" s="63" t="s">
        <v>2858</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8108</v>
      </c>
    </row>
    <row r="1579" spans="1:2" x14ac:dyDescent="0.25">
      <c r="A1579" s="62">
        <v>20122812</v>
      </c>
      <c r="B1579" s="63" t="s">
        <v>11470</v>
      </c>
    </row>
    <row r="1580" spans="1:2" x14ac:dyDescent="0.25">
      <c r="A1580" s="62">
        <v>20122813</v>
      </c>
      <c r="B1580" s="63" t="s">
        <v>5987</v>
      </c>
    </row>
    <row r="1581" spans="1:2" x14ac:dyDescent="0.25">
      <c r="A1581" s="62">
        <v>20122814</v>
      </c>
      <c r="B1581" s="63" t="s">
        <v>11063</v>
      </c>
    </row>
    <row r="1582" spans="1:2" x14ac:dyDescent="0.25">
      <c r="A1582" s="62">
        <v>20122815</v>
      </c>
      <c r="B1582" s="63" t="s">
        <v>16576</v>
      </c>
    </row>
    <row r="1583" spans="1:2" x14ac:dyDescent="0.25">
      <c r="A1583" s="62">
        <v>20122816</v>
      </c>
      <c r="B1583" s="63" t="s">
        <v>15862</v>
      </c>
    </row>
    <row r="1584" spans="1:2" x14ac:dyDescent="0.25">
      <c r="A1584" s="62">
        <v>20122817</v>
      </c>
      <c r="B1584" s="63" t="s">
        <v>9194</v>
      </c>
    </row>
    <row r="1585" spans="1:2" x14ac:dyDescent="0.25">
      <c r="A1585" s="62">
        <v>20122818</v>
      </c>
      <c r="B1585" s="63" t="s">
        <v>4301</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3534</v>
      </c>
    </row>
    <row r="1590" spans="1:2" x14ac:dyDescent="0.25">
      <c r="A1590" s="62">
        <v>20122823</v>
      </c>
      <c r="B1590" s="63" t="s">
        <v>16943</v>
      </c>
    </row>
    <row r="1591" spans="1:2" x14ac:dyDescent="0.25">
      <c r="A1591" s="62">
        <v>20122824</v>
      </c>
      <c r="B1591" s="63" t="s">
        <v>4022</v>
      </c>
    </row>
    <row r="1592" spans="1:2" x14ac:dyDescent="0.25">
      <c r="A1592" s="62">
        <v>20122825</v>
      </c>
      <c r="B1592" s="63" t="s">
        <v>15738</v>
      </c>
    </row>
    <row r="1593" spans="1:2" x14ac:dyDescent="0.25">
      <c r="A1593" s="62">
        <v>20122826</v>
      </c>
      <c r="B1593" s="63" t="s">
        <v>2797</v>
      </c>
    </row>
    <row r="1594" spans="1:2" x14ac:dyDescent="0.25">
      <c r="A1594" s="62">
        <v>20122827</v>
      </c>
      <c r="B1594" s="63" t="s">
        <v>18120</v>
      </c>
    </row>
    <row r="1595" spans="1:2" x14ac:dyDescent="0.25">
      <c r="A1595" s="62">
        <v>20122828</v>
      </c>
      <c r="B1595" s="63" t="s">
        <v>15413</v>
      </c>
    </row>
    <row r="1596" spans="1:2" x14ac:dyDescent="0.25">
      <c r="A1596" s="62">
        <v>20122829</v>
      </c>
      <c r="B1596" s="63" t="s">
        <v>5867</v>
      </c>
    </row>
    <row r="1597" spans="1:2" x14ac:dyDescent="0.25">
      <c r="A1597" s="62">
        <v>20122830</v>
      </c>
      <c r="B1597" s="63" t="s">
        <v>8496</v>
      </c>
    </row>
    <row r="1598" spans="1:2" x14ac:dyDescent="0.25">
      <c r="A1598" s="62">
        <v>20122831</v>
      </c>
      <c r="B1598" s="63" t="s">
        <v>17127</v>
      </c>
    </row>
    <row r="1599" spans="1:2" x14ac:dyDescent="0.25">
      <c r="A1599" s="62">
        <v>20122832</v>
      </c>
      <c r="B1599" s="63" t="s">
        <v>7729</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3911</v>
      </c>
    </row>
    <row r="1604" spans="1:2" x14ac:dyDescent="0.25">
      <c r="A1604" s="62">
        <v>20122837</v>
      </c>
      <c r="B1604" s="63" t="s">
        <v>12782</v>
      </c>
    </row>
    <row r="1605" spans="1:2" x14ac:dyDescent="0.25">
      <c r="A1605" s="62">
        <v>20122838</v>
      </c>
      <c r="B1605" s="63" t="s">
        <v>16930</v>
      </c>
    </row>
    <row r="1606" spans="1:2" x14ac:dyDescent="0.25">
      <c r="A1606" s="62">
        <v>20122839</v>
      </c>
      <c r="B1606" s="63" t="s">
        <v>15535</v>
      </c>
    </row>
    <row r="1607" spans="1:2" x14ac:dyDescent="0.25">
      <c r="A1607" s="62">
        <v>20122840</v>
      </c>
      <c r="B1607" s="63" t="s">
        <v>2740</v>
      </c>
    </row>
    <row r="1608" spans="1:2" x14ac:dyDescent="0.25">
      <c r="A1608" s="62">
        <v>20122841</v>
      </c>
      <c r="B1608" s="63" t="s">
        <v>3571</v>
      </c>
    </row>
    <row r="1609" spans="1:2" x14ac:dyDescent="0.25">
      <c r="A1609" s="62">
        <v>20122842</v>
      </c>
      <c r="B1609" s="63" t="s">
        <v>11832</v>
      </c>
    </row>
    <row r="1610" spans="1:2" x14ac:dyDescent="0.25">
      <c r="A1610" s="62">
        <v>20122843</v>
      </c>
      <c r="B1610" s="63" t="s">
        <v>5913</v>
      </c>
    </row>
    <row r="1611" spans="1:2" x14ac:dyDescent="0.25">
      <c r="A1611" s="62">
        <v>20122901</v>
      </c>
      <c r="B1611" s="63" t="s">
        <v>4439</v>
      </c>
    </row>
    <row r="1612" spans="1:2" x14ac:dyDescent="0.25">
      <c r="A1612" s="62">
        <v>20122902</v>
      </c>
      <c r="B1612" s="63" t="s">
        <v>661</v>
      </c>
    </row>
    <row r="1613" spans="1:2" x14ac:dyDescent="0.25">
      <c r="A1613" s="62">
        <v>20122903</v>
      </c>
      <c r="B1613" s="63" t="s">
        <v>6610</v>
      </c>
    </row>
    <row r="1614" spans="1:2" x14ac:dyDescent="0.25">
      <c r="A1614" s="62">
        <v>20123001</v>
      </c>
      <c r="B1614" s="63" t="s">
        <v>1483</v>
      </c>
    </row>
    <row r="1615" spans="1:2" x14ac:dyDescent="0.25">
      <c r="A1615" s="62">
        <v>20123002</v>
      </c>
      <c r="B1615" s="63" t="s">
        <v>7704</v>
      </c>
    </row>
    <row r="1616" spans="1:2" x14ac:dyDescent="0.25">
      <c r="A1616" s="62">
        <v>20123003</v>
      </c>
      <c r="B1616" s="63" t="s">
        <v>7361</v>
      </c>
    </row>
    <row r="1617" spans="1:2" x14ac:dyDescent="0.25">
      <c r="A1617" s="62">
        <v>20131001</v>
      </c>
      <c r="B1617" s="63" t="s">
        <v>13792</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8689</v>
      </c>
    </row>
    <row r="1624" spans="1:2" x14ac:dyDescent="0.25">
      <c r="A1624" s="62">
        <v>20131008</v>
      </c>
      <c r="B1624" s="63" t="s">
        <v>7964</v>
      </c>
    </row>
    <row r="1625" spans="1:2" x14ac:dyDescent="0.25">
      <c r="A1625" s="62">
        <v>20131009</v>
      </c>
      <c r="B1625" s="63" t="s">
        <v>3190</v>
      </c>
    </row>
    <row r="1626" spans="1:2" x14ac:dyDescent="0.25">
      <c r="A1626" s="62">
        <v>20131010</v>
      </c>
      <c r="B1626" s="63" t="s">
        <v>11630</v>
      </c>
    </row>
    <row r="1627" spans="1:2" x14ac:dyDescent="0.25">
      <c r="A1627" s="62">
        <v>20131101</v>
      </c>
      <c r="B1627" s="63" t="s">
        <v>980</v>
      </c>
    </row>
    <row r="1628" spans="1:2" x14ac:dyDescent="0.25">
      <c r="A1628" s="62">
        <v>20131102</v>
      </c>
      <c r="B1628" s="63" t="s">
        <v>3682</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7006</v>
      </c>
    </row>
    <row r="1633" spans="1:2" x14ac:dyDescent="0.25">
      <c r="A1633" s="62">
        <v>20131201</v>
      </c>
      <c r="B1633" s="63" t="s">
        <v>3493</v>
      </c>
    </row>
    <row r="1634" spans="1:2" x14ac:dyDescent="0.25">
      <c r="A1634" s="62">
        <v>20131202</v>
      </c>
      <c r="B1634" s="63" t="s">
        <v>3836</v>
      </c>
    </row>
    <row r="1635" spans="1:2" x14ac:dyDescent="0.25">
      <c r="A1635" s="62">
        <v>20131301</v>
      </c>
      <c r="B1635" s="63" t="s">
        <v>13038</v>
      </c>
    </row>
    <row r="1636" spans="1:2" x14ac:dyDescent="0.25">
      <c r="A1636" s="62">
        <v>20131302</v>
      </c>
      <c r="B1636" s="63" t="s">
        <v>295</v>
      </c>
    </row>
    <row r="1637" spans="1:2" x14ac:dyDescent="0.25">
      <c r="A1637" s="62">
        <v>20131303</v>
      </c>
      <c r="B1637" s="63" t="s">
        <v>3694</v>
      </c>
    </row>
    <row r="1638" spans="1:2" x14ac:dyDescent="0.25">
      <c r="A1638" s="62">
        <v>20131304</v>
      </c>
      <c r="B1638" s="63" t="s">
        <v>1704</v>
      </c>
    </row>
    <row r="1639" spans="1:2" x14ac:dyDescent="0.25">
      <c r="A1639" s="62">
        <v>20131305</v>
      </c>
      <c r="B1639" s="63" t="s">
        <v>9201</v>
      </c>
    </row>
    <row r="1640" spans="1:2" x14ac:dyDescent="0.25">
      <c r="A1640" s="62">
        <v>20131306</v>
      </c>
      <c r="B1640" s="63" t="s">
        <v>8642</v>
      </c>
    </row>
    <row r="1641" spans="1:2" x14ac:dyDescent="0.25">
      <c r="A1641" s="62">
        <v>20131307</v>
      </c>
      <c r="B1641" s="63" t="s">
        <v>7542</v>
      </c>
    </row>
    <row r="1642" spans="1:2" x14ac:dyDescent="0.25">
      <c r="A1642" s="62">
        <v>20131308</v>
      </c>
      <c r="B1642" s="63" t="s">
        <v>18278</v>
      </c>
    </row>
    <row r="1643" spans="1:2" x14ac:dyDescent="0.25">
      <c r="A1643" s="62">
        <v>20141001</v>
      </c>
      <c r="B1643" s="63" t="s">
        <v>6820</v>
      </c>
    </row>
    <row r="1644" spans="1:2" x14ac:dyDescent="0.25">
      <c r="A1644" s="62">
        <v>20141002</v>
      </c>
      <c r="B1644" s="63" t="s">
        <v>4555</v>
      </c>
    </row>
    <row r="1645" spans="1:2" x14ac:dyDescent="0.25">
      <c r="A1645" s="62">
        <v>20141003</v>
      </c>
      <c r="B1645" s="63" t="s">
        <v>11755</v>
      </c>
    </row>
    <row r="1646" spans="1:2" x14ac:dyDescent="0.25">
      <c r="A1646" s="62">
        <v>20141004</v>
      </c>
      <c r="B1646" s="63" t="s">
        <v>5657</v>
      </c>
    </row>
    <row r="1647" spans="1:2" x14ac:dyDescent="0.25">
      <c r="A1647" s="62">
        <v>20141005</v>
      </c>
      <c r="B1647" s="63" t="s">
        <v>7500</v>
      </c>
    </row>
    <row r="1648" spans="1:2" x14ac:dyDescent="0.25">
      <c r="A1648" s="62">
        <v>20141006</v>
      </c>
      <c r="B1648" s="63" t="s">
        <v>10623</v>
      </c>
    </row>
    <row r="1649" spans="1:2" x14ac:dyDescent="0.25">
      <c r="A1649" s="62">
        <v>20141007</v>
      </c>
      <c r="B1649" s="63" t="s">
        <v>6222</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14874</v>
      </c>
    </row>
    <row r="1654" spans="1:2" x14ac:dyDescent="0.25">
      <c r="A1654" s="62">
        <v>20141014</v>
      </c>
      <c r="B1654" s="63" t="s">
        <v>2912</v>
      </c>
    </row>
    <row r="1655" spans="1:2" x14ac:dyDescent="0.25">
      <c r="A1655" s="62">
        <v>20141015</v>
      </c>
      <c r="B1655" s="63" t="s">
        <v>6418</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14097</v>
      </c>
    </row>
    <row r="1660" spans="1:2" x14ac:dyDescent="0.25">
      <c r="A1660" s="62">
        <v>20141501</v>
      </c>
      <c r="B1660" s="63" t="s">
        <v>18620</v>
      </c>
    </row>
    <row r="1661" spans="1:2" x14ac:dyDescent="0.25">
      <c r="A1661" s="62">
        <v>20141601</v>
      </c>
      <c r="B1661" s="63" t="s">
        <v>10353</v>
      </c>
    </row>
    <row r="1662" spans="1:2" x14ac:dyDescent="0.25">
      <c r="A1662" s="62">
        <v>20141701</v>
      </c>
      <c r="B1662" s="63" t="s">
        <v>15754</v>
      </c>
    </row>
    <row r="1663" spans="1:2" x14ac:dyDescent="0.25">
      <c r="A1663" s="62">
        <v>20141702</v>
      </c>
      <c r="B1663" s="63" t="s">
        <v>10773</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8992</v>
      </c>
    </row>
    <row r="1668" spans="1:2" x14ac:dyDescent="0.25">
      <c r="A1668" s="62">
        <v>20141901</v>
      </c>
      <c r="B1668" s="63" t="s">
        <v>8211</v>
      </c>
    </row>
    <row r="1669" spans="1:2" x14ac:dyDescent="0.25">
      <c r="A1669" s="62">
        <v>20142001</v>
      </c>
      <c r="B1669" s="63" t="s">
        <v>5637</v>
      </c>
    </row>
    <row r="1670" spans="1:2" x14ac:dyDescent="0.25">
      <c r="A1670" s="62">
        <v>20142101</v>
      </c>
      <c r="B1670" s="63" t="s">
        <v>16543</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4489</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10226</v>
      </c>
    </row>
    <row r="1682" spans="1:2" x14ac:dyDescent="0.25">
      <c r="A1682" s="62">
        <v>20142703</v>
      </c>
      <c r="B1682" s="63" t="s">
        <v>3251</v>
      </c>
    </row>
    <row r="1683" spans="1:2" x14ac:dyDescent="0.25">
      <c r="A1683" s="62">
        <v>20142801</v>
      </c>
      <c r="B1683" s="63" t="s">
        <v>8597</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13420</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13432</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7590</v>
      </c>
    </row>
    <row r="1701" spans="1:2" x14ac:dyDescent="0.25">
      <c r="A1701" s="62">
        <v>21101516</v>
      </c>
      <c r="B1701" s="63" t="s">
        <v>15525</v>
      </c>
    </row>
    <row r="1702" spans="1:2" x14ac:dyDescent="0.25">
      <c r="A1702" s="62">
        <v>21101601</v>
      </c>
      <c r="B1702" s="63" t="s">
        <v>4829</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8017</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16467</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6319</v>
      </c>
    </row>
    <row r="1716" spans="1:2" x14ac:dyDescent="0.25">
      <c r="A1716" s="62">
        <v>21101708</v>
      </c>
      <c r="B1716" s="63" t="s">
        <v>9736</v>
      </c>
    </row>
    <row r="1717" spans="1:2" x14ac:dyDescent="0.25">
      <c r="A1717" s="62">
        <v>21101801</v>
      </c>
      <c r="B1717" s="63" t="s">
        <v>18804</v>
      </c>
    </row>
    <row r="1718" spans="1:2" x14ac:dyDescent="0.25">
      <c r="A1718" s="62">
        <v>21101802</v>
      </c>
      <c r="B1718" s="63" t="s">
        <v>6175</v>
      </c>
    </row>
    <row r="1719" spans="1:2" x14ac:dyDescent="0.25">
      <c r="A1719" s="62">
        <v>21101803</v>
      </c>
      <c r="B1719" s="63" t="s">
        <v>5136</v>
      </c>
    </row>
    <row r="1720" spans="1:2" x14ac:dyDescent="0.25">
      <c r="A1720" s="62">
        <v>21101804</v>
      </c>
      <c r="B1720" s="63" t="s">
        <v>9041</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7724</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5285</v>
      </c>
    </row>
    <row r="1735" spans="1:2" x14ac:dyDescent="0.25">
      <c r="A1735" s="62">
        <v>21102002</v>
      </c>
      <c r="B1735" s="63" t="s">
        <v>7816</v>
      </c>
    </row>
    <row r="1736" spans="1:2" x14ac:dyDescent="0.25">
      <c r="A1736" s="62">
        <v>21102003</v>
      </c>
      <c r="B1736" s="63" t="s">
        <v>9280</v>
      </c>
    </row>
    <row r="1737" spans="1:2" x14ac:dyDescent="0.25">
      <c r="A1737" s="62">
        <v>21102004</v>
      </c>
      <c r="B1737" s="63" t="s">
        <v>1059</v>
      </c>
    </row>
    <row r="1738" spans="1:2" x14ac:dyDescent="0.25">
      <c r="A1738" s="62">
        <v>21102005</v>
      </c>
      <c r="B1738" s="63" t="s">
        <v>16611</v>
      </c>
    </row>
    <row r="1739" spans="1:2" x14ac:dyDescent="0.25">
      <c r="A1739" s="62">
        <v>21102006</v>
      </c>
      <c r="B1739" s="63" t="s">
        <v>6208</v>
      </c>
    </row>
    <row r="1740" spans="1:2" x14ac:dyDescent="0.25">
      <c r="A1740" s="62">
        <v>21102101</v>
      </c>
      <c r="B1740" s="63" t="s">
        <v>15569</v>
      </c>
    </row>
    <row r="1741" spans="1:2" x14ac:dyDescent="0.25">
      <c r="A1741" s="62">
        <v>21102201</v>
      </c>
      <c r="B1741" s="63" t="s">
        <v>2140</v>
      </c>
    </row>
    <row r="1742" spans="1:2" x14ac:dyDescent="0.25">
      <c r="A1742" s="62">
        <v>21102202</v>
      </c>
      <c r="B1742" s="63" t="s">
        <v>3667</v>
      </c>
    </row>
    <row r="1743" spans="1:2" x14ac:dyDescent="0.25">
      <c r="A1743" s="62">
        <v>21102203</v>
      </c>
      <c r="B1743" s="63" t="s">
        <v>14979</v>
      </c>
    </row>
    <row r="1744" spans="1:2" x14ac:dyDescent="0.25">
      <c r="A1744" s="62">
        <v>21102204</v>
      </c>
      <c r="B1744" s="63" t="s">
        <v>10650</v>
      </c>
    </row>
    <row r="1745" spans="1:2" x14ac:dyDescent="0.25">
      <c r="A1745" s="62">
        <v>21102205</v>
      </c>
      <c r="B1745" s="63" t="s">
        <v>13954</v>
      </c>
    </row>
    <row r="1746" spans="1:2" x14ac:dyDescent="0.25">
      <c r="A1746" s="62">
        <v>21102206</v>
      </c>
      <c r="B1746" s="63" t="s">
        <v>18334</v>
      </c>
    </row>
    <row r="1747" spans="1:2" x14ac:dyDescent="0.25">
      <c r="A1747" s="62">
        <v>21102207</v>
      </c>
      <c r="B1747" s="63" t="s">
        <v>17679</v>
      </c>
    </row>
    <row r="1748" spans="1:2" x14ac:dyDescent="0.25">
      <c r="A1748" s="62">
        <v>21102301</v>
      </c>
      <c r="B1748" s="63" t="s">
        <v>7686</v>
      </c>
    </row>
    <row r="1749" spans="1:2" x14ac:dyDescent="0.25">
      <c r="A1749" s="62">
        <v>21102302</v>
      </c>
      <c r="B1749" s="63" t="s">
        <v>5163</v>
      </c>
    </row>
    <row r="1750" spans="1:2" x14ac:dyDescent="0.25">
      <c r="A1750" s="62">
        <v>21102303</v>
      </c>
      <c r="B1750" s="63" t="s">
        <v>8396</v>
      </c>
    </row>
    <row r="1751" spans="1:2" x14ac:dyDescent="0.25">
      <c r="A1751" s="62">
        <v>21102304</v>
      </c>
      <c r="B1751" s="63" t="s">
        <v>3870</v>
      </c>
    </row>
    <row r="1752" spans="1:2" x14ac:dyDescent="0.25">
      <c r="A1752" s="62">
        <v>21102401</v>
      </c>
      <c r="B1752" s="63" t="s">
        <v>8161</v>
      </c>
    </row>
    <row r="1753" spans="1:2" x14ac:dyDescent="0.25">
      <c r="A1753" s="62">
        <v>21102402</v>
      </c>
      <c r="B1753" s="63" t="s">
        <v>3485</v>
      </c>
    </row>
    <row r="1754" spans="1:2" x14ac:dyDescent="0.25">
      <c r="A1754" s="62">
        <v>21102403</v>
      </c>
      <c r="B1754" s="63" t="s">
        <v>9091</v>
      </c>
    </row>
    <row r="1755" spans="1:2" x14ac:dyDescent="0.25">
      <c r="A1755" s="62">
        <v>21102404</v>
      </c>
      <c r="B1755" s="63" t="s">
        <v>5915</v>
      </c>
    </row>
    <row r="1756" spans="1:2" x14ac:dyDescent="0.25">
      <c r="A1756" s="62">
        <v>21111501</v>
      </c>
      <c r="B1756" s="63" t="s">
        <v>7277</v>
      </c>
    </row>
    <row r="1757" spans="1:2" x14ac:dyDescent="0.25">
      <c r="A1757" s="62">
        <v>21111502</v>
      </c>
      <c r="B1757" s="63" t="s">
        <v>4608</v>
      </c>
    </row>
    <row r="1758" spans="1:2" x14ac:dyDescent="0.25">
      <c r="A1758" s="62">
        <v>21111503</v>
      </c>
      <c r="B1758" s="63" t="s">
        <v>814</v>
      </c>
    </row>
    <row r="1759" spans="1:2" x14ac:dyDescent="0.25">
      <c r="A1759" s="62">
        <v>21111504</v>
      </c>
      <c r="B1759" s="63" t="s">
        <v>7575</v>
      </c>
    </row>
    <row r="1760" spans="1:2" x14ac:dyDescent="0.25">
      <c r="A1760" s="62">
        <v>21111506</v>
      </c>
      <c r="B1760" s="63" t="s">
        <v>3058</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2753</v>
      </c>
    </row>
    <row r="1765" spans="1:2" x14ac:dyDescent="0.25">
      <c r="A1765" s="62">
        <v>22101501</v>
      </c>
      <c r="B1765" s="63" t="s">
        <v>13386</v>
      </c>
    </row>
    <row r="1766" spans="1:2" x14ac:dyDescent="0.25">
      <c r="A1766" s="62">
        <v>22101502</v>
      </c>
      <c r="B1766" s="63" t="s">
        <v>6927</v>
      </c>
    </row>
    <row r="1767" spans="1:2" x14ac:dyDescent="0.25">
      <c r="A1767" s="62">
        <v>22101504</v>
      </c>
      <c r="B1767" s="63" t="s">
        <v>14700</v>
      </c>
    </row>
    <row r="1768" spans="1:2" x14ac:dyDescent="0.25">
      <c r="A1768" s="62">
        <v>22101505</v>
      </c>
      <c r="B1768" s="63" t="s">
        <v>1960</v>
      </c>
    </row>
    <row r="1769" spans="1:2" x14ac:dyDescent="0.25">
      <c r="A1769" s="62">
        <v>22101507</v>
      </c>
      <c r="B1769" s="63" t="s">
        <v>5301</v>
      </c>
    </row>
    <row r="1770" spans="1:2" x14ac:dyDescent="0.25">
      <c r="A1770" s="62">
        <v>22101508</v>
      </c>
      <c r="B1770" s="63" t="s">
        <v>3468</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4875</v>
      </c>
    </row>
    <row r="1775" spans="1:2" x14ac:dyDescent="0.25">
      <c r="A1775" s="62">
        <v>22101516</v>
      </c>
      <c r="B1775" s="63" t="s">
        <v>13814</v>
      </c>
    </row>
    <row r="1776" spans="1:2" x14ac:dyDescent="0.25">
      <c r="A1776" s="62">
        <v>22101518</v>
      </c>
      <c r="B1776" s="63" t="s">
        <v>16728</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9137</v>
      </c>
    </row>
    <row r="1781" spans="1:2" x14ac:dyDescent="0.25">
      <c r="A1781" s="62">
        <v>22101523</v>
      </c>
      <c r="B1781" s="63" t="s">
        <v>8246</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4122</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5640</v>
      </c>
    </row>
    <row r="1792" spans="1:2" x14ac:dyDescent="0.25">
      <c r="A1792" s="62">
        <v>22101534</v>
      </c>
      <c r="B1792" s="63" t="s">
        <v>129</v>
      </c>
    </row>
    <row r="1793" spans="1:2" x14ac:dyDescent="0.25">
      <c r="A1793" s="62">
        <v>22101602</v>
      </c>
      <c r="B1793" s="63" t="s">
        <v>5512</v>
      </c>
    </row>
    <row r="1794" spans="1:2" x14ac:dyDescent="0.25">
      <c r="A1794" s="62">
        <v>22101603</v>
      </c>
      <c r="B1794" s="63" t="s">
        <v>3378</v>
      </c>
    </row>
    <row r="1795" spans="1:2" x14ac:dyDescent="0.25">
      <c r="A1795" s="62">
        <v>22101604</v>
      </c>
      <c r="B1795" s="63" t="s">
        <v>4152</v>
      </c>
    </row>
    <row r="1796" spans="1:2" x14ac:dyDescent="0.25">
      <c r="A1796" s="62">
        <v>22101605</v>
      </c>
      <c r="B1796" s="63" t="s">
        <v>1922</v>
      </c>
    </row>
    <row r="1797" spans="1:2" x14ac:dyDescent="0.25">
      <c r="A1797" s="62">
        <v>22101606</v>
      </c>
      <c r="B1797" s="63" t="s">
        <v>3311</v>
      </c>
    </row>
    <row r="1798" spans="1:2" x14ac:dyDescent="0.25">
      <c r="A1798" s="62">
        <v>22101607</v>
      </c>
      <c r="B1798" s="63" t="s">
        <v>16327</v>
      </c>
    </row>
    <row r="1799" spans="1:2" x14ac:dyDescent="0.25">
      <c r="A1799" s="62">
        <v>22101608</v>
      </c>
      <c r="B1799" s="63" t="s">
        <v>6240</v>
      </c>
    </row>
    <row r="1800" spans="1:2" x14ac:dyDescent="0.25">
      <c r="A1800" s="62">
        <v>22101609</v>
      </c>
      <c r="B1800" s="63" t="s">
        <v>7748</v>
      </c>
    </row>
    <row r="1801" spans="1:2" x14ac:dyDescent="0.25">
      <c r="A1801" s="62">
        <v>22101610</v>
      </c>
      <c r="B1801" s="63" t="s">
        <v>16427</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4534</v>
      </c>
    </row>
    <row r="1808" spans="1:2" x14ac:dyDescent="0.25">
      <c r="A1808" s="62">
        <v>22101617</v>
      </c>
      <c r="B1808" s="63" t="s">
        <v>8205</v>
      </c>
    </row>
    <row r="1809" spans="1:2" x14ac:dyDescent="0.25">
      <c r="A1809" s="62">
        <v>22101618</v>
      </c>
      <c r="B1809" s="63" t="s">
        <v>1913</v>
      </c>
    </row>
    <row r="1810" spans="1:2" x14ac:dyDescent="0.25">
      <c r="A1810" s="62">
        <v>22101619</v>
      </c>
      <c r="B1810" s="63" t="s">
        <v>15898</v>
      </c>
    </row>
    <row r="1811" spans="1:2" x14ac:dyDescent="0.25">
      <c r="A1811" s="62">
        <v>22101620</v>
      </c>
      <c r="B1811" s="63" t="s">
        <v>6747</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5036</v>
      </c>
    </row>
    <row r="1821" spans="1:2" x14ac:dyDescent="0.25">
      <c r="A1821" s="62">
        <v>22101710</v>
      </c>
      <c r="B1821" s="63" t="s">
        <v>6676</v>
      </c>
    </row>
    <row r="1822" spans="1:2" x14ac:dyDescent="0.25">
      <c r="A1822" s="62">
        <v>22101711</v>
      </c>
      <c r="B1822" s="63" t="s">
        <v>9978</v>
      </c>
    </row>
    <row r="1823" spans="1:2" x14ac:dyDescent="0.25">
      <c r="A1823" s="62">
        <v>22101712</v>
      </c>
      <c r="B1823" s="63" t="s">
        <v>7772</v>
      </c>
    </row>
    <row r="1824" spans="1:2" x14ac:dyDescent="0.25">
      <c r="A1824" s="62">
        <v>22101713</v>
      </c>
      <c r="B1824" s="63" t="s">
        <v>6494</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7145</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2449</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5311</v>
      </c>
    </row>
    <row r="1840" spans="1:2" x14ac:dyDescent="0.25">
      <c r="A1840" s="62">
        <v>22101905</v>
      </c>
      <c r="B1840" s="63" t="s">
        <v>5571</v>
      </c>
    </row>
    <row r="1841" spans="1:2" x14ac:dyDescent="0.25">
      <c r="A1841" s="62">
        <v>22101906</v>
      </c>
      <c r="B1841" s="63" t="s">
        <v>10839</v>
      </c>
    </row>
    <row r="1842" spans="1:2" x14ac:dyDescent="0.25">
      <c r="A1842" s="62">
        <v>22101907</v>
      </c>
      <c r="B1842" s="63" t="s">
        <v>8198</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7441</v>
      </c>
    </row>
    <row r="1847" spans="1:2" x14ac:dyDescent="0.25">
      <c r="A1847" s="62">
        <v>23101504</v>
      </c>
      <c r="B1847" s="63" t="s">
        <v>7093</v>
      </c>
    </row>
    <row r="1848" spans="1:2" x14ac:dyDescent="0.25">
      <c r="A1848" s="62">
        <v>23101505</v>
      </c>
      <c r="B1848" s="63" t="s">
        <v>6599</v>
      </c>
    </row>
    <row r="1849" spans="1:2" x14ac:dyDescent="0.25">
      <c r="A1849" s="62">
        <v>23101506</v>
      </c>
      <c r="B1849" s="63" t="s">
        <v>1072</v>
      </c>
    </row>
    <row r="1850" spans="1:2" x14ac:dyDescent="0.25">
      <c r="A1850" s="62">
        <v>23101507</v>
      </c>
      <c r="B1850" s="63" t="s">
        <v>3858</v>
      </c>
    </row>
    <row r="1851" spans="1:2" x14ac:dyDescent="0.25">
      <c r="A1851" s="62">
        <v>23101508</v>
      </c>
      <c r="B1851" s="63" t="s">
        <v>17248</v>
      </c>
    </row>
    <row r="1852" spans="1:2" x14ac:dyDescent="0.25">
      <c r="A1852" s="62">
        <v>23101509</v>
      </c>
      <c r="B1852" s="63" t="s">
        <v>10546</v>
      </c>
    </row>
    <row r="1853" spans="1:2" x14ac:dyDescent="0.25">
      <c r="A1853" s="62">
        <v>23101510</v>
      </c>
      <c r="B1853" s="63" t="s">
        <v>8520</v>
      </c>
    </row>
    <row r="1854" spans="1:2" x14ac:dyDescent="0.25">
      <c r="A1854" s="62">
        <v>23101511</v>
      </c>
      <c r="B1854" s="63" t="s">
        <v>892</v>
      </c>
    </row>
    <row r="1855" spans="1:2" x14ac:dyDescent="0.25">
      <c r="A1855" s="62">
        <v>23101512</v>
      </c>
      <c r="B1855" s="63" t="s">
        <v>8450</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8094</v>
      </c>
    </row>
    <row r="1860" spans="1:2" x14ac:dyDescent="0.25">
      <c r="A1860" s="62">
        <v>23101517</v>
      </c>
      <c r="B1860" s="63" t="s">
        <v>13979</v>
      </c>
    </row>
    <row r="1861" spans="1:2" x14ac:dyDescent="0.25">
      <c r="A1861" s="62">
        <v>23101518</v>
      </c>
      <c r="B1861" s="63" t="s">
        <v>8850</v>
      </c>
    </row>
    <row r="1862" spans="1:2" x14ac:dyDescent="0.25">
      <c r="A1862" s="62">
        <v>23101519</v>
      </c>
      <c r="B1862" s="63" t="s">
        <v>4260</v>
      </c>
    </row>
    <row r="1863" spans="1:2" x14ac:dyDescent="0.25">
      <c r="A1863" s="62">
        <v>23101520</v>
      </c>
      <c r="B1863" s="63" t="s">
        <v>7677</v>
      </c>
    </row>
    <row r="1864" spans="1:2" x14ac:dyDescent="0.25">
      <c r="A1864" s="62">
        <v>23101521</v>
      </c>
      <c r="B1864" s="63" t="s">
        <v>14730</v>
      </c>
    </row>
    <row r="1865" spans="1:2" x14ac:dyDescent="0.25">
      <c r="A1865" s="62">
        <v>23101522</v>
      </c>
      <c r="B1865" s="63" t="s">
        <v>14137</v>
      </c>
    </row>
    <row r="1866" spans="1:2" x14ac:dyDescent="0.25">
      <c r="A1866" s="62">
        <v>23111501</v>
      </c>
      <c r="B1866" s="63" t="s">
        <v>5380</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4566</v>
      </c>
    </row>
    <row r="1871" spans="1:2" x14ac:dyDescent="0.25">
      <c r="A1871" s="62">
        <v>23111506</v>
      </c>
      <c r="B1871" s="63" t="s">
        <v>14425</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2471</v>
      </c>
    </row>
    <row r="1876" spans="1:2" x14ac:dyDescent="0.25">
      <c r="A1876" s="62">
        <v>23111604</v>
      </c>
      <c r="B1876" s="63" t="s">
        <v>7405</v>
      </c>
    </row>
    <row r="1877" spans="1:2" x14ac:dyDescent="0.25">
      <c r="A1877" s="62">
        <v>23111605</v>
      </c>
      <c r="B1877" s="63" t="s">
        <v>1445</v>
      </c>
    </row>
    <row r="1878" spans="1:2" x14ac:dyDescent="0.25">
      <c r="A1878" s="62">
        <v>23111606</v>
      </c>
      <c r="B1878" s="63" t="s">
        <v>5324</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8668</v>
      </c>
    </row>
    <row r="1883" spans="1:2" x14ac:dyDescent="0.25">
      <c r="A1883" s="62">
        <v>23121505</v>
      </c>
      <c r="B1883" s="63" t="s">
        <v>667</v>
      </c>
    </row>
    <row r="1884" spans="1:2" x14ac:dyDescent="0.25">
      <c r="A1884" s="62">
        <v>23121506</v>
      </c>
      <c r="B1884" s="63" t="s">
        <v>13592</v>
      </c>
    </row>
    <row r="1885" spans="1:2" x14ac:dyDescent="0.25">
      <c r="A1885" s="62">
        <v>23121507</v>
      </c>
      <c r="B1885" s="63" t="s">
        <v>7082</v>
      </c>
    </row>
    <row r="1886" spans="1:2" x14ac:dyDescent="0.25">
      <c r="A1886" s="62">
        <v>23121508</v>
      </c>
      <c r="B1886" s="63" t="s">
        <v>9889</v>
      </c>
    </row>
    <row r="1887" spans="1:2" x14ac:dyDescent="0.25">
      <c r="A1887" s="62">
        <v>23121509</v>
      </c>
      <c r="B1887" s="63" t="s">
        <v>6805</v>
      </c>
    </row>
    <row r="1888" spans="1:2" x14ac:dyDescent="0.25">
      <c r="A1888" s="62">
        <v>23121510</v>
      </c>
      <c r="B1888" s="63" t="s">
        <v>1198</v>
      </c>
    </row>
    <row r="1889" spans="1:2" x14ac:dyDescent="0.25">
      <c r="A1889" s="62">
        <v>23121601</v>
      </c>
      <c r="B1889" s="63" t="s">
        <v>4381</v>
      </c>
    </row>
    <row r="1890" spans="1:2" x14ac:dyDescent="0.25">
      <c r="A1890" s="62">
        <v>23121602</v>
      </c>
      <c r="B1890" s="63" t="s">
        <v>8522</v>
      </c>
    </row>
    <row r="1891" spans="1:2" x14ac:dyDescent="0.25">
      <c r="A1891" s="62">
        <v>23121603</v>
      </c>
      <c r="B1891" s="63" t="s">
        <v>4609</v>
      </c>
    </row>
    <row r="1892" spans="1:2" x14ac:dyDescent="0.25">
      <c r="A1892" s="62">
        <v>23121604</v>
      </c>
      <c r="B1892" s="63" t="s">
        <v>12581</v>
      </c>
    </row>
    <row r="1893" spans="1:2" x14ac:dyDescent="0.25">
      <c r="A1893" s="62">
        <v>23121605</v>
      </c>
      <c r="B1893" s="63" t="s">
        <v>15228</v>
      </c>
    </row>
    <row r="1894" spans="1:2" x14ac:dyDescent="0.25">
      <c r="A1894" s="62">
        <v>23121606</v>
      </c>
      <c r="B1894" s="63" t="s">
        <v>5698</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8789</v>
      </c>
    </row>
    <row r="1899" spans="1:2" x14ac:dyDescent="0.25">
      <c r="A1899" s="62">
        <v>23121611</v>
      </c>
      <c r="B1899" s="63" t="s">
        <v>10400</v>
      </c>
    </row>
    <row r="1900" spans="1:2" x14ac:dyDescent="0.25">
      <c r="A1900" s="62">
        <v>23121612</v>
      </c>
      <c r="B1900" s="63" t="s">
        <v>17586</v>
      </c>
    </row>
    <row r="1901" spans="1:2" x14ac:dyDescent="0.25">
      <c r="A1901" s="62">
        <v>23121613</v>
      </c>
      <c r="B1901" s="63" t="s">
        <v>4687</v>
      </c>
    </row>
    <row r="1902" spans="1:2" x14ac:dyDescent="0.25">
      <c r="A1902" s="62">
        <v>23121614</v>
      </c>
      <c r="B1902" s="63" t="s">
        <v>15767</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10417</v>
      </c>
    </row>
    <row r="1908" spans="1:2" x14ac:dyDescent="0.25">
      <c r="A1908" s="62">
        <v>23131505</v>
      </c>
      <c r="B1908" s="63" t="s">
        <v>13538</v>
      </c>
    </row>
    <row r="1909" spans="1:2" x14ac:dyDescent="0.25">
      <c r="A1909" s="62">
        <v>23131506</v>
      </c>
      <c r="B1909" s="63" t="s">
        <v>6771</v>
      </c>
    </row>
    <row r="1910" spans="1:2" x14ac:dyDescent="0.25">
      <c r="A1910" s="62">
        <v>23131507</v>
      </c>
      <c r="B1910" s="63" t="s">
        <v>9507</v>
      </c>
    </row>
    <row r="1911" spans="1:2" x14ac:dyDescent="0.25">
      <c r="A1911" s="62">
        <v>23131508</v>
      </c>
      <c r="B1911" s="63" t="s">
        <v>17996</v>
      </c>
    </row>
    <row r="1912" spans="1:2" x14ac:dyDescent="0.25">
      <c r="A1912" s="62">
        <v>23131509</v>
      </c>
      <c r="B1912" s="63" t="s">
        <v>6228</v>
      </c>
    </row>
    <row r="1913" spans="1:2" x14ac:dyDescent="0.25">
      <c r="A1913" s="62">
        <v>23131510</v>
      </c>
      <c r="B1913" s="63" t="s">
        <v>17022</v>
      </c>
    </row>
    <row r="1914" spans="1:2" x14ac:dyDescent="0.25">
      <c r="A1914" s="62">
        <v>23131511</v>
      </c>
      <c r="B1914" s="63" t="s">
        <v>15020</v>
      </c>
    </row>
    <row r="1915" spans="1:2" x14ac:dyDescent="0.25">
      <c r="A1915" s="62">
        <v>23131512</v>
      </c>
      <c r="B1915" s="63" t="s">
        <v>7025</v>
      </c>
    </row>
    <row r="1916" spans="1:2" x14ac:dyDescent="0.25">
      <c r="A1916" s="62">
        <v>23131513</v>
      </c>
      <c r="B1916" s="63" t="s">
        <v>18588</v>
      </c>
    </row>
    <row r="1917" spans="1:2" x14ac:dyDescent="0.25">
      <c r="A1917" s="62">
        <v>23131514</v>
      </c>
      <c r="B1917" s="63" t="s">
        <v>7480</v>
      </c>
    </row>
    <row r="1918" spans="1:2" x14ac:dyDescent="0.25">
      <c r="A1918" s="62">
        <v>23131515</v>
      </c>
      <c r="B1918" s="63" t="s">
        <v>4475</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15726</v>
      </c>
    </row>
    <row r="1923" spans="1:2" x14ac:dyDescent="0.25">
      <c r="A1923" s="62">
        <v>23131701</v>
      </c>
      <c r="B1923" s="63" t="s">
        <v>10927</v>
      </c>
    </row>
    <row r="1924" spans="1:2" x14ac:dyDescent="0.25">
      <c r="A1924" s="62">
        <v>23131702</v>
      </c>
      <c r="B1924" s="63" t="s">
        <v>14561</v>
      </c>
    </row>
    <row r="1925" spans="1:2" x14ac:dyDescent="0.25">
      <c r="A1925" s="62">
        <v>23131703</v>
      </c>
      <c r="B1925" s="63" t="s">
        <v>854</v>
      </c>
    </row>
    <row r="1926" spans="1:2" x14ac:dyDescent="0.25">
      <c r="A1926" s="62">
        <v>23131704</v>
      </c>
      <c r="B1926" s="63" t="s">
        <v>4873</v>
      </c>
    </row>
    <row r="1927" spans="1:2" x14ac:dyDescent="0.25">
      <c r="A1927" s="62">
        <v>23141601</v>
      </c>
      <c r="B1927" s="63" t="s">
        <v>16192</v>
      </c>
    </row>
    <row r="1928" spans="1:2" x14ac:dyDescent="0.25">
      <c r="A1928" s="62">
        <v>23141602</v>
      </c>
      <c r="B1928" s="63" t="s">
        <v>16359</v>
      </c>
    </row>
    <row r="1929" spans="1:2" x14ac:dyDescent="0.25">
      <c r="A1929" s="62">
        <v>23141603</v>
      </c>
      <c r="B1929" s="63" t="s">
        <v>8716</v>
      </c>
    </row>
    <row r="1930" spans="1:2" x14ac:dyDescent="0.25">
      <c r="A1930" s="62">
        <v>23141604</v>
      </c>
      <c r="B1930" s="63" t="s">
        <v>7901</v>
      </c>
    </row>
    <row r="1931" spans="1:2" x14ac:dyDescent="0.25">
      <c r="A1931" s="62">
        <v>23141605</v>
      </c>
      <c r="B1931" s="63" t="s">
        <v>14945</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5990</v>
      </c>
    </row>
    <row r="1941" spans="1:2" x14ac:dyDescent="0.25">
      <c r="A1941" s="62">
        <v>23151507</v>
      </c>
      <c r="B1941" s="63" t="s">
        <v>16785</v>
      </c>
    </row>
    <row r="1942" spans="1:2" x14ac:dyDescent="0.25">
      <c r="A1942" s="62">
        <v>23151508</v>
      </c>
      <c r="B1942" s="63" t="s">
        <v>10346</v>
      </c>
    </row>
    <row r="1943" spans="1:2" x14ac:dyDescent="0.25">
      <c r="A1943" s="62">
        <v>23151509</v>
      </c>
      <c r="B1943" s="63" t="s">
        <v>4223</v>
      </c>
    </row>
    <row r="1944" spans="1:2" x14ac:dyDescent="0.25">
      <c r="A1944" s="62">
        <v>23151510</v>
      </c>
      <c r="B1944" s="63" t="s">
        <v>5015</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16526</v>
      </c>
    </row>
    <row r="1950" spans="1:2" x14ac:dyDescent="0.25">
      <c r="A1950" s="62">
        <v>23151516</v>
      </c>
      <c r="B1950" s="63" t="s">
        <v>2462</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8538</v>
      </c>
    </row>
    <row r="1956" spans="1:2" x14ac:dyDescent="0.25">
      <c r="A1956" s="62">
        <v>23151607</v>
      </c>
      <c r="B1956" s="63" t="s">
        <v>8468</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8408</v>
      </c>
    </row>
    <row r="1963" spans="1:2" x14ac:dyDescent="0.25">
      <c r="A1963" s="62">
        <v>23151801</v>
      </c>
      <c r="B1963" s="63" t="s">
        <v>7754</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10603</v>
      </c>
    </row>
    <row r="1968" spans="1:2" x14ac:dyDescent="0.25">
      <c r="A1968" s="62">
        <v>23151806</v>
      </c>
      <c r="B1968" s="63" t="s">
        <v>7690</v>
      </c>
    </row>
    <row r="1969" spans="1:2" x14ac:dyDescent="0.25">
      <c r="A1969" s="62">
        <v>23151807</v>
      </c>
      <c r="B1969" s="63" t="s">
        <v>9146</v>
      </c>
    </row>
    <row r="1970" spans="1:2" x14ac:dyDescent="0.25">
      <c r="A1970" s="62">
        <v>23151808</v>
      </c>
      <c r="B1970" s="63" t="s">
        <v>7428</v>
      </c>
    </row>
    <row r="1971" spans="1:2" x14ac:dyDescent="0.25">
      <c r="A1971" s="62">
        <v>23151809</v>
      </c>
      <c r="B1971" s="63" t="s">
        <v>4438</v>
      </c>
    </row>
    <row r="1972" spans="1:2" x14ac:dyDescent="0.25">
      <c r="A1972" s="62">
        <v>23151810</v>
      </c>
      <c r="B1972" s="63" t="s">
        <v>6039</v>
      </c>
    </row>
    <row r="1973" spans="1:2" x14ac:dyDescent="0.25">
      <c r="A1973" s="62">
        <v>23151811</v>
      </c>
      <c r="B1973" s="63" t="s">
        <v>10666</v>
      </c>
    </row>
    <row r="1974" spans="1:2" x14ac:dyDescent="0.25">
      <c r="A1974" s="62">
        <v>23151812</v>
      </c>
      <c r="B1974" s="63" t="s">
        <v>6751</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3313</v>
      </c>
    </row>
    <row r="1980" spans="1:2" x14ac:dyDescent="0.25">
      <c r="A1980" s="62">
        <v>23151819</v>
      </c>
      <c r="B1980" s="63" t="s">
        <v>17219</v>
      </c>
    </row>
    <row r="1981" spans="1:2" x14ac:dyDescent="0.25">
      <c r="A1981" s="62">
        <v>23151820</v>
      </c>
      <c r="B1981" s="63" t="s">
        <v>15587</v>
      </c>
    </row>
    <row r="1982" spans="1:2" x14ac:dyDescent="0.25">
      <c r="A1982" s="62">
        <v>23151821</v>
      </c>
      <c r="B1982" s="63" t="s">
        <v>4524</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9143</v>
      </c>
    </row>
    <row r="1988" spans="1:2" x14ac:dyDescent="0.25">
      <c r="A1988" s="62">
        <v>23151904</v>
      </c>
      <c r="B1988" s="63" t="s">
        <v>7112</v>
      </c>
    </row>
    <row r="1989" spans="1:2" x14ac:dyDescent="0.25">
      <c r="A1989" s="62">
        <v>23151905</v>
      </c>
      <c r="B1989" s="63" t="s">
        <v>11918</v>
      </c>
    </row>
    <row r="1990" spans="1:2" x14ac:dyDescent="0.25">
      <c r="A1990" s="62">
        <v>23151906</v>
      </c>
      <c r="B1990" s="63" t="s">
        <v>1760</v>
      </c>
    </row>
    <row r="1991" spans="1:2" x14ac:dyDescent="0.25">
      <c r="A1991" s="62">
        <v>23152001</v>
      </c>
      <c r="B1991" s="63" t="s">
        <v>5411</v>
      </c>
    </row>
    <row r="1992" spans="1:2" x14ac:dyDescent="0.25">
      <c r="A1992" s="62">
        <v>23152002</v>
      </c>
      <c r="B1992" s="63" t="s">
        <v>16859</v>
      </c>
    </row>
    <row r="1993" spans="1:2" x14ac:dyDescent="0.25">
      <c r="A1993" s="62">
        <v>23152101</v>
      </c>
      <c r="B1993" s="63" t="s">
        <v>11190</v>
      </c>
    </row>
    <row r="1994" spans="1:2" x14ac:dyDescent="0.25">
      <c r="A1994" s="62">
        <v>23152102</v>
      </c>
      <c r="B1994" s="63" t="s">
        <v>5686</v>
      </c>
    </row>
    <row r="1995" spans="1:2" x14ac:dyDescent="0.25">
      <c r="A1995" s="62">
        <v>23152103</v>
      </c>
      <c r="B1995" s="63" t="s">
        <v>1371</v>
      </c>
    </row>
    <row r="1996" spans="1:2" x14ac:dyDescent="0.25">
      <c r="A1996" s="62">
        <v>23152104</v>
      </c>
      <c r="B1996" s="63" t="s">
        <v>4988</v>
      </c>
    </row>
    <row r="1997" spans="1:2" x14ac:dyDescent="0.25">
      <c r="A1997" s="62">
        <v>23152201</v>
      </c>
      <c r="B1997" s="63" t="s">
        <v>9847</v>
      </c>
    </row>
    <row r="1998" spans="1:2" x14ac:dyDescent="0.25">
      <c r="A1998" s="62">
        <v>23152202</v>
      </c>
      <c r="B1998" s="63" t="s">
        <v>10133</v>
      </c>
    </row>
    <row r="1999" spans="1:2" x14ac:dyDescent="0.25">
      <c r="A1999" s="62">
        <v>23152203</v>
      </c>
      <c r="B1999" s="63" t="s">
        <v>6253</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7091</v>
      </c>
    </row>
    <row r="2010" spans="1:2" x14ac:dyDescent="0.25">
      <c r="A2010" s="62">
        <v>23153002</v>
      </c>
      <c r="B2010" s="63" t="s">
        <v>755</v>
      </c>
    </row>
    <row r="2011" spans="1:2" x14ac:dyDescent="0.25">
      <c r="A2011" s="62">
        <v>23153003</v>
      </c>
      <c r="B2011" s="63" t="s">
        <v>4577</v>
      </c>
    </row>
    <row r="2012" spans="1:2" x14ac:dyDescent="0.25">
      <c r="A2012" s="62">
        <v>23153004</v>
      </c>
      <c r="B2012" s="63" t="s">
        <v>7018</v>
      </c>
    </row>
    <row r="2013" spans="1:2" x14ac:dyDescent="0.25">
      <c r="A2013" s="62">
        <v>23153005</v>
      </c>
      <c r="B2013" s="63" t="s">
        <v>6427</v>
      </c>
    </row>
    <row r="2014" spans="1:2" x14ac:dyDescent="0.25">
      <c r="A2014" s="62">
        <v>23153006</v>
      </c>
      <c r="B2014" s="63" t="s">
        <v>2974</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5766</v>
      </c>
    </row>
    <row r="2022" spans="1:2" x14ac:dyDescent="0.25">
      <c r="A2022" s="62">
        <v>23153014</v>
      </c>
      <c r="B2022" s="63" t="s">
        <v>3455</v>
      </c>
    </row>
    <row r="2023" spans="1:2" x14ac:dyDescent="0.25">
      <c r="A2023" s="62">
        <v>23153015</v>
      </c>
      <c r="B2023" s="63" t="s">
        <v>6347</v>
      </c>
    </row>
    <row r="2024" spans="1:2" x14ac:dyDescent="0.25">
      <c r="A2024" s="62">
        <v>23153016</v>
      </c>
      <c r="B2024" s="63" t="s">
        <v>8100</v>
      </c>
    </row>
    <row r="2025" spans="1:2" x14ac:dyDescent="0.25">
      <c r="A2025" s="62">
        <v>23153017</v>
      </c>
      <c r="B2025" s="63" t="s">
        <v>10851</v>
      </c>
    </row>
    <row r="2026" spans="1:2" x14ac:dyDescent="0.25">
      <c r="A2026" s="62">
        <v>23153018</v>
      </c>
      <c r="B2026" s="63" t="s">
        <v>7601</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4831</v>
      </c>
    </row>
    <row r="2032" spans="1:2" x14ac:dyDescent="0.25">
      <c r="A2032" s="62">
        <v>23153024</v>
      </c>
      <c r="B2032" s="63" t="s">
        <v>15119</v>
      </c>
    </row>
    <row r="2033" spans="1:2" x14ac:dyDescent="0.25">
      <c r="A2033" s="62">
        <v>23153025</v>
      </c>
      <c r="B2033" s="63" t="s">
        <v>15111</v>
      </c>
    </row>
    <row r="2034" spans="1:2" x14ac:dyDescent="0.25">
      <c r="A2034" s="62">
        <v>23153026</v>
      </c>
      <c r="B2034" s="63" t="s">
        <v>10631</v>
      </c>
    </row>
    <row r="2035" spans="1:2" x14ac:dyDescent="0.25">
      <c r="A2035" s="62">
        <v>23153027</v>
      </c>
      <c r="B2035" s="63" t="s">
        <v>5691</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5089</v>
      </c>
    </row>
    <row r="2041" spans="1:2" x14ac:dyDescent="0.25">
      <c r="A2041" s="62">
        <v>23153033</v>
      </c>
      <c r="B2041" s="63" t="s">
        <v>6440</v>
      </c>
    </row>
    <row r="2042" spans="1:2" x14ac:dyDescent="0.25">
      <c r="A2042" s="62">
        <v>23153034</v>
      </c>
      <c r="B2042" s="63" t="s">
        <v>17294</v>
      </c>
    </row>
    <row r="2043" spans="1:2" x14ac:dyDescent="0.25">
      <c r="A2043" s="62">
        <v>23153035</v>
      </c>
      <c r="B2043" s="63" t="s">
        <v>4323</v>
      </c>
    </row>
    <row r="2044" spans="1:2" x14ac:dyDescent="0.25">
      <c r="A2044" s="62">
        <v>23153036</v>
      </c>
      <c r="B2044" s="63" t="s">
        <v>13915</v>
      </c>
    </row>
    <row r="2045" spans="1:2" x14ac:dyDescent="0.25">
      <c r="A2045" s="62">
        <v>23153037</v>
      </c>
      <c r="B2045" s="63" t="s">
        <v>3032</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13421</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7400</v>
      </c>
    </row>
    <row r="2057" spans="1:2" x14ac:dyDescent="0.25">
      <c r="A2057" s="62">
        <v>23153137</v>
      </c>
      <c r="B2057" s="63" t="s">
        <v>4664</v>
      </c>
    </row>
    <row r="2058" spans="1:2" x14ac:dyDescent="0.25">
      <c r="A2058" s="62">
        <v>23153138</v>
      </c>
      <c r="B2058" s="63" t="s">
        <v>309</v>
      </c>
    </row>
    <row r="2059" spans="1:2" x14ac:dyDescent="0.25">
      <c r="A2059" s="62">
        <v>23153139</v>
      </c>
      <c r="B2059" s="63" t="s">
        <v>14843</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4702</v>
      </c>
    </row>
    <row r="2067" spans="1:2" x14ac:dyDescent="0.25">
      <c r="A2067" s="62">
        <v>23153303</v>
      </c>
      <c r="B2067" s="63" t="s">
        <v>7736</v>
      </c>
    </row>
    <row r="2068" spans="1:2" x14ac:dyDescent="0.25">
      <c r="A2068" s="62">
        <v>23153305</v>
      </c>
      <c r="B2068" s="63" t="s">
        <v>3829</v>
      </c>
    </row>
    <row r="2069" spans="1:2" x14ac:dyDescent="0.25">
      <c r="A2069" s="62">
        <v>23153306</v>
      </c>
      <c r="B2069" s="63" t="s">
        <v>7491</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7695</v>
      </c>
    </row>
    <row r="2075" spans="1:2" x14ac:dyDescent="0.25">
      <c r="A2075" s="62">
        <v>23153312</v>
      </c>
      <c r="B2075" s="63" t="s">
        <v>17288</v>
      </c>
    </row>
    <row r="2076" spans="1:2" x14ac:dyDescent="0.25">
      <c r="A2076" s="62">
        <v>23153313</v>
      </c>
      <c r="B2076" s="63" t="s">
        <v>6854</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6768</v>
      </c>
    </row>
    <row r="2084" spans="1:2" x14ac:dyDescent="0.25">
      <c r="A2084" s="62">
        <v>23153408</v>
      </c>
      <c r="B2084" s="63" t="s">
        <v>18223</v>
      </c>
    </row>
    <row r="2085" spans="1:2" x14ac:dyDescent="0.25">
      <c r="A2085" s="62">
        <v>23153409</v>
      </c>
      <c r="B2085" s="63" t="s">
        <v>6521</v>
      </c>
    </row>
    <row r="2086" spans="1:2" x14ac:dyDescent="0.25">
      <c r="A2086" s="62">
        <v>23153410</v>
      </c>
      <c r="B2086" s="63" t="s">
        <v>16112</v>
      </c>
    </row>
    <row r="2087" spans="1:2" x14ac:dyDescent="0.25">
      <c r="A2087" s="62">
        <v>23153411</v>
      </c>
      <c r="B2087" s="63" t="s">
        <v>10649</v>
      </c>
    </row>
    <row r="2088" spans="1:2" x14ac:dyDescent="0.25">
      <c r="A2088" s="62">
        <v>23153412</v>
      </c>
      <c r="B2088" s="63" t="s">
        <v>5298</v>
      </c>
    </row>
    <row r="2089" spans="1:2" x14ac:dyDescent="0.25">
      <c r="A2089" s="62">
        <v>23153413</v>
      </c>
      <c r="B2089" s="63" t="s">
        <v>3895</v>
      </c>
    </row>
    <row r="2090" spans="1:2" x14ac:dyDescent="0.25">
      <c r="A2090" s="62">
        <v>23153414</v>
      </c>
      <c r="B2090" s="63" t="s">
        <v>7094</v>
      </c>
    </row>
    <row r="2091" spans="1:2" x14ac:dyDescent="0.25">
      <c r="A2091" s="62">
        <v>23153415</v>
      </c>
      <c r="B2091" s="63" t="s">
        <v>17715</v>
      </c>
    </row>
    <row r="2092" spans="1:2" x14ac:dyDescent="0.25">
      <c r="A2092" s="62">
        <v>23153416</v>
      </c>
      <c r="B2092" s="63" t="s">
        <v>5884</v>
      </c>
    </row>
    <row r="2093" spans="1:2" x14ac:dyDescent="0.25">
      <c r="A2093" s="62">
        <v>23153417</v>
      </c>
      <c r="B2093" s="63" t="s">
        <v>5297</v>
      </c>
    </row>
    <row r="2094" spans="1:2" x14ac:dyDescent="0.25">
      <c r="A2094" s="62">
        <v>23153501</v>
      </c>
      <c r="B2094" s="63" t="s">
        <v>2329</v>
      </c>
    </row>
    <row r="2095" spans="1:2" x14ac:dyDescent="0.25">
      <c r="A2095" s="62">
        <v>23153502</v>
      </c>
      <c r="B2095" s="63" t="s">
        <v>12100</v>
      </c>
    </row>
    <row r="2096" spans="1:2" x14ac:dyDescent="0.25">
      <c r="A2096" s="62">
        <v>23153503</v>
      </c>
      <c r="B2096" s="63" t="s">
        <v>3170</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11325</v>
      </c>
    </row>
    <row r="2102" spans="1:2" x14ac:dyDescent="0.25">
      <c r="A2102" s="62">
        <v>23161501</v>
      </c>
      <c r="B2102" s="63" t="s">
        <v>15138</v>
      </c>
    </row>
    <row r="2103" spans="1:2" x14ac:dyDescent="0.25">
      <c r="A2103" s="62">
        <v>23161502</v>
      </c>
      <c r="B2103" s="63" t="s">
        <v>8096</v>
      </c>
    </row>
    <row r="2104" spans="1:2" x14ac:dyDescent="0.25">
      <c r="A2104" s="62">
        <v>23161503</v>
      </c>
      <c r="B2104" s="63" t="s">
        <v>5809</v>
      </c>
    </row>
    <row r="2105" spans="1:2" x14ac:dyDescent="0.25">
      <c r="A2105" s="62">
        <v>23161504</v>
      </c>
      <c r="B2105" s="63" t="s">
        <v>3113</v>
      </c>
    </row>
    <row r="2106" spans="1:2" x14ac:dyDescent="0.25">
      <c r="A2106" s="62">
        <v>23161506</v>
      </c>
      <c r="B2106" s="63" t="s">
        <v>10688</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2538</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8578</v>
      </c>
    </row>
    <row r="2116" spans="1:2" x14ac:dyDescent="0.25">
      <c r="A2116" s="62">
        <v>23161601</v>
      </c>
      <c r="B2116" s="63" t="s">
        <v>15138</v>
      </c>
    </row>
    <row r="2117" spans="1:2" x14ac:dyDescent="0.25">
      <c r="A2117" s="62">
        <v>23161602</v>
      </c>
      <c r="B2117" s="63" t="s">
        <v>17817</v>
      </c>
    </row>
    <row r="2118" spans="1:2" x14ac:dyDescent="0.25">
      <c r="A2118" s="62">
        <v>23161603</v>
      </c>
      <c r="B2118" s="63" t="s">
        <v>4117</v>
      </c>
    </row>
    <row r="2119" spans="1:2" x14ac:dyDescent="0.25">
      <c r="A2119" s="62">
        <v>23161605</v>
      </c>
      <c r="B2119" s="63" t="s">
        <v>8297</v>
      </c>
    </row>
    <row r="2120" spans="1:2" x14ac:dyDescent="0.25">
      <c r="A2120" s="62">
        <v>23161606</v>
      </c>
      <c r="B2120" s="63" t="s">
        <v>11272</v>
      </c>
    </row>
    <row r="2121" spans="1:2" x14ac:dyDescent="0.25">
      <c r="A2121" s="62">
        <v>23161607</v>
      </c>
      <c r="B2121" s="63" t="s">
        <v>6038</v>
      </c>
    </row>
    <row r="2122" spans="1:2" x14ac:dyDescent="0.25">
      <c r="A2122" s="62">
        <v>23161608</v>
      </c>
      <c r="B2122" s="63" t="s">
        <v>10146</v>
      </c>
    </row>
    <row r="2123" spans="1:2" x14ac:dyDescent="0.25">
      <c r="A2123" s="62">
        <v>23171501</v>
      </c>
      <c r="B2123" s="63" t="s">
        <v>13401</v>
      </c>
    </row>
    <row r="2124" spans="1:2" x14ac:dyDescent="0.25">
      <c r="A2124" s="62">
        <v>23171502</v>
      </c>
      <c r="B2124" s="63" t="s">
        <v>1920</v>
      </c>
    </row>
    <row r="2125" spans="1:2" x14ac:dyDescent="0.25">
      <c r="A2125" s="62">
        <v>23171504</v>
      </c>
      <c r="B2125" s="63" t="s">
        <v>4755</v>
      </c>
    </row>
    <row r="2126" spans="1:2" x14ac:dyDescent="0.25">
      <c r="A2126" s="62">
        <v>23171505</v>
      </c>
      <c r="B2126" s="63" t="s">
        <v>15079</v>
      </c>
    </row>
    <row r="2127" spans="1:2" x14ac:dyDescent="0.25">
      <c r="A2127" s="62">
        <v>23171506</v>
      </c>
      <c r="B2127" s="63" t="s">
        <v>2368</v>
      </c>
    </row>
    <row r="2128" spans="1:2" x14ac:dyDescent="0.25">
      <c r="A2128" s="62">
        <v>23171507</v>
      </c>
      <c r="B2128" s="63" t="s">
        <v>17720</v>
      </c>
    </row>
    <row r="2129" spans="1:2" x14ac:dyDescent="0.25">
      <c r="A2129" s="62">
        <v>23171508</v>
      </c>
      <c r="B2129" s="63" t="s">
        <v>7800</v>
      </c>
    </row>
    <row r="2130" spans="1:2" x14ac:dyDescent="0.25">
      <c r="A2130" s="62">
        <v>23171509</v>
      </c>
      <c r="B2130" s="63" t="s">
        <v>8603</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5941</v>
      </c>
    </row>
    <row r="2135" spans="1:2" x14ac:dyDescent="0.25">
      <c r="A2135" s="62">
        <v>23171514</v>
      </c>
      <c r="B2135" s="63" t="s">
        <v>8447</v>
      </c>
    </row>
    <row r="2136" spans="1:2" x14ac:dyDescent="0.25">
      <c r="A2136" s="62">
        <v>23171515</v>
      </c>
      <c r="B2136" s="63" t="s">
        <v>373</v>
      </c>
    </row>
    <row r="2137" spans="1:2" x14ac:dyDescent="0.25">
      <c r="A2137" s="62">
        <v>23171517</v>
      </c>
      <c r="B2137" s="63" t="s">
        <v>4755</v>
      </c>
    </row>
    <row r="2138" spans="1:2" x14ac:dyDescent="0.25">
      <c r="A2138" s="62">
        <v>23171518</v>
      </c>
      <c r="B2138" s="63" t="s">
        <v>6826</v>
      </c>
    </row>
    <row r="2139" spans="1:2" x14ac:dyDescent="0.25">
      <c r="A2139" s="62">
        <v>23171519</v>
      </c>
      <c r="B2139" s="63" t="s">
        <v>15871</v>
      </c>
    </row>
    <row r="2140" spans="1:2" x14ac:dyDescent="0.25">
      <c r="A2140" s="62">
        <v>23171520</v>
      </c>
      <c r="B2140" s="63" t="s">
        <v>7457</v>
      </c>
    </row>
    <row r="2141" spans="1:2" x14ac:dyDescent="0.25">
      <c r="A2141" s="62">
        <v>23171521</v>
      </c>
      <c r="B2141" s="63" t="s">
        <v>13408</v>
      </c>
    </row>
    <row r="2142" spans="1:2" x14ac:dyDescent="0.25">
      <c r="A2142" s="62">
        <v>23171522</v>
      </c>
      <c r="B2142" s="63" t="s">
        <v>15973</v>
      </c>
    </row>
    <row r="2143" spans="1:2" x14ac:dyDescent="0.25">
      <c r="A2143" s="62">
        <v>23171523</v>
      </c>
      <c r="B2143" s="63" t="s">
        <v>7387</v>
      </c>
    </row>
    <row r="2144" spans="1:2" x14ac:dyDescent="0.25">
      <c r="A2144" s="62">
        <v>23171524</v>
      </c>
      <c r="B2144" s="63" t="s">
        <v>10220</v>
      </c>
    </row>
    <row r="2145" spans="1:2" x14ac:dyDescent="0.25">
      <c r="A2145" s="62">
        <v>23171525</v>
      </c>
      <c r="B2145" s="63" t="s">
        <v>17801</v>
      </c>
    </row>
    <row r="2146" spans="1:2" x14ac:dyDescent="0.25">
      <c r="A2146" s="62">
        <v>23171526</v>
      </c>
      <c r="B2146" s="63" t="s">
        <v>6305</v>
      </c>
    </row>
    <row r="2147" spans="1:2" x14ac:dyDescent="0.25">
      <c r="A2147" s="62">
        <v>23171527</v>
      </c>
      <c r="B2147" s="63" t="s">
        <v>5484</v>
      </c>
    </row>
    <row r="2148" spans="1:2" x14ac:dyDescent="0.25">
      <c r="A2148" s="62">
        <v>23171528</v>
      </c>
      <c r="B2148" s="63" t="s">
        <v>16744</v>
      </c>
    </row>
    <row r="2149" spans="1:2" x14ac:dyDescent="0.25">
      <c r="A2149" s="62">
        <v>23171529</v>
      </c>
      <c r="B2149" s="63" t="s">
        <v>5810</v>
      </c>
    </row>
    <row r="2150" spans="1:2" x14ac:dyDescent="0.25">
      <c r="A2150" s="62">
        <v>23171530</v>
      </c>
      <c r="B2150" s="63" t="s">
        <v>17605</v>
      </c>
    </row>
    <row r="2151" spans="1:2" x14ac:dyDescent="0.25">
      <c r="A2151" s="62">
        <v>23171531</v>
      </c>
      <c r="B2151" s="63" t="s">
        <v>10315</v>
      </c>
    </row>
    <row r="2152" spans="1:2" x14ac:dyDescent="0.25">
      <c r="A2152" s="62">
        <v>23171532</v>
      </c>
      <c r="B2152" s="63" t="s">
        <v>6738</v>
      </c>
    </row>
    <row r="2153" spans="1:2" x14ac:dyDescent="0.25">
      <c r="A2153" s="62">
        <v>23171533</v>
      </c>
      <c r="B2153" s="63" t="s">
        <v>13598</v>
      </c>
    </row>
    <row r="2154" spans="1:2" x14ac:dyDescent="0.25">
      <c r="A2154" s="62">
        <v>23171534</v>
      </c>
      <c r="B2154" s="63" t="s">
        <v>1683</v>
      </c>
    </row>
    <row r="2155" spans="1:2" x14ac:dyDescent="0.25">
      <c r="A2155" s="62">
        <v>23171535</v>
      </c>
      <c r="B2155" s="63" t="s">
        <v>4823</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16830</v>
      </c>
    </row>
    <row r="2166" spans="1:2" x14ac:dyDescent="0.25">
      <c r="A2166" s="62">
        <v>23171606</v>
      </c>
      <c r="B2166" s="63" t="s">
        <v>14471</v>
      </c>
    </row>
    <row r="2167" spans="1:2" x14ac:dyDescent="0.25">
      <c r="A2167" s="62">
        <v>23171607</v>
      </c>
      <c r="B2167" s="63" t="s">
        <v>11434</v>
      </c>
    </row>
    <row r="2168" spans="1:2" x14ac:dyDescent="0.25">
      <c r="A2168" s="62">
        <v>23171608</v>
      </c>
      <c r="B2168" s="63" t="s">
        <v>5042</v>
      </c>
    </row>
    <row r="2169" spans="1:2" x14ac:dyDescent="0.25">
      <c r="A2169" s="62">
        <v>23171609</v>
      </c>
      <c r="B2169" s="63" t="s">
        <v>5426</v>
      </c>
    </row>
    <row r="2170" spans="1:2" x14ac:dyDescent="0.25">
      <c r="A2170" s="62">
        <v>23171610</v>
      </c>
      <c r="B2170" s="63" t="s">
        <v>16681</v>
      </c>
    </row>
    <row r="2171" spans="1:2" x14ac:dyDescent="0.25">
      <c r="A2171" s="62">
        <v>23171611</v>
      </c>
      <c r="B2171" s="63" t="s">
        <v>11139</v>
      </c>
    </row>
    <row r="2172" spans="1:2" x14ac:dyDescent="0.25">
      <c r="A2172" s="62">
        <v>23171612</v>
      </c>
      <c r="B2172" s="63" t="s">
        <v>6825</v>
      </c>
    </row>
    <row r="2173" spans="1:2" x14ac:dyDescent="0.25">
      <c r="A2173" s="62">
        <v>23171613</v>
      </c>
      <c r="B2173" s="63" t="s">
        <v>6275</v>
      </c>
    </row>
    <row r="2174" spans="1:2" x14ac:dyDescent="0.25">
      <c r="A2174" s="62">
        <v>23171614</v>
      </c>
      <c r="B2174" s="63" t="s">
        <v>14693</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16373</v>
      </c>
    </row>
    <row r="2184" spans="1:2" x14ac:dyDescent="0.25">
      <c r="A2184" s="62">
        <v>23171701</v>
      </c>
      <c r="B2184" s="63" t="s">
        <v>3024</v>
      </c>
    </row>
    <row r="2185" spans="1:2" x14ac:dyDescent="0.25">
      <c r="A2185" s="62">
        <v>23171702</v>
      </c>
      <c r="B2185" s="63" t="s">
        <v>1496</v>
      </c>
    </row>
    <row r="2186" spans="1:2" x14ac:dyDescent="0.25">
      <c r="A2186" s="62">
        <v>23171703</v>
      </c>
      <c r="B2186" s="63" t="s">
        <v>2654</v>
      </c>
    </row>
    <row r="2187" spans="1:2" x14ac:dyDescent="0.25">
      <c r="A2187" s="62">
        <v>23171704</v>
      </c>
      <c r="B2187" s="63" t="s">
        <v>14707</v>
      </c>
    </row>
    <row r="2188" spans="1:2" x14ac:dyDescent="0.25">
      <c r="A2188" s="62">
        <v>23171705</v>
      </c>
      <c r="B2188" s="63" t="s">
        <v>5544</v>
      </c>
    </row>
    <row r="2189" spans="1:2" x14ac:dyDescent="0.25">
      <c r="A2189" s="62">
        <v>23171706</v>
      </c>
      <c r="B2189" s="63" t="s">
        <v>15185</v>
      </c>
    </row>
    <row r="2190" spans="1:2" x14ac:dyDescent="0.25">
      <c r="A2190" s="62">
        <v>23171707</v>
      </c>
      <c r="B2190" s="63" t="s">
        <v>9212</v>
      </c>
    </row>
    <row r="2191" spans="1:2" x14ac:dyDescent="0.25">
      <c r="A2191" s="62">
        <v>23171708</v>
      </c>
      <c r="B2191" s="63" t="s">
        <v>14781</v>
      </c>
    </row>
    <row r="2192" spans="1:2" x14ac:dyDescent="0.25">
      <c r="A2192" s="62">
        <v>23171801</v>
      </c>
      <c r="B2192" s="63" t="s">
        <v>5114</v>
      </c>
    </row>
    <row r="2193" spans="1:2" x14ac:dyDescent="0.25">
      <c r="A2193" s="62">
        <v>23171802</v>
      </c>
      <c r="B2193" s="63" t="s">
        <v>5556</v>
      </c>
    </row>
    <row r="2194" spans="1:2" x14ac:dyDescent="0.25">
      <c r="A2194" s="62">
        <v>23171803</v>
      </c>
      <c r="B2194" s="63" t="s">
        <v>9948</v>
      </c>
    </row>
    <row r="2195" spans="1:2" x14ac:dyDescent="0.25">
      <c r="A2195" s="62">
        <v>23171804</v>
      </c>
      <c r="B2195" s="63" t="s">
        <v>14701</v>
      </c>
    </row>
    <row r="2196" spans="1:2" x14ac:dyDescent="0.25">
      <c r="A2196" s="62">
        <v>23171805</v>
      </c>
      <c r="B2196" s="63" t="s">
        <v>6430</v>
      </c>
    </row>
    <row r="2197" spans="1:2" x14ac:dyDescent="0.25">
      <c r="A2197" s="62">
        <v>23171806</v>
      </c>
      <c r="B2197" s="63" t="s">
        <v>1455</v>
      </c>
    </row>
    <row r="2198" spans="1:2" x14ac:dyDescent="0.25">
      <c r="A2198" s="62">
        <v>23171901</v>
      </c>
      <c r="B2198" s="63" t="s">
        <v>11138</v>
      </c>
    </row>
    <row r="2199" spans="1:2" x14ac:dyDescent="0.25">
      <c r="A2199" s="62">
        <v>23171902</v>
      </c>
      <c r="B2199" s="63" t="s">
        <v>15019</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14454</v>
      </c>
    </row>
    <row r="2207" spans="1:2" x14ac:dyDescent="0.25">
      <c r="A2207" s="62">
        <v>23172005</v>
      </c>
      <c r="B2207" s="63" t="s">
        <v>10077</v>
      </c>
    </row>
    <row r="2208" spans="1:2" x14ac:dyDescent="0.25">
      <c r="A2208" s="62">
        <v>23172006</v>
      </c>
      <c r="B2208" s="63" t="s">
        <v>1379</v>
      </c>
    </row>
    <row r="2209" spans="1:2" x14ac:dyDescent="0.25">
      <c r="A2209" s="62">
        <v>23172007</v>
      </c>
      <c r="B2209" s="63" t="s">
        <v>4867</v>
      </c>
    </row>
    <row r="2210" spans="1:2" x14ac:dyDescent="0.25">
      <c r="A2210" s="62">
        <v>23172008</v>
      </c>
      <c r="B2210" s="63" t="s">
        <v>11054</v>
      </c>
    </row>
    <row r="2211" spans="1:2" x14ac:dyDescent="0.25">
      <c r="A2211" s="62">
        <v>23172009</v>
      </c>
      <c r="B2211" s="63" t="s">
        <v>15142</v>
      </c>
    </row>
    <row r="2212" spans="1:2" x14ac:dyDescent="0.25">
      <c r="A2212" s="62">
        <v>23172010</v>
      </c>
      <c r="B2212" s="63" t="s">
        <v>2698</v>
      </c>
    </row>
    <row r="2213" spans="1:2" x14ac:dyDescent="0.25">
      <c r="A2213" s="62">
        <v>23172011</v>
      </c>
      <c r="B2213" s="63" t="s">
        <v>16474</v>
      </c>
    </row>
    <row r="2214" spans="1:2" x14ac:dyDescent="0.25">
      <c r="A2214" s="62">
        <v>23172012</v>
      </c>
      <c r="B2214" s="63" t="s">
        <v>15512</v>
      </c>
    </row>
    <row r="2215" spans="1:2" x14ac:dyDescent="0.25">
      <c r="A2215" s="62">
        <v>23172013</v>
      </c>
      <c r="B2215" s="63" t="s">
        <v>5756</v>
      </c>
    </row>
    <row r="2216" spans="1:2" x14ac:dyDescent="0.25">
      <c r="A2216" s="62">
        <v>23172014</v>
      </c>
      <c r="B2216" s="63" t="s">
        <v>15626</v>
      </c>
    </row>
    <row r="2217" spans="1:2" x14ac:dyDescent="0.25">
      <c r="A2217" s="62">
        <v>23172015</v>
      </c>
      <c r="B2217" s="63" t="s">
        <v>14781</v>
      </c>
    </row>
    <row r="2218" spans="1:2" x14ac:dyDescent="0.25">
      <c r="A2218" s="62">
        <v>23181501</v>
      </c>
      <c r="B2218" s="63" t="s">
        <v>8014</v>
      </c>
    </row>
    <row r="2219" spans="1:2" x14ac:dyDescent="0.25">
      <c r="A2219" s="62">
        <v>23181502</v>
      </c>
      <c r="B2219" s="63" t="s">
        <v>10450</v>
      </c>
    </row>
    <row r="2220" spans="1:2" x14ac:dyDescent="0.25">
      <c r="A2220" s="62">
        <v>23181504</v>
      </c>
      <c r="B2220" s="63" t="s">
        <v>6772</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4989</v>
      </c>
    </row>
    <row r="2229" spans="1:2" x14ac:dyDescent="0.25">
      <c r="A2229" s="62">
        <v>23181513</v>
      </c>
      <c r="B2229" s="63" t="s">
        <v>3759</v>
      </c>
    </row>
    <row r="2230" spans="1:2" x14ac:dyDescent="0.25">
      <c r="A2230" s="62">
        <v>23181601</v>
      </c>
      <c r="B2230" s="63" t="s">
        <v>16267</v>
      </c>
    </row>
    <row r="2231" spans="1:2" x14ac:dyDescent="0.25">
      <c r="A2231" s="62">
        <v>23181602</v>
      </c>
      <c r="B2231" s="63" t="s">
        <v>13632</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13557</v>
      </c>
    </row>
    <row r="2238" spans="1:2" x14ac:dyDescent="0.25">
      <c r="A2238" s="62">
        <v>23181703</v>
      </c>
      <c r="B2238" s="63" t="s">
        <v>9426</v>
      </c>
    </row>
    <row r="2239" spans="1:2" x14ac:dyDescent="0.25">
      <c r="A2239" s="62">
        <v>23181704</v>
      </c>
      <c r="B2239" s="63" t="s">
        <v>7300</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2332</v>
      </c>
    </row>
    <row r="2244" spans="1:2" x14ac:dyDescent="0.25">
      <c r="A2244" s="62">
        <v>23191001</v>
      </c>
      <c r="B2244" s="63" t="s">
        <v>15927</v>
      </c>
    </row>
    <row r="2245" spans="1:2" x14ac:dyDescent="0.25">
      <c r="A2245" s="62">
        <v>23191002</v>
      </c>
      <c r="B2245" s="63" t="s">
        <v>8793</v>
      </c>
    </row>
    <row r="2246" spans="1:2" x14ac:dyDescent="0.25">
      <c r="A2246" s="62">
        <v>23191003</v>
      </c>
      <c r="B2246" s="63" t="s">
        <v>18751</v>
      </c>
    </row>
    <row r="2247" spans="1:2" x14ac:dyDescent="0.25">
      <c r="A2247" s="62">
        <v>23191004</v>
      </c>
      <c r="B2247" s="63" t="s">
        <v>11690</v>
      </c>
    </row>
    <row r="2248" spans="1:2" x14ac:dyDescent="0.25">
      <c r="A2248" s="62">
        <v>23191005</v>
      </c>
      <c r="B2248" s="63" t="s">
        <v>7402</v>
      </c>
    </row>
    <row r="2249" spans="1:2" x14ac:dyDescent="0.25">
      <c r="A2249" s="62">
        <v>23191101</v>
      </c>
      <c r="B2249" s="63" t="s">
        <v>13965</v>
      </c>
    </row>
    <row r="2250" spans="1:2" x14ac:dyDescent="0.25">
      <c r="A2250" s="62">
        <v>23191102</v>
      </c>
      <c r="B2250" s="63" t="s">
        <v>6583</v>
      </c>
    </row>
    <row r="2251" spans="1:2" x14ac:dyDescent="0.25">
      <c r="A2251" s="62">
        <v>23191201</v>
      </c>
      <c r="B2251" s="63" t="s">
        <v>13024</v>
      </c>
    </row>
    <row r="2252" spans="1:2" x14ac:dyDescent="0.25">
      <c r="A2252" s="62">
        <v>23191202</v>
      </c>
      <c r="B2252" s="63" t="s">
        <v>1167</v>
      </c>
    </row>
    <row r="2253" spans="1:2" x14ac:dyDescent="0.25">
      <c r="A2253" s="62">
        <v>23201001</v>
      </c>
      <c r="B2253" s="63" t="s">
        <v>6513</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6201</v>
      </c>
    </row>
    <row r="2267" spans="1:2" x14ac:dyDescent="0.25">
      <c r="A2267" s="62">
        <v>23221101</v>
      </c>
      <c r="B2267" s="63" t="s">
        <v>16399</v>
      </c>
    </row>
    <row r="2268" spans="1:2" x14ac:dyDescent="0.25">
      <c r="A2268" s="62">
        <v>23221201</v>
      </c>
      <c r="B2268" s="63" t="s">
        <v>15701</v>
      </c>
    </row>
    <row r="2269" spans="1:2" x14ac:dyDescent="0.25">
      <c r="A2269" s="62">
        <v>23231001</v>
      </c>
      <c r="B2269" s="63" t="s">
        <v>7761</v>
      </c>
    </row>
    <row r="2270" spans="1:2" x14ac:dyDescent="0.25">
      <c r="A2270" s="62">
        <v>23231002</v>
      </c>
      <c r="B2270" s="63" t="s">
        <v>17858</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9261</v>
      </c>
    </row>
    <row r="2275" spans="1:2" x14ac:dyDescent="0.25">
      <c r="A2275" s="62">
        <v>23231301</v>
      </c>
      <c r="B2275" s="63" t="s">
        <v>5128</v>
      </c>
    </row>
    <row r="2276" spans="1:2" x14ac:dyDescent="0.25">
      <c r="A2276" s="62">
        <v>23231302</v>
      </c>
      <c r="B2276" s="63" t="s">
        <v>9392</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4120</v>
      </c>
    </row>
    <row r="2281" spans="1:2" x14ac:dyDescent="0.25">
      <c r="A2281" s="62">
        <v>23231601</v>
      </c>
      <c r="B2281" s="63" t="s">
        <v>10949</v>
      </c>
    </row>
    <row r="2282" spans="1:2" x14ac:dyDescent="0.25">
      <c r="A2282" s="62">
        <v>23231602</v>
      </c>
      <c r="B2282" s="63" t="s">
        <v>8698</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4828</v>
      </c>
    </row>
    <row r="2290" spans="1:2" x14ac:dyDescent="0.25">
      <c r="A2290" s="62">
        <v>23232201</v>
      </c>
      <c r="B2290" s="63" t="s">
        <v>3847</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4506</v>
      </c>
    </row>
    <row r="2300" spans="1:2" x14ac:dyDescent="0.25">
      <c r="A2300" s="62">
        <v>24101510</v>
      </c>
      <c r="B2300" s="63" t="s">
        <v>12428</v>
      </c>
    </row>
    <row r="2301" spans="1:2" x14ac:dyDescent="0.25">
      <c r="A2301" s="62">
        <v>24101511</v>
      </c>
      <c r="B2301" s="63" t="s">
        <v>3702</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4371</v>
      </c>
    </row>
    <row r="2307" spans="1:2" x14ac:dyDescent="0.25">
      <c r="A2307" s="62">
        <v>24101605</v>
      </c>
      <c r="B2307" s="63" t="s">
        <v>7214</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9681</v>
      </c>
    </row>
    <row r="2321" spans="1:2" x14ac:dyDescent="0.25">
      <c r="A2321" s="62">
        <v>24101620</v>
      </c>
      <c r="B2321" s="63" t="s">
        <v>14589</v>
      </c>
    </row>
    <row r="2322" spans="1:2" x14ac:dyDescent="0.25">
      <c r="A2322" s="62">
        <v>24101621</v>
      </c>
      <c r="B2322" s="63" t="s">
        <v>5014</v>
      </c>
    </row>
    <row r="2323" spans="1:2" x14ac:dyDescent="0.25">
      <c r="A2323" s="62">
        <v>24101622</v>
      </c>
      <c r="B2323" s="63" t="s">
        <v>8526</v>
      </c>
    </row>
    <row r="2324" spans="1:2" x14ac:dyDescent="0.25">
      <c r="A2324" s="62">
        <v>24101623</v>
      </c>
      <c r="B2324" s="63" t="s">
        <v>8147</v>
      </c>
    </row>
    <row r="2325" spans="1:2" x14ac:dyDescent="0.25">
      <c r="A2325" s="62">
        <v>24101624</v>
      </c>
      <c r="B2325" s="63" t="s">
        <v>8351</v>
      </c>
    </row>
    <row r="2326" spans="1:2" x14ac:dyDescent="0.25">
      <c r="A2326" s="62">
        <v>24101625</v>
      </c>
      <c r="B2326" s="63" t="s">
        <v>165</v>
      </c>
    </row>
    <row r="2327" spans="1:2" x14ac:dyDescent="0.25">
      <c r="A2327" s="62">
        <v>24101626</v>
      </c>
      <c r="B2327" s="63" t="s">
        <v>9543</v>
      </c>
    </row>
    <row r="2328" spans="1:2" x14ac:dyDescent="0.25">
      <c r="A2328" s="62">
        <v>24101627</v>
      </c>
      <c r="B2328" s="63" t="s">
        <v>7702</v>
      </c>
    </row>
    <row r="2329" spans="1:2" x14ac:dyDescent="0.25">
      <c r="A2329" s="62">
        <v>24101628</v>
      </c>
      <c r="B2329" s="63" t="s">
        <v>6547</v>
      </c>
    </row>
    <row r="2330" spans="1:2" x14ac:dyDescent="0.25">
      <c r="A2330" s="62">
        <v>24101629</v>
      </c>
      <c r="B2330" s="63" t="s">
        <v>2459</v>
      </c>
    </row>
    <row r="2331" spans="1:2" x14ac:dyDescent="0.25">
      <c r="A2331" s="62">
        <v>24101630</v>
      </c>
      <c r="B2331" s="63" t="s">
        <v>7632</v>
      </c>
    </row>
    <row r="2332" spans="1:2" x14ac:dyDescent="0.25">
      <c r="A2332" s="62">
        <v>24101631</v>
      </c>
      <c r="B2332" s="63" t="s">
        <v>13192</v>
      </c>
    </row>
    <row r="2333" spans="1:2" x14ac:dyDescent="0.25">
      <c r="A2333" s="62">
        <v>24101632</v>
      </c>
      <c r="B2333" s="63" t="s">
        <v>4976</v>
      </c>
    </row>
    <row r="2334" spans="1:2" x14ac:dyDescent="0.25">
      <c r="A2334" s="62">
        <v>24101633</v>
      </c>
      <c r="B2334" s="63" t="s">
        <v>1944</v>
      </c>
    </row>
    <row r="2335" spans="1:2" x14ac:dyDescent="0.25">
      <c r="A2335" s="62">
        <v>24101634</v>
      </c>
      <c r="B2335" s="63" t="s">
        <v>14885</v>
      </c>
    </row>
    <row r="2336" spans="1:2" x14ac:dyDescent="0.25">
      <c r="A2336" s="62">
        <v>24101701</v>
      </c>
      <c r="B2336" s="63" t="s">
        <v>2523</v>
      </c>
    </row>
    <row r="2337" spans="1:2" x14ac:dyDescent="0.25">
      <c r="A2337" s="62">
        <v>24101702</v>
      </c>
      <c r="B2337" s="63" t="s">
        <v>998</v>
      </c>
    </row>
    <row r="2338" spans="1:2" x14ac:dyDescent="0.25">
      <c r="A2338" s="62">
        <v>24101703</v>
      </c>
      <c r="B2338" s="63" t="s">
        <v>9789</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9610</v>
      </c>
    </row>
    <row r="2344" spans="1:2" x14ac:dyDescent="0.25">
      <c r="A2344" s="62">
        <v>24101709</v>
      </c>
      <c r="B2344" s="63" t="s">
        <v>2131</v>
      </c>
    </row>
    <row r="2345" spans="1:2" x14ac:dyDescent="0.25">
      <c r="A2345" s="62">
        <v>24101710</v>
      </c>
      <c r="B2345" s="63" t="s">
        <v>7189</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12966</v>
      </c>
    </row>
    <row r="2350" spans="1:2" x14ac:dyDescent="0.25">
      <c r="A2350" s="62">
        <v>24101715</v>
      </c>
      <c r="B2350" s="63" t="s">
        <v>5949</v>
      </c>
    </row>
    <row r="2351" spans="1:2" x14ac:dyDescent="0.25">
      <c r="A2351" s="62">
        <v>24101716</v>
      </c>
      <c r="B2351" s="63" t="s">
        <v>4494</v>
      </c>
    </row>
    <row r="2352" spans="1:2" x14ac:dyDescent="0.25">
      <c r="A2352" s="62">
        <v>24101717</v>
      </c>
      <c r="B2352" s="63" t="s">
        <v>15445</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4728</v>
      </c>
    </row>
    <row r="2358" spans="1:2" x14ac:dyDescent="0.25">
      <c r="A2358" s="62">
        <v>24101724</v>
      </c>
      <c r="B2358" s="63" t="s">
        <v>13813</v>
      </c>
    </row>
    <row r="2359" spans="1:2" x14ac:dyDescent="0.25">
      <c r="A2359" s="62">
        <v>24101725</v>
      </c>
      <c r="B2359" s="63" t="s">
        <v>8720</v>
      </c>
    </row>
    <row r="2360" spans="1:2" x14ac:dyDescent="0.25">
      <c r="A2360" s="62">
        <v>24101726</v>
      </c>
      <c r="B2360" s="63" t="s">
        <v>8298</v>
      </c>
    </row>
    <row r="2361" spans="1:2" x14ac:dyDescent="0.25">
      <c r="A2361" s="62">
        <v>24101727</v>
      </c>
      <c r="B2361" s="63" t="s">
        <v>15935</v>
      </c>
    </row>
    <row r="2362" spans="1:2" x14ac:dyDescent="0.25">
      <c r="A2362" s="62">
        <v>24101728</v>
      </c>
      <c r="B2362" s="63" t="s">
        <v>16446</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13485</v>
      </c>
    </row>
    <row r="2369" spans="1:2" x14ac:dyDescent="0.25">
      <c r="A2369" s="62">
        <v>24101807</v>
      </c>
      <c r="B2369" s="63" t="s">
        <v>12266</v>
      </c>
    </row>
    <row r="2370" spans="1:2" x14ac:dyDescent="0.25">
      <c r="A2370" s="62">
        <v>24101808</v>
      </c>
      <c r="B2370" s="63" t="s">
        <v>8462</v>
      </c>
    </row>
    <row r="2371" spans="1:2" x14ac:dyDescent="0.25">
      <c r="A2371" s="62">
        <v>24101809</v>
      </c>
      <c r="B2371" s="63" t="s">
        <v>15958</v>
      </c>
    </row>
    <row r="2372" spans="1:2" x14ac:dyDescent="0.25">
      <c r="A2372" s="62">
        <v>24101901</v>
      </c>
      <c r="B2372" s="63" t="s">
        <v>8285</v>
      </c>
    </row>
    <row r="2373" spans="1:2" x14ac:dyDescent="0.25">
      <c r="A2373" s="62">
        <v>24101902</v>
      </c>
      <c r="B2373" s="63" t="s">
        <v>14833</v>
      </c>
    </row>
    <row r="2374" spans="1:2" x14ac:dyDescent="0.25">
      <c r="A2374" s="62">
        <v>24101903</v>
      </c>
      <c r="B2374" s="63" t="s">
        <v>12150</v>
      </c>
    </row>
    <row r="2375" spans="1:2" x14ac:dyDescent="0.25">
      <c r="A2375" s="62">
        <v>24101904</v>
      </c>
      <c r="B2375" s="63" t="s">
        <v>5385</v>
      </c>
    </row>
    <row r="2376" spans="1:2" x14ac:dyDescent="0.25">
      <c r="A2376" s="62">
        <v>24101905</v>
      </c>
      <c r="B2376" s="63" t="s">
        <v>17566</v>
      </c>
    </row>
    <row r="2377" spans="1:2" x14ac:dyDescent="0.25">
      <c r="A2377" s="62">
        <v>24101906</v>
      </c>
      <c r="B2377" s="63" t="s">
        <v>2507</v>
      </c>
    </row>
    <row r="2378" spans="1:2" x14ac:dyDescent="0.25">
      <c r="A2378" s="62">
        <v>24101907</v>
      </c>
      <c r="B2378" s="63" t="s">
        <v>14451</v>
      </c>
    </row>
    <row r="2379" spans="1:2" x14ac:dyDescent="0.25">
      <c r="A2379" s="62">
        <v>24102001</v>
      </c>
      <c r="B2379" s="63" t="s">
        <v>8601</v>
      </c>
    </row>
    <row r="2380" spans="1:2" x14ac:dyDescent="0.25">
      <c r="A2380" s="62">
        <v>24102002</v>
      </c>
      <c r="B2380" s="63" t="s">
        <v>10749</v>
      </c>
    </row>
    <row r="2381" spans="1:2" x14ac:dyDescent="0.25">
      <c r="A2381" s="62">
        <v>24102004</v>
      </c>
      <c r="B2381" s="63" t="s">
        <v>7079</v>
      </c>
    </row>
    <row r="2382" spans="1:2" x14ac:dyDescent="0.25">
      <c r="A2382" s="62">
        <v>24102005</v>
      </c>
      <c r="B2382" s="63" t="s">
        <v>14672</v>
      </c>
    </row>
    <row r="2383" spans="1:2" x14ac:dyDescent="0.25">
      <c r="A2383" s="62">
        <v>24102006</v>
      </c>
      <c r="B2383" s="63" t="s">
        <v>6318</v>
      </c>
    </row>
    <row r="2384" spans="1:2" x14ac:dyDescent="0.25">
      <c r="A2384" s="62">
        <v>24102007</v>
      </c>
      <c r="B2384" s="63" t="s">
        <v>6337</v>
      </c>
    </row>
    <row r="2385" spans="1:2" x14ac:dyDescent="0.25">
      <c r="A2385" s="62">
        <v>24102008</v>
      </c>
      <c r="B2385" s="63" t="s">
        <v>1390</v>
      </c>
    </row>
    <row r="2386" spans="1:2" x14ac:dyDescent="0.25">
      <c r="A2386" s="62">
        <v>24102101</v>
      </c>
      <c r="B2386" s="63" t="s">
        <v>10480</v>
      </c>
    </row>
    <row r="2387" spans="1:2" x14ac:dyDescent="0.25">
      <c r="A2387" s="62">
        <v>24102102</v>
      </c>
      <c r="B2387" s="63" t="s">
        <v>4880</v>
      </c>
    </row>
    <row r="2388" spans="1:2" x14ac:dyDescent="0.25">
      <c r="A2388" s="62">
        <v>24102103</v>
      </c>
      <c r="B2388" s="63" t="s">
        <v>7232</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6389</v>
      </c>
    </row>
    <row r="2393" spans="1:2" x14ac:dyDescent="0.25">
      <c r="A2393" s="62">
        <v>24102108</v>
      </c>
      <c r="B2393" s="63" t="s">
        <v>13661</v>
      </c>
    </row>
    <row r="2394" spans="1:2" x14ac:dyDescent="0.25">
      <c r="A2394" s="62">
        <v>24102109</v>
      </c>
      <c r="B2394" s="63" t="s">
        <v>9245</v>
      </c>
    </row>
    <row r="2395" spans="1:2" x14ac:dyDescent="0.25">
      <c r="A2395" s="62">
        <v>24102201</v>
      </c>
      <c r="B2395" s="63" t="s">
        <v>7845</v>
      </c>
    </row>
    <row r="2396" spans="1:2" x14ac:dyDescent="0.25">
      <c r="A2396" s="62">
        <v>24102202</v>
      </c>
      <c r="B2396" s="63" t="s">
        <v>6792</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3928</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4522</v>
      </c>
    </row>
    <row r="2405" spans="1:2" x14ac:dyDescent="0.25">
      <c r="A2405" s="62">
        <v>24111507</v>
      </c>
      <c r="B2405" s="63" t="s">
        <v>6162</v>
      </c>
    </row>
    <row r="2406" spans="1:2" x14ac:dyDescent="0.25">
      <c r="A2406" s="62">
        <v>24111508</v>
      </c>
      <c r="B2406" s="63" t="s">
        <v>13621</v>
      </c>
    </row>
    <row r="2407" spans="1:2" x14ac:dyDescent="0.25">
      <c r="A2407" s="62">
        <v>24111509</v>
      </c>
      <c r="B2407" s="63" t="s">
        <v>16019</v>
      </c>
    </row>
    <row r="2408" spans="1:2" x14ac:dyDescent="0.25">
      <c r="A2408" s="62">
        <v>24111801</v>
      </c>
      <c r="B2408" s="63" t="s">
        <v>2979</v>
      </c>
    </row>
    <row r="2409" spans="1:2" x14ac:dyDescent="0.25">
      <c r="A2409" s="62">
        <v>24111802</v>
      </c>
      <c r="B2409" s="63" t="s">
        <v>12736</v>
      </c>
    </row>
    <row r="2410" spans="1:2" x14ac:dyDescent="0.25">
      <c r="A2410" s="62">
        <v>24111803</v>
      </c>
      <c r="B2410" s="63" t="s">
        <v>7392</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5561</v>
      </c>
    </row>
    <row r="2416" spans="1:2" x14ac:dyDescent="0.25">
      <c r="A2416" s="62">
        <v>24111809</v>
      </c>
      <c r="B2416" s="63" t="s">
        <v>1199</v>
      </c>
    </row>
    <row r="2417" spans="1:2" x14ac:dyDescent="0.25">
      <c r="A2417" s="62">
        <v>24111810</v>
      </c>
      <c r="B2417" s="63" t="s">
        <v>8166</v>
      </c>
    </row>
    <row r="2418" spans="1:2" x14ac:dyDescent="0.25">
      <c r="A2418" s="62">
        <v>24111811</v>
      </c>
      <c r="B2418" s="63" t="s">
        <v>16919</v>
      </c>
    </row>
    <row r="2419" spans="1:2" x14ac:dyDescent="0.25">
      <c r="A2419" s="62">
        <v>24111812</v>
      </c>
      <c r="B2419" s="63" t="s">
        <v>12526</v>
      </c>
    </row>
    <row r="2420" spans="1:2" x14ac:dyDescent="0.25">
      <c r="A2420" s="62">
        <v>24111813</v>
      </c>
      <c r="B2420" s="63" t="s">
        <v>6025</v>
      </c>
    </row>
    <row r="2421" spans="1:2" x14ac:dyDescent="0.25">
      <c r="A2421" s="62">
        <v>24112003</v>
      </c>
      <c r="B2421" s="63" t="s">
        <v>4718</v>
      </c>
    </row>
    <row r="2422" spans="1:2" x14ac:dyDescent="0.25">
      <c r="A2422" s="62">
        <v>24112004</v>
      </c>
      <c r="B2422" s="63" t="s">
        <v>3233</v>
      </c>
    </row>
    <row r="2423" spans="1:2" x14ac:dyDescent="0.25">
      <c r="A2423" s="62">
        <v>24112005</v>
      </c>
      <c r="B2423" s="63" t="s">
        <v>8177</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8343</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4351</v>
      </c>
    </row>
    <row r="2445" spans="1:2" x14ac:dyDescent="0.25">
      <c r="A2445" s="62">
        <v>24112408</v>
      </c>
      <c r="B2445" s="63" t="s">
        <v>14737</v>
      </c>
    </row>
    <row r="2446" spans="1:2" x14ac:dyDescent="0.25">
      <c r="A2446" s="62">
        <v>24112409</v>
      </c>
      <c r="B2446" s="63" t="s">
        <v>5118</v>
      </c>
    </row>
    <row r="2447" spans="1:2" x14ac:dyDescent="0.25">
      <c r="A2447" s="62">
        <v>24112501</v>
      </c>
      <c r="B2447" s="63" t="s">
        <v>7833</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4518</v>
      </c>
    </row>
    <row r="2458" spans="1:2" x14ac:dyDescent="0.25">
      <c r="A2458" s="62">
        <v>24121507</v>
      </c>
      <c r="B2458" s="63" t="s">
        <v>12566</v>
      </c>
    </row>
    <row r="2459" spans="1:2" x14ac:dyDescent="0.25">
      <c r="A2459" s="62">
        <v>24121508</v>
      </c>
      <c r="B2459" s="63" t="s">
        <v>2768</v>
      </c>
    </row>
    <row r="2460" spans="1:2" x14ac:dyDescent="0.25">
      <c r="A2460" s="62">
        <v>24121509</v>
      </c>
      <c r="B2460" s="63" t="s">
        <v>3784</v>
      </c>
    </row>
    <row r="2461" spans="1:2" x14ac:dyDescent="0.25">
      <c r="A2461" s="62">
        <v>24121801</v>
      </c>
      <c r="B2461" s="63" t="s">
        <v>12354</v>
      </c>
    </row>
    <row r="2462" spans="1:2" x14ac:dyDescent="0.25">
      <c r="A2462" s="62">
        <v>24121802</v>
      </c>
      <c r="B2462" s="63" t="s">
        <v>14237</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10895</v>
      </c>
    </row>
    <row r="2468" spans="1:2" x14ac:dyDescent="0.25">
      <c r="A2468" s="62">
        <v>24122001</v>
      </c>
      <c r="B2468" s="63" t="s">
        <v>3834</v>
      </c>
    </row>
    <row r="2469" spans="1:2" x14ac:dyDescent="0.25">
      <c r="A2469" s="62">
        <v>24122002</v>
      </c>
      <c r="B2469" s="63" t="s">
        <v>7134</v>
      </c>
    </row>
    <row r="2470" spans="1:2" x14ac:dyDescent="0.25">
      <c r="A2470" s="62">
        <v>24122003</v>
      </c>
      <c r="B2470" s="63" t="s">
        <v>2057</v>
      </c>
    </row>
    <row r="2471" spans="1:2" x14ac:dyDescent="0.25">
      <c r="A2471" s="62">
        <v>24122004</v>
      </c>
      <c r="B2471" s="63" t="s">
        <v>1554</v>
      </c>
    </row>
    <row r="2472" spans="1:2" x14ac:dyDescent="0.25">
      <c r="A2472" s="62">
        <v>24122005</v>
      </c>
      <c r="B2472" s="63" t="s">
        <v>3476</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4435</v>
      </c>
    </row>
    <row r="2477" spans="1:2" x14ac:dyDescent="0.25">
      <c r="A2477" s="62">
        <v>24131504</v>
      </c>
      <c r="B2477" s="63" t="s">
        <v>15424</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4435</v>
      </c>
    </row>
    <row r="2485" spans="1:2" x14ac:dyDescent="0.25">
      <c r="A2485" s="62">
        <v>24131606</v>
      </c>
      <c r="B2485" s="63" t="s">
        <v>18625</v>
      </c>
    </row>
    <row r="2486" spans="1:2" x14ac:dyDescent="0.25">
      <c r="A2486" s="62">
        <v>24131607</v>
      </c>
      <c r="B2486" s="63" t="s">
        <v>7984</v>
      </c>
    </row>
    <row r="2487" spans="1:2" x14ac:dyDescent="0.25">
      <c r="A2487" s="62">
        <v>24131901</v>
      </c>
      <c r="B2487" s="63" t="s">
        <v>5144</v>
      </c>
    </row>
    <row r="2488" spans="1:2" x14ac:dyDescent="0.25">
      <c r="A2488" s="62">
        <v>24131902</v>
      </c>
      <c r="B2488" s="63" t="s">
        <v>12459</v>
      </c>
    </row>
    <row r="2489" spans="1:2" x14ac:dyDescent="0.25">
      <c r="A2489" s="62">
        <v>24141501</v>
      </c>
      <c r="B2489" s="63" t="s">
        <v>932</v>
      </c>
    </row>
    <row r="2490" spans="1:2" x14ac:dyDescent="0.25">
      <c r="A2490" s="62">
        <v>24141502</v>
      </c>
      <c r="B2490" s="63" t="s">
        <v>7993</v>
      </c>
    </row>
    <row r="2491" spans="1:2" x14ac:dyDescent="0.25">
      <c r="A2491" s="62">
        <v>24141504</v>
      </c>
      <c r="B2491" s="63" t="s">
        <v>18095</v>
      </c>
    </row>
    <row r="2492" spans="1:2" x14ac:dyDescent="0.25">
      <c r="A2492" s="62">
        <v>24141506</v>
      </c>
      <c r="B2492" s="63" t="s">
        <v>4902</v>
      </c>
    </row>
    <row r="2493" spans="1:2" x14ac:dyDescent="0.25">
      <c r="A2493" s="62">
        <v>24141507</v>
      </c>
      <c r="B2493" s="63" t="s">
        <v>13036</v>
      </c>
    </row>
    <row r="2494" spans="1:2" x14ac:dyDescent="0.25">
      <c r="A2494" s="62">
        <v>24141508</v>
      </c>
      <c r="B2494" s="63" t="s">
        <v>7528</v>
      </c>
    </row>
    <row r="2495" spans="1:2" x14ac:dyDescent="0.25">
      <c r="A2495" s="62">
        <v>24141509</v>
      </c>
      <c r="B2495" s="63" t="s">
        <v>10561</v>
      </c>
    </row>
    <row r="2496" spans="1:2" x14ac:dyDescent="0.25">
      <c r="A2496" s="62">
        <v>24141510</v>
      </c>
      <c r="B2496" s="63" t="s">
        <v>7068</v>
      </c>
    </row>
    <row r="2497" spans="1:2" x14ac:dyDescent="0.25">
      <c r="A2497" s="62">
        <v>24141511</v>
      </c>
      <c r="B2497" s="63" t="s">
        <v>2223</v>
      </c>
    </row>
    <row r="2498" spans="1:2" x14ac:dyDescent="0.25">
      <c r="A2498" s="62">
        <v>24141512</v>
      </c>
      <c r="B2498" s="63" t="s">
        <v>17951</v>
      </c>
    </row>
    <row r="2499" spans="1:2" x14ac:dyDescent="0.25">
      <c r="A2499" s="62">
        <v>24141513</v>
      </c>
      <c r="B2499" s="63" t="s">
        <v>7366</v>
      </c>
    </row>
    <row r="2500" spans="1:2" x14ac:dyDescent="0.25">
      <c r="A2500" s="62">
        <v>24141514</v>
      </c>
      <c r="B2500" s="63" t="s">
        <v>673</v>
      </c>
    </row>
    <row r="2501" spans="1:2" x14ac:dyDescent="0.25">
      <c r="A2501" s="62">
        <v>24141515</v>
      </c>
      <c r="B2501" s="63" t="s">
        <v>7795</v>
      </c>
    </row>
    <row r="2502" spans="1:2" x14ac:dyDescent="0.25">
      <c r="A2502" s="62">
        <v>24141601</v>
      </c>
      <c r="B2502" s="63" t="s">
        <v>8415</v>
      </c>
    </row>
    <row r="2503" spans="1:2" x14ac:dyDescent="0.25">
      <c r="A2503" s="62">
        <v>24141602</v>
      </c>
      <c r="B2503" s="63" t="s">
        <v>17702</v>
      </c>
    </row>
    <row r="2504" spans="1:2" x14ac:dyDescent="0.25">
      <c r="A2504" s="62">
        <v>24141603</v>
      </c>
      <c r="B2504" s="63" t="s">
        <v>11643</v>
      </c>
    </row>
    <row r="2505" spans="1:2" x14ac:dyDescent="0.25">
      <c r="A2505" s="62">
        <v>24141604</v>
      </c>
      <c r="B2505" s="63" t="s">
        <v>6905</v>
      </c>
    </row>
    <row r="2506" spans="1:2" x14ac:dyDescent="0.25">
      <c r="A2506" s="62">
        <v>24141605</v>
      </c>
      <c r="B2506" s="63" t="s">
        <v>5819</v>
      </c>
    </row>
    <row r="2507" spans="1:2" x14ac:dyDescent="0.25">
      <c r="A2507" s="62">
        <v>24141606</v>
      </c>
      <c r="B2507" s="63" t="s">
        <v>705</v>
      </c>
    </row>
    <row r="2508" spans="1:2" x14ac:dyDescent="0.25">
      <c r="A2508" s="62">
        <v>24141607</v>
      </c>
      <c r="B2508" s="63" t="s">
        <v>13292</v>
      </c>
    </row>
    <row r="2509" spans="1:2" x14ac:dyDescent="0.25">
      <c r="A2509" s="62">
        <v>24141608</v>
      </c>
      <c r="B2509" s="63" t="s">
        <v>17336</v>
      </c>
    </row>
    <row r="2510" spans="1:2" x14ac:dyDescent="0.25">
      <c r="A2510" s="62">
        <v>24141701</v>
      </c>
      <c r="B2510" s="63" t="s">
        <v>2759</v>
      </c>
    </row>
    <row r="2511" spans="1:2" x14ac:dyDescent="0.25">
      <c r="A2511" s="62">
        <v>24141702</v>
      </c>
      <c r="B2511" s="63" t="s">
        <v>8104</v>
      </c>
    </row>
    <row r="2512" spans="1:2" x14ac:dyDescent="0.25">
      <c r="A2512" s="62">
        <v>24141703</v>
      </c>
      <c r="B2512" s="63" t="s">
        <v>8067</v>
      </c>
    </row>
    <row r="2513" spans="1:2" x14ac:dyDescent="0.25">
      <c r="A2513" s="62">
        <v>24141704</v>
      </c>
      <c r="B2513" s="63" t="s">
        <v>13523</v>
      </c>
    </row>
    <row r="2514" spans="1:2" x14ac:dyDescent="0.25">
      <c r="A2514" s="62">
        <v>24141705</v>
      </c>
      <c r="B2514" s="63" t="s">
        <v>8235</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13631</v>
      </c>
    </row>
    <row r="2522" spans="1:2" x14ac:dyDescent="0.25">
      <c r="A2522" s="62">
        <v>25101504</v>
      </c>
      <c r="B2522" s="63" t="s">
        <v>6191</v>
      </c>
    </row>
    <row r="2523" spans="1:2" x14ac:dyDescent="0.25">
      <c r="A2523" s="62">
        <v>25101505</v>
      </c>
      <c r="B2523" s="63" t="s">
        <v>14078</v>
      </c>
    </row>
    <row r="2524" spans="1:2" x14ac:dyDescent="0.25">
      <c r="A2524" s="62">
        <v>25101506</v>
      </c>
      <c r="B2524" s="63" t="s">
        <v>9403</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11417</v>
      </c>
    </row>
    <row r="2529" spans="1:2" x14ac:dyDescent="0.25">
      <c r="A2529" s="62">
        <v>25101604</v>
      </c>
      <c r="B2529" s="63" t="s">
        <v>10423</v>
      </c>
    </row>
    <row r="2530" spans="1:2" x14ac:dyDescent="0.25">
      <c r="A2530" s="62">
        <v>25101609</v>
      </c>
      <c r="B2530" s="63" t="s">
        <v>2704</v>
      </c>
    </row>
    <row r="2531" spans="1:2" x14ac:dyDescent="0.25">
      <c r="A2531" s="62">
        <v>25101610</v>
      </c>
      <c r="B2531" s="63" t="s">
        <v>1857</v>
      </c>
    </row>
    <row r="2532" spans="1:2" x14ac:dyDescent="0.25">
      <c r="A2532" s="62">
        <v>25101611</v>
      </c>
      <c r="B2532" s="63" t="s">
        <v>13867</v>
      </c>
    </row>
    <row r="2533" spans="1:2" x14ac:dyDescent="0.25">
      <c r="A2533" s="62">
        <v>25101701</v>
      </c>
      <c r="B2533" s="63" t="s">
        <v>4274</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5812</v>
      </c>
    </row>
    <row r="2540" spans="1:2" x14ac:dyDescent="0.25">
      <c r="A2540" s="62">
        <v>25101902</v>
      </c>
      <c r="B2540" s="63" t="s">
        <v>15553</v>
      </c>
    </row>
    <row r="2541" spans="1:2" x14ac:dyDescent="0.25">
      <c r="A2541" s="62">
        <v>25101903</v>
      </c>
      <c r="B2541" s="63" t="s">
        <v>14377</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9449</v>
      </c>
    </row>
    <row r="2547" spans="1:2" x14ac:dyDescent="0.25">
      <c r="A2547" s="62">
        <v>25102001</v>
      </c>
      <c r="B2547" s="63" t="s">
        <v>15993</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5889</v>
      </c>
    </row>
    <row r="2553" spans="1:2" x14ac:dyDescent="0.25">
      <c r="A2553" s="62">
        <v>25102104</v>
      </c>
      <c r="B2553" s="63" t="s">
        <v>13745</v>
      </c>
    </row>
    <row r="2554" spans="1:2" x14ac:dyDescent="0.25">
      <c r="A2554" s="62">
        <v>25102105</v>
      </c>
      <c r="B2554" s="63" t="s">
        <v>17314</v>
      </c>
    </row>
    <row r="2555" spans="1:2" x14ac:dyDescent="0.25">
      <c r="A2555" s="62">
        <v>25102106</v>
      </c>
      <c r="B2555" s="63" t="s">
        <v>7758</v>
      </c>
    </row>
    <row r="2556" spans="1:2" x14ac:dyDescent="0.25">
      <c r="A2556" s="62">
        <v>25111501</v>
      </c>
      <c r="B2556" s="63" t="s">
        <v>9278</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11224</v>
      </c>
    </row>
    <row r="2562" spans="1:2" x14ac:dyDescent="0.25">
      <c r="A2562" s="62">
        <v>25111507</v>
      </c>
      <c r="B2562" s="63" t="s">
        <v>5619</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4278</v>
      </c>
    </row>
    <row r="2567" spans="1:2" x14ac:dyDescent="0.25">
      <c r="A2567" s="62">
        <v>25111512</v>
      </c>
      <c r="B2567" s="63" t="s">
        <v>5678</v>
      </c>
    </row>
    <row r="2568" spans="1:2" x14ac:dyDescent="0.25">
      <c r="A2568" s="62">
        <v>25111513</v>
      </c>
      <c r="B2568" s="63" t="s">
        <v>7104</v>
      </c>
    </row>
    <row r="2569" spans="1:2" x14ac:dyDescent="0.25">
      <c r="A2569" s="62">
        <v>25111601</v>
      </c>
      <c r="B2569" s="63" t="s">
        <v>10802</v>
      </c>
    </row>
    <row r="2570" spans="1:2" x14ac:dyDescent="0.25">
      <c r="A2570" s="62">
        <v>25111602</v>
      </c>
      <c r="B2570" s="63" t="s">
        <v>7281</v>
      </c>
    </row>
    <row r="2571" spans="1:2" x14ac:dyDescent="0.25">
      <c r="A2571" s="62">
        <v>25111603</v>
      </c>
      <c r="B2571" s="63" t="s">
        <v>10014</v>
      </c>
    </row>
    <row r="2572" spans="1:2" x14ac:dyDescent="0.25">
      <c r="A2572" s="62">
        <v>25111701</v>
      </c>
      <c r="B2572" s="63" t="s">
        <v>10879</v>
      </c>
    </row>
    <row r="2573" spans="1:2" x14ac:dyDescent="0.25">
      <c r="A2573" s="62">
        <v>25111702</v>
      </c>
      <c r="B2573" s="63" t="s">
        <v>5984</v>
      </c>
    </row>
    <row r="2574" spans="1:2" x14ac:dyDescent="0.25">
      <c r="A2574" s="62">
        <v>25111703</v>
      </c>
      <c r="B2574" s="63" t="s">
        <v>4401</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16726</v>
      </c>
    </row>
    <row r="2579" spans="1:2" x14ac:dyDescent="0.25">
      <c r="A2579" s="62">
        <v>25111708</v>
      </c>
      <c r="B2579" s="63" t="s">
        <v>14900</v>
      </c>
    </row>
    <row r="2580" spans="1:2" x14ac:dyDescent="0.25">
      <c r="A2580" s="62">
        <v>25111709</v>
      </c>
      <c r="B2580" s="63" t="s">
        <v>5154</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4245</v>
      </c>
    </row>
    <row r="2586" spans="1:2" x14ac:dyDescent="0.25">
      <c r="A2586" s="62">
        <v>25111715</v>
      </c>
      <c r="B2586" s="63" t="s">
        <v>2210</v>
      </c>
    </row>
    <row r="2587" spans="1:2" x14ac:dyDescent="0.25">
      <c r="A2587" s="62">
        <v>25111716</v>
      </c>
      <c r="B2587" s="63" t="s">
        <v>10770</v>
      </c>
    </row>
    <row r="2588" spans="1:2" x14ac:dyDescent="0.25">
      <c r="A2588" s="62">
        <v>25111717</v>
      </c>
      <c r="B2588" s="63" t="s">
        <v>4227</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5105</v>
      </c>
    </row>
    <row r="2593" spans="1:2" x14ac:dyDescent="0.25">
      <c r="A2593" s="62">
        <v>25111801</v>
      </c>
      <c r="B2593" s="63" t="s">
        <v>4623</v>
      </c>
    </row>
    <row r="2594" spans="1:2" x14ac:dyDescent="0.25">
      <c r="A2594" s="62">
        <v>25111802</v>
      </c>
      <c r="B2594" s="63" t="s">
        <v>1549</v>
      </c>
    </row>
    <row r="2595" spans="1:2" x14ac:dyDescent="0.25">
      <c r="A2595" s="62">
        <v>25111803</v>
      </c>
      <c r="B2595" s="63" t="s">
        <v>16528</v>
      </c>
    </row>
    <row r="2596" spans="1:2" x14ac:dyDescent="0.25">
      <c r="A2596" s="62">
        <v>25111804</v>
      </c>
      <c r="B2596" s="63" t="s">
        <v>9042</v>
      </c>
    </row>
    <row r="2597" spans="1:2" x14ac:dyDescent="0.25">
      <c r="A2597" s="62">
        <v>25111805</v>
      </c>
      <c r="B2597" s="63" t="s">
        <v>5179</v>
      </c>
    </row>
    <row r="2598" spans="1:2" x14ac:dyDescent="0.25">
      <c r="A2598" s="62">
        <v>25111806</v>
      </c>
      <c r="B2598" s="63" t="s">
        <v>6954</v>
      </c>
    </row>
    <row r="2599" spans="1:2" x14ac:dyDescent="0.25">
      <c r="A2599" s="62">
        <v>25111807</v>
      </c>
      <c r="B2599" s="63" t="s">
        <v>2510</v>
      </c>
    </row>
    <row r="2600" spans="1:2" x14ac:dyDescent="0.25">
      <c r="A2600" s="62">
        <v>25111808</v>
      </c>
      <c r="B2600" s="63" t="s">
        <v>11843</v>
      </c>
    </row>
    <row r="2601" spans="1:2" x14ac:dyDescent="0.25">
      <c r="A2601" s="62">
        <v>25111901</v>
      </c>
      <c r="B2601" s="63" t="s">
        <v>8008</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5880</v>
      </c>
    </row>
    <row r="2606" spans="1:2" x14ac:dyDescent="0.25">
      <c r="A2606" s="62">
        <v>25111906</v>
      </c>
      <c r="B2606" s="63" t="s">
        <v>12728</v>
      </c>
    </row>
    <row r="2607" spans="1:2" x14ac:dyDescent="0.25">
      <c r="A2607" s="62">
        <v>25111907</v>
      </c>
      <c r="B2607" s="63" t="s">
        <v>10928</v>
      </c>
    </row>
    <row r="2608" spans="1:2" x14ac:dyDescent="0.25">
      <c r="A2608" s="62">
        <v>25111908</v>
      </c>
      <c r="B2608" s="63" t="s">
        <v>2036</v>
      </c>
    </row>
    <row r="2609" spans="1:2" x14ac:dyDescent="0.25">
      <c r="A2609" s="62">
        <v>25111909</v>
      </c>
      <c r="B2609" s="63" t="s">
        <v>7012</v>
      </c>
    </row>
    <row r="2610" spans="1:2" x14ac:dyDescent="0.25">
      <c r="A2610" s="62">
        <v>25111910</v>
      </c>
      <c r="B2610" s="63" t="s">
        <v>3369</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7265</v>
      </c>
    </row>
    <row r="2616" spans="1:2" x14ac:dyDescent="0.25">
      <c r="A2616" s="62">
        <v>25111916</v>
      </c>
      <c r="B2616" s="63" t="s">
        <v>9724</v>
      </c>
    </row>
    <row r="2617" spans="1:2" x14ac:dyDescent="0.25">
      <c r="A2617" s="62">
        <v>25111917</v>
      </c>
      <c r="B2617" s="63" t="s">
        <v>11813</v>
      </c>
    </row>
    <row r="2618" spans="1:2" x14ac:dyDescent="0.25">
      <c r="A2618" s="62">
        <v>25111918</v>
      </c>
      <c r="B2618" s="63" t="s">
        <v>14908</v>
      </c>
    </row>
    <row r="2619" spans="1:2" x14ac:dyDescent="0.25">
      <c r="A2619" s="62">
        <v>25111919</v>
      </c>
      <c r="B2619" s="63" t="s">
        <v>4606</v>
      </c>
    </row>
    <row r="2620" spans="1:2" x14ac:dyDescent="0.25">
      <c r="A2620" s="62">
        <v>25111920</v>
      </c>
      <c r="B2620" s="63" t="s">
        <v>7477</v>
      </c>
    </row>
    <row r="2621" spans="1:2" x14ac:dyDescent="0.25">
      <c r="A2621" s="62">
        <v>25111921</v>
      </c>
      <c r="B2621" s="63" t="s">
        <v>9223</v>
      </c>
    </row>
    <row r="2622" spans="1:2" x14ac:dyDescent="0.25">
      <c r="A2622" s="62">
        <v>25111922</v>
      </c>
      <c r="B2622" s="63" t="s">
        <v>4670</v>
      </c>
    </row>
    <row r="2623" spans="1:2" x14ac:dyDescent="0.25">
      <c r="A2623" s="62">
        <v>25111923</v>
      </c>
      <c r="B2623" s="63" t="s">
        <v>9964</v>
      </c>
    </row>
    <row r="2624" spans="1:2" x14ac:dyDescent="0.25">
      <c r="A2624" s="62">
        <v>25111924</v>
      </c>
      <c r="B2624" s="63" t="s">
        <v>7683</v>
      </c>
    </row>
    <row r="2625" spans="1:2" x14ac:dyDescent="0.25">
      <c r="A2625" s="62">
        <v>25111925</v>
      </c>
      <c r="B2625" s="63" t="s">
        <v>10253</v>
      </c>
    </row>
    <row r="2626" spans="1:2" x14ac:dyDescent="0.25">
      <c r="A2626" s="62">
        <v>25111926</v>
      </c>
      <c r="B2626" s="63" t="s">
        <v>11235</v>
      </c>
    </row>
    <row r="2627" spans="1:2" x14ac:dyDescent="0.25">
      <c r="A2627" s="62">
        <v>25111927</v>
      </c>
      <c r="B2627" s="63" t="s">
        <v>3985</v>
      </c>
    </row>
    <row r="2628" spans="1:2" x14ac:dyDescent="0.25">
      <c r="A2628" s="62">
        <v>25111928</v>
      </c>
      <c r="B2628" s="63" t="s">
        <v>10384</v>
      </c>
    </row>
    <row r="2629" spans="1:2" x14ac:dyDescent="0.25">
      <c r="A2629" s="62">
        <v>25111929</v>
      </c>
      <c r="B2629" s="63" t="s">
        <v>5349</v>
      </c>
    </row>
    <row r="2630" spans="1:2" x14ac:dyDescent="0.25">
      <c r="A2630" s="62">
        <v>25111930</v>
      </c>
      <c r="B2630" s="63" t="s">
        <v>11950</v>
      </c>
    </row>
    <row r="2631" spans="1:2" x14ac:dyDescent="0.25">
      <c r="A2631" s="62">
        <v>25111931</v>
      </c>
      <c r="B2631" s="63" t="s">
        <v>4116</v>
      </c>
    </row>
    <row r="2632" spans="1:2" x14ac:dyDescent="0.25">
      <c r="A2632" s="62">
        <v>25111932</v>
      </c>
      <c r="B2632" s="63" t="s">
        <v>3553</v>
      </c>
    </row>
    <row r="2633" spans="1:2" x14ac:dyDescent="0.25">
      <c r="A2633" s="62">
        <v>25111933</v>
      </c>
      <c r="B2633" s="63" t="s">
        <v>14770</v>
      </c>
    </row>
    <row r="2634" spans="1:2" x14ac:dyDescent="0.25">
      <c r="A2634" s="62">
        <v>25111934</v>
      </c>
      <c r="B2634" s="63" t="s">
        <v>11984</v>
      </c>
    </row>
    <row r="2635" spans="1:2" x14ac:dyDescent="0.25">
      <c r="A2635" s="62">
        <v>25111935</v>
      </c>
      <c r="B2635" s="63" t="s">
        <v>18418</v>
      </c>
    </row>
    <row r="2636" spans="1:2" x14ac:dyDescent="0.25">
      <c r="A2636" s="62">
        <v>25121501</v>
      </c>
      <c r="B2636" s="63" t="s">
        <v>4533</v>
      </c>
    </row>
    <row r="2637" spans="1:2" x14ac:dyDescent="0.25">
      <c r="A2637" s="62">
        <v>25121502</v>
      </c>
      <c r="B2637" s="63" t="s">
        <v>4810</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16573</v>
      </c>
    </row>
    <row r="2644" spans="1:2" x14ac:dyDescent="0.25">
      <c r="A2644" s="62">
        <v>25121605</v>
      </c>
      <c r="B2644" s="63" t="s">
        <v>4605</v>
      </c>
    </row>
    <row r="2645" spans="1:2" x14ac:dyDescent="0.25">
      <c r="A2645" s="62">
        <v>25121701</v>
      </c>
      <c r="B2645" s="63" t="s">
        <v>6806</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8424</v>
      </c>
    </row>
    <row r="2653" spans="1:2" x14ac:dyDescent="0.25">
      <c r="A2653" s="62">
        <v>25131502</v>
      </c>
      <c r="B2653" s="63" t="s">
        <v>4995</v>
      </c>
    </row>
    <row r="2654" spans="1:2" x14ac:dyDescent="0.25">
      <c r="A2654" s="62">
        <v>25131503</v>
      </c>
      <c r="B2654" s="63" t="s">
        <v>483</v>
      </c>
    </row>
    <row r="2655" spans="1:2" x14ac:dyDescent="0.25">
      <c r="A2655" s="62">
        <v>25131504</v>
      </c>
      <c r="B2655" s="63" t="s">
        <v>9901</v>
      </c>
    </row>
    <row r="2656" spans="1:2" x14ac:dyDescent="0.25">
      <c r="A2656" s="62">
        <v>25131505</v>
      </c>
      <c r="B2656" s="63" t="s">
        <v>13551</v>
      </c>
    </row>
    <row r="2657" spans="1:2" x14ac:dyDescent="0.25">
      <c r="A2657" s="62">
        <v>25131506</v>
      </c>
      <c r="B2657" s="63" t="s">
        <v>5592</v>
      </c>
    </row>
    <row r="2658" spans="1:2" x14ac:dyDescent="0.25">
      <c r="A2658" s="62">
        <v>25131507</v>
      </c>
      <c r="B2658" s="63" t="s">
        <v>15520</v>
      </c>
    </row>
    <row r="2659" spans="1:2" x14ac:dyDescent="0.25">
      <c r="A2659" s="62">
        <v>25131508</v>
      </c>
      <c r="B2659" s="63" t="s">
        <v>7888</v>
      </c>
    </row>
    <row r="2660" spans="1:2" x14ac:dyDescent="0.25">
      <c r="A2660" s="62">
        <v>25131601</v>
      </c>
      <c r="B2660" s="63" t="s">
        <v>1374</v>
      </c>
    </row>
    <row r="2661" spans="1:2" x14ac:dyDescent="0.25">
      <c r="A2661" s="62">
        <v>25131602</v>
      </c>
      <c r="B2661" s="63" t="s">
        <v>7917</v>
      </c>
    </row>
    <row r="2662" spans="1:2" x14ac:dyDescent="0.25">
      <c r="A2662" s="62">
        <v>25131603</v>
      </c>
      <c r="B2662" s="63" t="s">
        <v>6865</v>
      </c>
    </row>
    <row r="2663" spans="1:2" x14ac:dyDescent="0.25">
      <c r="A2663" s="62">
        <v>25131604</v>
      </c>
      <c r="B2663" s="63" t="s">
        <v>8719</v>
      </c>
    </row>
    <row r="2664" spans="1:2" x14ac:dyDescent="0.25">
      <c r="A2664" s="62">
        <v>25131701</v>
      </c>
      <c r="B2664" s="63" t="s">
        <v>6901</v>
      </c>
    </row>
    <row r="2665" spans="1:2" x14ac:dyDescent="0.25">
      <c r="A2665" s="62">
        <v>25131702</v>
      </c>
      <c r="B2665" s="63" t="s">
        <v>4153</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8213</v>
      </c>
    </row>
    <row r="2670" spans="1:2" x14ac:dyDescent="0.25">
      <c r="A2670" s="62">
        <v>25131707</v>
      </c>
      <c r="B2670" s="63" t="s">
        <v>3061</v>
      </c>
    </row>
    <row r="2671" spans="1:2" x14ac:dyDescent="0.25">
      <c r="A2671" s="62">
        <v>25131708</v>
      </c>
      <c r="B2671" s="63" t="s">
        <v>12836</v>
      </c>
    </row>
    <row r="2672" spans="1:2" x14ac:dyDescent="0.25">
      <c r="A2672" s="62">
        <v>25131709</v>
      </c>
      <c r="B2672" s="63" t="s">
        <v>13128</v>
      </c>
    </row>
    <row r="2673" spans="1:2" x14ac:dyDescent="0.25">
      <c r="A2673" s="62">
        <v>25131801</v>
      </c>
      <c r="B2673" s="63" t="s">
        <v>5317</v>
      </c>
    </row>
    <row r="2674" spans="1:2" x14ac:dyDescent="0.25">
      <c r="A2674" s="62">
        <v>25131902</v>
      </c>
      <c r="B2674" s="63" t="s">
        <v>2958</v>
      </c>
    </row>
    <row r="2675" spans="1:2" x14ac:dyDescent="0.25">
      <c r="A2675" s="62">
        <v>25131903</v>
      </c>
      <c r="B2675" s="63" t="s">
        <v>13656</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4796</v>
      </c>
    </row>
    <row r="2681" spans="1:2" x14ac:dyDescent="0.25">
      <c r="A2681" s="62">
        <v>25132003</v>
      </c>
      <c r="B2681" s="63" t="s">
        <v>18745</v>
      </c>
    </row>
    <row r="2682" spans="1:2" x14ac:dyDescent="0.25">
      <c r="A2682" s="62">
        <v>25132004</v>
      </c>
      <c r="B2682" s="63" t="s">
        <v>11450</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5365</v>
      </c>
    </row>
    <row r="2691" spans="1:2" x14ac:dyDescent="0.25">
      <c r="A2691" s="62">
        <v>25151706</v>
      </c>
      <c r="B2691" s="63" t="s">
        <v>2472</v>
      </c>
    </row>
    <row r="2692" spans="1:2" x14ac:dyDescent="0.25">
      <c r="A2692" s="62">
        <v>25151707</v>
      </c>
      <c r="B2692" s="63" t="s">
        <v>3862</v>
      </c>
    </row>
    <row r="2693" spans="1:2" x14ac:dyDescent="0.25">
      <c r="A2693" s="62">
        <v>25151708</v>
      </c>
      <c r="B2693" s="63" t="s">
        <v>5381</v>
      </c>
    </row>
    <row r="2694" spans="1:2" x14ac:dyDescent="0.25">
      <c r="A2694" s="62">
        <v>25151709</v>
      </c>
      <c r="B2694" s="63" t="s">
        <v>6650</v>
      </c>
    </row>
    <row r="2695" spans="1:2" x14ac:dyDescent="0.25">
      <c r="A2695" s="62">
        <v>25161501</v>
      </c>
      <c r="B2695" s="63" t="s">
        <v>14481</v>
      </c>
    </row>
    <row r="2696" spans="1:2" x14ac:dyDescent="0.25">
      <c r="A2696" s="62">
        <v>25161502</v>
      </c>
      <c r="B2696" s="63" t="s">
        <v>3841</v>
      </c>
    </row>
    <row r="2697" spans="1:2" x14ac:dyDescent="0.25">
      <c r="A2697" s="62">
        <v>25161503</v>
      </c>
      <c r="B2697" s="63" t="s">
        <v>10505</v>
      </c>
    </row>
    <row r="2698" spans="1:2" x14ac:dyDescent="0.25">
      <c r="A2698" s="62">
        <v>25161504</v>
      </c>
      <c r="B2698" s="63" t="s">
        <v>16503</v>
      </c>
    </row>
    <row r="2699" spans="1:2" x14ac:dyDescent="0.25">
      <c r="A2699" s="62">
        <v>25161505</v>
      </c>
      <c r="B2699" s="63" t="s">
        <v>2821</v>
      </c>
    </row>
    <row r="2700" spans="1:2" x14ac:dyDescent="0.25">
      <c r="A2700" s="62">
        <v>25161506</v>
      </c>
      <c r="B2700" s="63" t="s">
        <v>8695</v>
      </c>
    </row>
    <row r="2701" spans="1:2" x14ac:dyDescent="0.25">
      <c r="A2701" s="62">
        <v>25161507</v>
      </c>
      <c r="B2701" s="63" t="s">
        <v>14925</v>
      </c>
    </row>
    <row r="2702" spans="1:2" x14ac:dyDescent="0.25">
      <c r="A2702" s="62">
        <v>25161508</v>
      </c>
      <c r="B2702" s="63" t="s">
        <v>6793</v>
      </c>
    </row>
    <row r="2703" spans="1:2" x14ac:dyDescent="0.25">
      <c r="A2703" s="62">
        <v>25161509</v>
      </c>
      <c r="B2703" s="63" t="s">
        <v>10165</v>
      </c>
    </row>
    <row r="2704" spans="1:2" x14ac:dyDescent="0.25">
      <c r="A2704" s="62">
        <v>25171502</v>
      </c>
      <c r="B2704" s="63" t="s">
        <v>804</v>
      </c>
    </row>
    <row r="2705" spans="1:2" x14ac:dyDescent="0.25">
      <c r="A2705" s="62">
        <v>25171503</v>
      </c>
      <c r="B2705" s="63" t="s">
        <v>3131</v>
      </c>
    </row>
    <row r="2706" spans="1:2" x14ac:dyDescent="0.25">
      <c r="A2706" s="62">
        <v>25171504</v>
      </c>
      <c r="B2706" s="63" t="s">
        <v>8899</v>
      </c>
    </row>
    <row r="2707" spans="1:2" x14ac:dyDescent="0.25">
      <c r="A2707" s="62">
        <v>25171505</v>
      </c>
      <c r="B2707" s="63" t="s">
        <v>7573</v>
      </c>
    </row>
    <row r="2708" spans="1:2" x14ac:dyDescent="0.25">
      <c r="A2708" s="62">
        <v>25171506</v>
      </c>
      <c r="B2708" s="63" t="s">
        <v>8900</v>
      </c>
    </row>
    <row r="2709" spans="1:2" x14ac:dyDescent="0.25">
      <c r="A2709" s="62">
        <v>25171507</v>
      </c>
      <c r="B2709" s="63" t="s">
        <v>3335</v>
      </c>
    </row>
    <row r="2710" spans="1:2" x14ac:dyDescent="0.25">
      <c r="A2710" s="62">
        <v>25171602</v>
      </c>
      <c r="B2710" s="63" t="s">
        <v>2809</v>
      </c>
    </row>
    <row r="2711" spans="1:2" x14ac:dyDescent="0.25">
      <c r="A2711" s="62">
        <v>25171603</v>
      </c>
      <c r="B2711" s="63" t="s">
        <v>13663</v>
      </c>
    </row>
    <row r="2712" spans="1:2" x14ac:dyDescent="0.25">
      <c r="A2712" s="62">
        <v>25171702</v>
      </c>
      <c r="B2712" s="63" t="s">
        <v>8244</v>
      </c>
    </row>
    <row r="2713" spans="1:2" x14ac:dyDescent="0.25">
      <c r="A2713" s="62">
        <v>25171703</v>
      </c>
      <c r="B2713" s="63" t="s">
        <v>4944</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8257</v>
      </c>
    </row>
    <row r="2720" spans="1:2" x14ac:dyDescent="0.25">
      <c r="A2720" s="62">
        <v>25171710</v>
      </c>
      <c r="B2720" s="63" t="s">
        <v>848</v>
      </c>
    </row>
    <row r="2721" spans="1:2" x14ac:dyDescent="0.25">
      <c r="A2721" s="62">
        <v>25171711</v>
      </c>
      <c r="B2721" s="63" t="s">
        <v>1539</v>
      </c>
    </row>
    <row r="2722" spans="1:2" x14ac:dyDescent="0.25">
      <c r="A2722" s="62">
        <v>25171712</v>
      </c>
      <c r="B2722" s="63" t="s">
        <v>6123</v>
      </c>
    </row>
    <row r="2723" spans="1:2" x14ac:dyDescent="0.25">
      <c r="A2723" s="62">
        <v>25171713</v>
      </c>
      <c r="B2723" s="63" t="s">
        <v>14713</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9795</v>
      </c>
    </row>
    <row r="2732" spans="1:2" x14ac:dyDescent="0.25">
      <c r="A2732" s="62">
        <v>25171903</v>
      </c>
      <c r="B2732" s="63" t="s">
        <v>13990</v>
      </c>
    </row>
    <row r="2733" spans="1:2" x14ac:dyDescent="0.25">
      <c r="A2733" s="62">
        <v>25171905</v>
      </c>
      <c r="B2733" s="63" t="s">
        <v>10998</v>
      </c>
    </row>
    <row r="2734" spans="1:2" x14ac:dyDescent="0.25">
      <c r="A2734" s="62">
        <v>25172001</v>
      </c>
      <c r="B2734" s="63" t="s">
        <v>16140</v>
      </c>
    </row>
    <row r="2735" spans="1:2" x14ac:dyDescent="0.25">
      <c r="A2735" s="62">
        <v>25172002</v>
      </c>
      <c r="B2735" s="63" t="s">
        <v>8495</v>
      </c>
    </row>
    <row r="2736" spans="1:2" x14ac:dyDescent="0.25">
      <c r="A2736" s="62">
        <v>25172003</v>
      </c>
      <c r="B2736" s="63" t="s">
        <v>8429</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2457</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8542</v>
      </c>
    </row>
    <row r="2747" spans="1:2" x14ac:dyDescent="0.25">
      <c r="A2747" s="62">
        <v>25172108</v>
      </c>
      <c r="B2747" s="63" t="s">
        <v>80</v>
      </c>
    </row>
    <row r="2748" spans="1:2" x14ac:dyDescent="0.25">
      <c r="A2748" s="62">
        <v>25172109</v>
      </c>
      <c r="B2748" s="63" t="s">
        <v>6031</v>
      </c>
    </row>
    <row r="2749" spans="1:2" x14ac:dyDescent="0.25">
      <c r="A2749" s="62">
        <v>25172110</v>
      </c>
      <c r="B2749" s="63" t="s">
        <v>7179</v>
      </c>
    </row>
    <row r="2750" spans="1:2" x14ac:dyDescent="0.25">
      <c r="A2750" s="62">
        <v>25172111</v>
      </c>
      <c r="B2750" s="63" t="s">
        <v>2345</v>
      </c>
    </row>
    <row r="2751" spans="1:2" x14ac:dyDescent="0.25">
      <c r="A2751" s="62">
        <v>25172112</v>
      </c>
      <c r="B2751" s="63" t="s">
        <v>7146</v>
      </c>
    </row>
    <row r="2752" spans="1:2" x14ac:dyDescent="0.25">
      <c r="A2752" s="62">
        <v>25172113</v>
      </c>
      <c r="B2752" s="63" t="s">
        <v>18566</v>
      </c>
    </row>
    <row r="2753" spans="1:2" x14ac:dyDescent="0.25">
      <c r="A2753" s="62">
        <v>25172114</v>
      </c>
      <c r="B2753" s="63" t="s">
        <v>12299</v>
      </c>
    </row>
    <row r="2754" spans="1:2" x14ac:dyDescent="0.25">
      <c r="A2754" s="62">
        <v>25172201</v>
      </c>
      <c r="B2754" s="63" t="s">
        <v>4942</v>
      </c>
    </row>
    <row r="2755" spans="1:2" x14ac:dyDescent="0.25">
      <c r="A2755" s="62">
        <v>25172203</v>
      </c>
      <c r="B2755" s="63" t="s">
        <v>10890</v>
      </c>
    </row>
    <row r="2756" spans="1:2" x14ac:dyDescent="0.25">
      <c r="A2756" s="62">
        <v>25172204</v>
      </c>
      <c r="B2756" s="63" t="s">
        <v>18357</v>
      </c>
    </row>
    <row r="2757" spans="1:2" x14ac:dyDescent="0.25">
      <c r="A2757" s="62">
        <v>25172205</v>
      </c>
      <c r="B2757" s="63" t="s">
        <v>2544</v>
      </c>
    </row>
    <row r="2758" spans="1:2" x14ac:dyDescent="0.25">
      <c r="A2758" s="62">
        <v>25172301</v>
      </c>
      <c r="B2758" s="63" t="s">
        <v>6743</v>
      </c>
    </row>
    <row r="2759" spans="1:2" x14ac:dyDescent="0.25">
      <c r="A2759" s="62">
        <v>25172303</v>
      </c>
      <c r="B2759" s="63" t="s">
        <v>14639</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8464</v>
      </c>
    </row>
    <row r="2764" spans="1:2" x14ac:dyDescent="0.25">
      <c r="A2764" s="62">
        <v>25172408</v>
      </c>
      <c r="B2764" s="63" t="s">
        <v>5861</v>
      </c>
    </row>
    <row r="2765" spans="1:2" x14ac:dyDescent="0.25">
      <c r="A2765" s="62">
        <v>25172502</v>
      </c>
      <c r="B2765" s="63" t="s">
        <v>14168</v>
      </c>
    </row>
    <row r="2766" spans="1:2" x14ac:dyDescent="0.25">
      <c r="A2766" s="62">
        <v>25172503</v>
      </c>
      <c r="B2766" s="63" t="s">
        <v>6014</v>
      </c>
    </row>
    <row r="2767" spans="1:2" x14ac:dyDescent="0.25">
      <c r="A2767" s="62">
        <v>25172504</v>
      </c>
      <c r="B2767" s="63" t="s">
        <v>16136</v>
      </c>
    </row>
    <row r="2768" spans="1:2" x14ac:dyDescent="0.25">
      <c r="A2768" s="62">
        <v>25172505</v>
      </c>
      <c r="B2768" s="63" t="s">
        <v>18000</v>
      </c>
    </row>
    <row r="2769" spans="1:2" x14ac:dyDescent="0.25">
      <c r="A2769" s="62">
        <v>25172506</v>
      </c>
      <c r="B2769" s="63" t="s">
        <v>6194</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6533</v>
      </c>
    </row>
    <row r="2775" spans="1:2" x14ac:dyDescent="0.25">
      <c r="A2775" s="62">
        <v>25172604</v>
      </c>
      <c r="B2775" s="63" t="s">
        <v>12726</v>
      </c>
    </row>
    <row r="2776" spans="1:2" x14ac:dyDescent="0.25">
      <c r="A2776" s="62">
        <v>25172605</v>
      </c>
      <c r="B2776" s="63" t="s">
        <v>9932</v>
      </c>
    </row>
    <row r="2777" spans="1:2" x14ac:dyDescent="0.25">
      <c r="A2777" s="62">
        <v>25172606</v>
      </c>
      <c r="B2777" s="63" t="s">
        <v>7174</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9657</v>
      </c>
    </row>
    <row r="2784" spans="1:2" x14ac:dyDescent="0.25">
      <c r="A2784" s="62">
        <v>25172803</v>
      </c>
      <c r="B2784" s="63" t="s">
        <v>2537</v>
      </c>
    </row>
    <row r="2785" spans="1:2" x14ac:dyDescent="0.25">
      <c r="A2785" s="62">
        <v>25172901</v>
      </c>
      <c r="B2785" s="63" t="s">
        <v>14649</v>
      </c>
    </row>
    <row r="2786" spans="1:2" x14ac:dyDescent="0.25">
      <c r="A2786" s="62">
        <v>25172903</v>
      </c>
      <c r="B2786" s="63" t="s">
        <v>18121</v>
      </c>
    </row>
    <row r="2787" spans="1:2" x14ac:dyDescent="0.25">
      <c r="A2787" s="62">
        <v>25172904</v>
      </c>
      <c r="B2787" s="63" t="s">
        <v>6297</v>
      </c>
    </row>
    <row r="2788" spans="1:2" x14ac:dyDescent="0.25">
      <c r="A2788" s="62">
        <v>25172905</v>
      </c>
      <c r="B2788" s="63" t="s">
        <v>10876</v>
      </c>
    </row>
    <row r="2789" spans="1:2" x14ac:dyDescent="0.25">
      <c r="A2789" s="62">
        <v>25172906</v>
      </c>
      <c r="B2789" s="63" t="s">
        <v>3135</v>
      </c>
    </row>
    <row r="2790" spans="1:2" x14ac:dyDescent="0.25">
      <c r="A2790" s="62">
        <v>25172907</v>
      </c>
      <c r="B2790" s="63" t="s">
        <v>14736</v>
      </c>
    </row>
    <row r="2791" spans="1:2" x14ac:dyDescent="0.25">
      <c r="A2791" s="62">
        <v>25173001</v>
      </c>
      <c r="B2791" s="63" t="s">
        <v>7640</v>
      </c>
    </row>
    <row r="2792" spans="1:2" x14ac:dyDescent="0.25">
      <c r="A2792" s="62">
        <v>25173003</v>
      </c>
      <c r="B2792" s="63" t="s">
        <v>5873</v>
      </c>
    </row>
    <row r="2793" spans="1:2" x14ac:dyDescent="0.25">
      <c r="A2793" s="62">
        <v>25173004</v>
      </c>
      <c r="B2793" s="63" t="s">
        <v>4657</v>
      </c>
    </row>
    <row r="2794" spans="1:2" x14ac:dyDescent="0.25">
      <c r="A2794" s="62">
        <v>25173005</v>
      </c>
      <c r="B2794" s="63" t="s">
        <v>8208</v>
      </c>
    </row>
    <row r="2795" spans="1:2" x14ac:dyDescent="0.25">
      <c r="A2795" s="62">
        <v>25173107</v>
      </c>
      <c r="B2795" s="63" t="s">
        <v>1847</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6143</v>
      </c>
    </row>
    <row r="2800" spans="1:2" x14ac:dyDescent="0.25">
      <c r="A2800" s="62">
        <v>25173702</v>
      </c>
      <c r="B2800" s="63" t="s">
        <v>3263</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4618</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8190</v>
      </c>
    </row>
    <row r="2811" spans="1:2" x14ac:dyDescent="0.25">
      <c r="A2811" s="62">
        <v>25173808</v>
      </c>
      <c r="B2811" s="63" t="s">
        <v>13066</v>
      </c>
    </row>
    <row r="2812" spans="1:2" x14ac:dyDescent="0.25">
      <c r="A2812" s="62">
        <v>25173809</v>
      </c>
      <c r="B2812" s="63" t="s">
        <v>14557</v>
      </c>
    </row>
    <row r="2813" spans="1:2" x14ac:dyDescent="0.25">
      <c r="A2813" s="62">
        <v>25173810</v>
      </c>
      <c r="B2813" s="63" t="s">
        <v>8441</v>
      </c>
    </row>
    <row r="2814" spans="1:2" x14ac:dyDescent="0.25">
      <c r="A2814" s="62">
        <v>25173811</v>
      </c>
      <c r="B2814" s="63" t="s">
        <v>8970</v>
      </c>
    </row>
    <row r="2815" spans="1:2" x14ac:dyDescent="0.25">
      <c r="A2815" s="62">
        <v>25173812</v>
      </c>
      <c r="B2815" s="63" t="s">
        <v>12086</v>
      </c>
    </row>
    <row r="2816" spans="1:2" x14ac:dyDescent="0.25">
      <c r="A2816" s="62">
        <v>25173813</v>
      </c>
      <c r="B2816" s="63" t="s">
        <v>8471</v>
      </c>
    </row>
    <row r="2817" spans="1:2" x14ac:dyDescent="0.25">
      <c r="A2817" s="62">
        <v>25173815</v>
      </c>
      <c r="B2817" s="63" t="s">
        <v>9841</v>
      </c>
    </row>
    <row r="2818" spans="1:2" x14ac:dyDescent="0.25">
      <c r="A2818" s="62">
        <v>25173816</v>
      </c>
      <c r="B2818" s="63" t="s">
        <v>7049</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2398</v>
      </c>
    </row>
    <row r="2824" spans="1:2" x14ac:dyDescent="0.25">
      <c r="A2824" s="62">
        <v>25174004</v>
      </c>
      <c r="B2824" s="63" t="s">
        <v>7555</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4554</v>
      </c>
    </row>
    <row r="2829" spans="1:2" x14ac:dyDescent="0.25">
      <c r="A2829" s="62">
        <v>25174105</v>
      </c>
      <c r="B2829" s="63" t="s">
        <v>5464</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13412</v>
      </c>
    </row>
    <row r="2834" spans="1:2" x14ac:dyDescent="0.25">
      <c r="A2834" s="62">
        <v>25174203</v>
      </c>
      <c r="B2834" s="63" t="s">
        <v>10540</v>
      </c>
    </row>
    <row r="2835" spans="1:2" x14ac:dyDescent="0.25">
      <c r="A2835" s="62">
        <v>25174204</v>
      </c>
      <c r="B2835" s="63" t="s">
        <v>4324</v>
      </c>
    </row>
    <row r="2836" spans="1:2" x14ac:dyDescent="0.25">
      <c r="A2836" s="62">
        <v>25174205</v>
      </c>
      <c r="B2836" s="63" t="s">
        <v>6378</v>
      </c>
    </row>
    <row r="2837" spans="1:2" x14ac:dyDescent="0.25">
      <c r="A2837" s="62">
        <v>25174206</v>
      </c>
      <c r="B2837" s="63" t="s">
        <v>943</v>
      </c>
    </row>
    <row r="2838" spans="1:2" x14ac:dyDescent="0.25">
      <c r="A2838" s="62">
        <v>25174207</v>
      </c>
      <c r="B2838" s="63" t="s">
        <v>17504</v>
      </c>
    </row>
    <row r="2839" spans="1:2" x14ac:dyDescent="0.25">
      <c r="A2839" s="62">
        <v>25174208</v>
      </c>
      <c r="B2839" s="63" t="s">
        <v>6357</v>
      </c>
    </row>
    <row r="2840" spans="1:2" x14ac:dyDescent="0.25">
      <c r="A2840" s="62">
        <v>25174209</v>
      </c>
      <c r="B2840" s="63" t="s">
        <v>4706</v>
      </c>
    </row>
    <row r="2841" spans="1:2" x14ac:dyDescent="0.25">
      <c r="A2841" s="62">
        <v>25174210</v>
      </c>
      <c r="B2841" s="63" t="s">
        <v>6712</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8786</v>
      </c>
    </row>
    <row r="2846" spans="1:2" x14ac:dyDescent="0.25">
      <c r="A2846" s="62">
        <v>25174402</v>
      </c>
      <c r="B2846" s="63" t="s">
        <v>14859</v>
      </c>
    </row>
    <row r="2847" spans="1:2" x14ac:dyDescent="0.25">
      <c r="A2847" s="62">
        <v>25174403</v>
      </c>
      <c r="B2847" s="63" t="s">
        <v>8575</v>
      </c>
    </row>
    <row r="2848" spans="1:2" x14ac:dyDescent="0.25">
      <c r="A2848" s="62">
        <v>25174404</v>
      </c>
      <c r="B2848" s="63" t="s">
        <v>6496</v>
      </c>
    </row>
    <row r="2849" spans="1:2" x14ac:dyDescent="0.25">
      <c r="A2849" s="62">
        <v>25174405</v>
      </c>
      <c r="B2849" s="63" t="s">
        <v>439</v>
      </c>
    </row>
    <row r="2850" spans="1:2" x14ac:dyDescent="0.25">
      <c r="A2850" s="62">
        <v>25174406</v>
      </c>
      <c r="B2850" s="63" t="s">
        <v>8801</v>
      </c>
    </row>
    <row r="2851" spans="1:2" x14ac:dyDescent="0.25">
      <c r="A2851" s="62">
        <v>25174407</v>
      </c>
      <c r="B2851" s="63" t="s">
        <v>4760</v>
      </c>
    </row>
    <row r="2852" spans="1:2" x14ac:dyDescent="0.25">
      <c r="A2852" s="62">
        <v>25174408</v>
      </c>
      <c r="B2852" s="63" t="s">
        <v>9303</v>
      </c>
    </row>
    <row r="2853" spans="1:2" x14ac:dyDescent="0.25">
      <c r="A2853" s="62">
        <v>25174409</v>
      </c>
      <c r="B2853" s="63" t="s">
        <v>3269</v>
      </c>
    </row>
    <row r="2854" spans="1:2" x14ac:dyDescent="0.25">
      <c r="A2854" s="62">
        <v>25174410</v>
      </c>
      <c r="B2854" s="63" t="s">
        <v>15743</v>
      </c>
    </row>
    <row r="2855" spans="1:2" x14ac:dyDescent="0.25">
      <c r="A2855" s="62">
        <v>25174601</v>
      </c>
      <c r="B2855" s="63" t="s">
        <v>9256</v>
      </c>
    </row>
    <row r="2856" spans="1:2" x14ac:dyDescent="0.25">
      <c r="A2856" s="62">
        <v>25174602</v>
      </c>
      <c r="B2856" s="63" t="s">
        <v>16498</v>
      </c>
    </row>
    <row r="2857" spans="1:2" x14ac:dyDescent="0.25">
      <c r="A2857" s="62">
        <v>25174603</v>
      </c>
      <c r="B2857" s="63" t="s">
        <v>9671</v>
      </c>
    </row>
    <row r="2858" spans="1:2" x14ac:dyDescent="0.25">
      <c r="A2858" s="62">
        <v>25174701</v>
      </c>
      <c r="B2858" s="63" t="s">
        <v>4611</v>
      </c>
    </row>
    <row r="2859" spans="1:2" x14ac:dyDescent="0.25">
      <c r="A2859" s="62">
        <v>25181601</v>
      </c>
      <c r="B2859" s="63" t="s">
        <v>4126</v>
      </c>
    </row>
    <row r="2860" spans="1:2" x14ac:dyDescent="0.25">
      <c r="A2860" s="62">
        <v>25181602</v>
      </c>
      <c r="B2860" s="63" t="s">
        <v>12113</v>
      </c>
    </row>
    <row r="2861" spans="1:2" x14ac:dyDescent="0.25">
      <c r="A2861" s="62">
        <v>25181603</v>
      </c>
      <c r="B2861" s="63" t="s">
        <v>2041</v>
      </c>
    </row>
    <row r="2862" spans="1:2" x14ac:dyDescent="0.25">
      <c r="A2862" s="62">
        <v>25181701</v>
      </c>
      <c r="B2862" s="63" t="s">
        <v>2832</v>
      </c>
    </row>
    <row r="2863" spans="1:2" x14ac:dyDescent="0.25">
      <c r="A2863" s="62">
        <v>25181702</v>
      </c>
      <c r="B2863" s="63" t="s">
        <v>2362</v>
      </c>
    </row>
    <row r="2864" spans="1:2" x14ac:dyDescent="0.25">
      <c r="A2864" s="62">
        <v>25181703</v>
      </c>
      <c r="B2864" s="63" t="s">
        <v>13423</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4098</v>
      </c>
    </row>
    <row r="2872" spans="1:2" x14ac:dyDescent="0.25">
      <c r="A2872" s="62">
        <v>25181711</v>
      </c>
      <c r="B2872" s="63" t="s">
        <v>4238</v>
      </c>
    </row>
    <row r="2873" spans="1:2" x14ac:dyDescent="0.25">
      <c r="A2873" s="62">
        <v>25181712</v>
      </c>
      <c r="B2873" s="63" t="s">
        <v>14954</v>
      </c>
    </row>
    <row r="2874" spans="1:2" x14ac:dyDescent="0.25">
      <c r="A2874" s="62">
        <v>25181713</v>
      </c>
      <c r="B2874" s="63" t="s">
        <v>12144</v>
      </c>
    </row>
    <row r="2875" spans="1:2" x14ac:dyDescent="0.25">
      <c r="A2875" s="62">
        <v>25191501</v>
      </c>
      <c r="B2875" s="63" t="s">
        <v>10990</v>
      </c>
    </row>
    <row r="2876" spans="1:2" x14ac:dyDescent="0.25">
      <c r="A2876" s="62">
        <v>25191502</v>
      </c>
      <c r="B2876" s="63" t="s">
        <v>6983</v>
      </c>
    </row>
    <row r="2877" spans="1:2" x14ac:dyDescent="0.25">
      <c r="A2877" s="62">
        <v>25191503</v>
      </c>
      <c r="B2877" s="63" t="s">
        <v>7716</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8581</v>
      </c>
    </row>
    <row r="2888" spans="1:2" x14ac:dyDescent="0.25">
      <c r="A2888" s="62">
        <v>25191514</v>
      </c>
      <c r="B2888" s="63" t="s">
        <v>16401</v>
      </c>
    </row>
    <row r="2889" spans="1:2" x14ac:dyDescent="0.25">
      <c r="A2889" s="62">
        <v>25191601</v>
      </c>
      <c r="B2889" s="63" t="s">
        <v>6658</v>
      </c>
    </row>
    <row r="2890" spans="1:2" x14ac:dyDescent="0.25">
      <c r="A2890" s="62">
        <v>25191602</v>
      </c>
      <c r="B2890" s="63" t="s">
        <v>17307</v>
      </c>
    </row>
    <row r="2891" spans="1:2" x14ac:dyDescent="0.25">
      <c r="A2891" s="62">
        <v>25191603</v>
      </c>
      <c r="B2891" s="63" t="s">
        <v>3968</v>
      </c>
    </row>
    <row r="2892" spans="1:2" x14ac:dyDescent="0.25">
      <c r="A2892" s="62">
        <v>25191604</v>
      </c>
      <c r="B2892" s="63" t="s">
        <v>11134</v>
      </c>
    </row>
    <row r="2893" spans="1:2" x14ac:dyDescent="0.25">
      <c r="A2893" s="62">
        <v>25191605</v>
      </c>
      <c r="B2893" s="63" t="s">
        <v>15494</v>
      </c>
    </row>
    <row r="2894" spans="1:2" x14ac:dyDescent="0.25">
      <c r="A2894" s="62">
        <v>25191701</v>
      </c>
      <c r="B2894" s="63" t="s">
        <v>16487</v>
      </c>
    </row>
    <row r="2895" spans="1:2" x14ac:dyDescent="0.25">
      <c r="A2895" s="62">
        <v>25191702</v>
      </c>
      <c r="B2895" s="63" t="s">
        <v>5901</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3761</v>
      </c>
    </row>
    <row r="2902" spans="1:2" x14ac:dyDescent="0.25">
      <c r="A2902" s="62">
        <v>25201505</v>
      </c>
      <c r="B2902" s="63" t="s">
        <v>2770</v>
      </c>
    </row>
    <row r="2903" spans="1:2" x14ac:dyDescent="0.25">
      <c r="A2903" s="62">
        <v>25201506</v>
      </c>
      <c r="B2903" s="63" t="s">
        <v>8388</v>
      </c>
    </row>
    <row r="2904" spans="1:2" x14ac:dyDescent="0.25">
      <c r="A2904" s="62">
        <v>25201507</v>
      </c>
      <c r="B2904" s="63" t="s">
        <v>3692</v>
      </c>
    </row>
    <row r="2905" spans="1:2" x14ac:dyDescent="0.25">
      <c r="A2905" s="62">
        <v>25201508</v>
      </c>
      <c r="B2905" s="63" t="s">
        <v>14107</v>
      </c>
    </row>
    <row r="2906" spans="1:2" x14ac:dyDescent="0.25">
      <c r="A2906" s="62">
        <v>25201509</v>
      </c>
      <c r="B2906" s="63" t="s">
        <v>10219</v>
      </c>
    </row>
    <row r="2907" spans="1:2" x14ac:dyDescent="0.25">
      <c r="A2907" s="62">
        <v>25201510</v>
      </c>
      <c r="B2907" s="63" t="s">
        <v>5535</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14983</v>
      </c>
    </row>
    <row r="2913" spans="1:2" x14ac:dyDescent="0.25">
      <c r="A2913" s="62">
        <v>25201516</v>
      </c>
      <c r="B2913" s="63" t="s">
        <v>8111</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8472</v>
      </c>
    </row>
    <row r="2919" spans="1:2" x14ac:dyDescent="0.25">
      <c r="A2919" s="62">
        <v>25201602</v>
      </c>
      <c r="B2919" s="63" t="s">
        <v>5930</v>
      </c>
    </row>
    <row r="2920" spans="1:2" x14ac:dyDescent="0.25">
      <c r="A2920" s="62">
        <v>25201603</v>
      </c>
      <c r="B2920" s="63" t="s">
        <v>3022</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6981</v>
      </c>
    </row>
    <row r="2927" spans="1:2" x14ac:dyDescent="0.25">
      <c r="A2927" s="62">
        <v>25201704</v>
      </c>
      <c r="B2927" s="63" t="s">
        <v>3445</v>
      </c>
    </row>
    <row r="2928" spans="1:2" x14ac:dyDescent="0.25">
      <c r="A2928" s="62">
        <v>25201705</v>
      </c>
      <c r="B2928" s="63" t="s">
        <v>10699</v>
      </c>
    </row>
    <row r="2929" spans="1:2" x14ac:dyDescent="0.25">
      <c r="A2929" s="62">
        <v>25201706</v>
      </c>
      <c r="B2929" s="63" t="s">
        <v>5708</v>
      </c>
    </row>
    <row r="2930" spans="1:2" x14ac:dyDescent="0.25">
      <c r="A2930" s="62">
        <v>25201707</v>
      </c>
      <c r="B2930" s="63" t="s">
        <v>4855</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7820</v>
      </c>
    </row>
    <row r="2935" spans="1:2" x14ac:dyDescent="0.25">
      <c r="A2935" s="62">
        <v>25201802</v>
      </c>
      <c r="B2935" s="63" t="s">
        <v>8518</v>
      </c>
    </row>
    <row r="2936" spans="1:2" x14ac:dyDescent="0.25">
      <c r="A2936" s="62">
        <v>25201901</v>
      </c>
      <c r="B2936" s="63" t="s">
        <v>17806</v>
      </c>
    </row>
    <row r="2937" spans="1:2" x14ac:dyDescent="0.25">
      <c r="A2937" s="62">
        <v>25201902</v>
      </c>
      <c r="B2937" s="63" t="s">
        <v>4230</v>
      </c>
    </row>
    <row r="2938" spans="1:2" x14ac:dyDescent="0.25">
      <c r="A2938" s="62">
        <v>25201903</v>
      </c>
      <c r="B2938" s="63" t="s">
        <v>15128</v>
      </c>
    </row>
    <row r="2939" spans="1:2" x14ac:dyDescent="0.25">
      <c r="A2939" s="62">
        <v>25201904</v>
      </c>
      <c r="B2939" s="63" t="s">
        <v>6622</v>
      </c>
    </row>
    <row r="2940" spans="1:2" x14ac:dyDescent="0.25">
      <c r="A2940" s="62">
        <v>25202001</v>
      </c>
      <c r="B2940" s="63" t="s">
        <v>8593</v>
      </c>
    </row>
    <row r="2941" spans="1:2" x14ac:dyDescent="0.25">
      <c r="A2941" s="62">
        <v>25202002</v>
      </c>
      <c r="B2941" s="63" t="s">
        <v>18351</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7595</v>
      </c>
    </row>
    <row r="2946" spans="1:2" x14ac:dyDescent="0.25">
      <c r="A2946" s="62">
        <v>25202103</v>
      </c>
      <c r="B2946" s="63" t="s">
        <v>11002</v>
      </c>
    </row>
    <row r="2947" spans="1:2" x14ac:dyDescent="0.25">
      <c r="A2947" s="62">
        <v>25202104</v>
      </c>
      <c r="B2947" s="63" t="s">
        <v>3341</v>
      </c>
    </row>
    <row r="2948" spans="1:2" x14ac:dyDescent="0.25">
      <c r="A2948" s="62">
        <v>25202105</v>
      </c>
      <c r="B2948" s="63" t="s">
        <v>10906</v>
      </c>
    </row>
    <row r="2949" spans="1:2" x14ac:dyDescent="0.25">
      <c r="A2949" s="62">
        <v>25202201</v>
      </c>
      <c r="B2949" s="63" t="s">
        <v>3954</v>
      </c>
    </row>
    <row r="2950" spans="1:2" x14ac:dyDescent="0.25">
      <c r="A2950" s="62">
        <v>25202202</v>
      </c>
      <c r="B2950" s="63" t="s">
        <v>4422</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3974</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2422</v>
      </c>
    </row>
    <row r="2959" spans="1:2" x14ac:dyDescent="0.25">
      <c r="A2959" s="62">
        <v>25202403</v>
      </c>
      <c r="B2959" s="63" t="s">
        <v>8632</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9082</v>
      </c>
    </row>
    <row r="2969" spans="1:2" x14ac:dyDescent="0.25">
      <c r="A2969" s="62">
        <v>25202507</v>
      </c>
      <c r="B2969" s="63" t="s">
        <v>15962</v>
      </c>
    </row>
    <row r="2970" spans="1:2" x14ac:dyDescent="0.25">
      <c r="A2970" s="62">
        <v>25202508</v>
      </c>
      <c r="B2970" s="63" t="s">
        <v>1882</v>
      </c>
    </row>
    <row r="2971" spans="1:2" x14ac:dyDescent="0.25">
      <c r="A2971" s="62">
        <v>25202509</v>
      </c>
      <c r="B2971" s="63" t="s">
        <v>5527</v>
      </c>
    </row>
    <row r="2972" spans="1:2" x14ac:dyDescent="0.25">
      <c r="A2972" s="62">
        <v>25202510</v>
      </c>
      <c r="B2972" s="63" t="s">
        <v>13317</v>
      </c>
    </row>
    <row r="2973" spans="1:2" x14ac:dyDescent="0.25">
      <c r="A2973" s="62">
        <v>25202601</v>
      </c>
      <c r="B2973" s="63" t="s">
        <v>14931</v>
      </c>
    </row>
    <row r="2974" spans="1:2" x14ac:dyDescent="0.25">
      <c r="A2974" s="62">
        <v>25202602</v>
      </c>
      <c r="B2974" s="63" t="s">
        <v>4449</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7167</v>
      </c>
    </row>
    <row r="2979" spans="1:2" x14ac:dyDescent="0.25">
      <c r="A2979" s="62">
        <v>25202607</v>
      </c>
      <c r="B2979" s="63" t="s">
        <v>7028</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6603</v>
      </c>
    </row>
    <row r="2992" spans="1:2" x14ac:dyDescent="0.25">
      <c r="A2992" s="62">
        <v>26101511</v>
      </c>
      <c r="B2992" s="63" t="s">
        <v>8739</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5851</v>
      </c>
    </row>
    <row r="2998" spans="1:2" x14ac:dyDescent="0.25">
      <c r="A2998" s="62">
        <v>26101604</v>
      </c>
      <c r="B2998" s="63" t="s">
        <v>8287</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5227</v>
      </c>
    </row>
    <row r="3003" spans="1:2" x14ac:dyDescent="0.25">
      <c r="A3003" s="62">
        <v>26101609</v>
      </c>
      <c r="B3003" s="63" t="s">
        <v>13874</v>
      </c>
    </row>
    <row r="3004" spans="1:2" x14ac:dyDescent="0.25">
      <c r="A3004" s="62">
        <v>26101610</v>
      </c>
      <c r="B3004" s="63" t="s">
        <v>4308</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5760</v>
      </c>
    </row>
    <row r="3009" spans="1:2" x14ac:dyDescent="0.25">
      <c r="A3009" s="62">
        <v>26101615</v>
      </c>
      <c r="B3009" s="63" t="s">
        <v>5854</v>
      </c>
    </row>
    <row r="3010" spans="1:2" x14ac:dyDescent="0.25">
      <c r="A3010" s="62">
        <v>26101616</v>
      </c>
      <c r="B3010" s="63" t="s">
        <v>2807</v>
      </c>
    </row>
    <row r="3011" spans="1:2" x14ac:dyDescent="0.25">
      <c r="A3011" s="62">
        <v>26101701</v>
      </c>
      <c r="B3011" s="63" t="s">
        <v>3791</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16735</v>
      </c>
    </row>
    <row r="3016" spans="1:2" x14ac:dyDescent="0.25">
      <c r="A3016" s="62">
        <v>26101706</v>
      </c>
      <c r="B3016" s="63" t="s">
        <v>3762</v>
      </c>
    </row>
    <row r="3017" spans="1:2" x14ac:dyDescent="0.25">
      <c r="A3017" s="62">
        <v>26101707</v>
      </c>
      <c r="B3017" s="63" t="s">
        <v>7523</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6378</v>
      </c>
    </row>
    <row r="3022" spans="1:2" x14ac:dyDescent="0.25">
      <c r="A3022" s="62">
        <v>26101712</v>
      </c>
      <c r="B3022" s="63" t="s">
        <v>12063</v>
      </c>
    </row>
    <row r="3023" spans="1:2" x14ac:dyDescent="0.25">
      <c r="A3023" s="62">
        <v>26101713</v>
      </c>
      <c r="B3023" s="63" t="s">
        <v>5141</v>
      </c>
    </row>
    <row r="3024" spans="1:2" x14ac:dyDescent="0.25">
      <c r="A3024" s="62">
        <v>26101715</v>
      </c>
      <c r="B3024" s="63" t="s">
        <v>634</v>
      </c>
    </row>
    <row r="3025" spans="1:2" x14ac:dyDescent="0.25">
      <c r="A3025" s="62">
        <v>26101716</v>
      </c>
      <c r="B3025" s="63" t="s">
        <v>3216</v>
      </c>
    </row>
    <row r="3026" spans="1:2" x14ac:dyDescent="0.25">
      <c r="A3026" s="62">
        <v>26101717</v>
      </c>
      <c r="B3026" s="63" t="s">
        <v>4181</v>
      </c>
    </row>
    <row r="3027" spans="1:2" x14ac:dyDescent="0.25">
      <c r="A3027" s="62">
        <v>26101718</v>
      </c>
      <c r="B3027" s="63" t="s">
        <v>6999</v>
      </c>
    </row>
    <row r="3028" spans="1:2" x14ac:dyDescent="0.25">
      <c r="A3028" s="62">
        <v>26101719</v>
      </c>
      <c r="B3028" s="63" t="s">
        <v>4430</v>
      </c>
    </row>
    <row r="3029" spans="1:2" x14ac:dyDescent="0.25">
      <c r="A3029" s="62">
        <v>26101720</v>
      </c>
      <c r="B3029" s="63" t="s">
        <v>2133</v>
      </c>
    </row>
    <row r="3030" spans="1:2" x14ac:dyDescent="0.25">
      <c r="A3030" s="62">
        <v>26101721</v>
      </c>
      <c r="B3030" s="63" t="s">
        <v>8005</v>
      </c>
    </row>
    <row r="3031" spans="1:2" x14ac:dyDescent="0.25">
      <c r="A3031" s="62">
        <v>26101723</v>
      </c>
      <c r="B3031" s="63" t="s">
        <v>3043</v>
      </c>
    </row>
    <row r="3032" spans="1:2" x14ac:dyDescent="0.25">
      <c r="A3032" s="62">
        <v>26101724</v>
      </c>
      <c r="B3032" s="63" t="s">
        <v>529</v>
      </c>
    </row>
    <row r="3033" spans="1:2" x14ac:dyDescent="0.25">
      <c r="A3033" s="62">
        <v>26101725</v>
      </c>
      <c r="B3033" s="63" t="s">
        <v>14646</v>
      </c>
    </row>
    <row r="3034" spans="1:2" x14ac:dyDescent="0.25">
      <c r="A3034" s="62">
        <v>26101726</v>
      </c>
      <c r="B3034" s="63" t="s">
        <v>11566</v>
      </c>
    </row>
    <row r="3035" spans="1:2" x14ac:dyDescent="0.25">
      <c r="A3035" s="62">
        <v>26101727</v>
      </c>
      <c r="B3035" s="63" t="s">
        <v>12200</v>
      </c>
    </row>
    <row r="3036" spans="1:2" x14ac:dyDescent="0.25">
      <c r="A3036" s="62">
        <v>26101728</v>
      </c>
      <c r="B3036" s="63" t="s">
        <v>3646</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6053</v>
      </c>
    </row>
    <row r="3042" spans="1:2" x14ac:dyDescent="0.25">
      <c r="A3042" s="62">
        <v>26101734</v>
      </c>
      <c r="B3042" s="63" t="s">
        <v>11943</v>
      </c>
    </row>
    <row r="3043" spans="1:2" x14ac:dyDescent="0.25">
      <c r="A3043" s="62">
        <v>26101735</v>
      </c>
      <c r="B3043" s="63" t="s">
        <v>13798</v>
      </c>
    </row>
    <row r="3044" spans="1:2" x14ac:dyDescent="0.25">
      <c r="A3044" s="62">
        <v>26101736</v>
      </c>
      <c r="B3044" s="63" t="s">
        <v>10799</v>
      </c>
    </row>
    <row r="3045" spans="1:2" x14ac:dyDescent="0.25">
      <c r="A3045" s="62">
        <v>26101737</v>
      </c>
      <c r="B3045" s="63" t="s">
        <v>1752</v>
      </c>
    </row>
    <row r="3046" spans="1:2" x14ac:dyDescent="0.25">
      <c r="A3046" s="62">
        <v>26101738</v>
      </c>
      <c r="B3046" s="63" t="s">
        <v>7498</v>
      </c>
    </row>
    <row r="3047" spans="1:2" x14ac:dyDescent="0.25">
      <c r="A3047" s="62">
        <v>26101740</v>
      </c>
      <c r="B3047" s="63" t="s">
        <v>5422</v>
      </c>
    </row>
    <row r="3048" spans="1:2" x14ac:dyDescent="0.25">
      <c r="A3048" s="62">
        <v>26101741</v>
      </c>
      <c r="B3048" s="63" t="s">
        <v>8318</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16774</v>
      </c>
    </row>
    <row r="3053" spans="1:2" x14ac:dyDescent="0.25">
      <c r="A3053" s="62">
        <v>26101749</v>
      </c>
      <c r="B3053" s="63" t="s">
        <v>7155</v>
      </c>
    </row>
    <row r="3054" spans="1:2" x14ac:dyDescent="0.25">
      <c r="A3054" s="62">
        <v>26101750</v>
      </c>
      <c r="B3054" s="63" t="s">
        <v>8349</v>
      </c>
    </row>
    <row r="3055" spans="1:2" x14ac:dyDescent="0.25">
      <c r="A3055" s="62">
        <v>26101751</v>
      </c>
      <c r="B3055" s="63" t="s">
        <v>6453</v>
      </c>
    </row>
    <row r="3056" spans="1:2" x14ac:dyDescent="0.25">
      <c r="A3056" s="62">
        <v>26101754</v>
      </c>
      <c r="B3056" s="63" t="s">
        <v>5534</v>
      </c>
    </row>
    <row r="3057" spans="1:2" x14ac:dyDescent="0.25">
      <c r="A3057" s="62">
        <v>26101755</v>
      </c>
      <c r="B3057" s="63" t="s">
        <v>385</v>
      </c>
    </row>
    <row r="3058" spans="1:2" x14ac:dyDescent="0.25">
      <c r="A3058" s="62">
        <v>26101756</v>
      </c>
      <c r="B3058" s="63" t="s">
        <v>6075</v>
      </c>
    </row>
    <row r="3059" spans="1:2" x14ac:dyDescent="0.25">
      <c r="A3059" s="62">
        <v>26101757</v>
      </c>
      <c r="B3059" s="63" t="s">
        <v>2763</v>
      </c>
    </row>
    <row r="3060" spans="1:2" x14ac:dyDescent="0.25">
      <c r="A3060" s="62">
        <v>26101758</v>
      </c>
      <c r="B3060" s="63" t="s">
        <v>5572</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5783</v>
      </c>
    </row>
    <row r="3068" spans="1:2" x14ac:dyDescent="0.25">
      <c r="A3068" s="62">
        <v>26101766</v>
      </c>
      <c r="B3068" s="63" t="s">
        <v>13123</v>
      </c>
    </row>
    <row r="3069" spans="1:2" x14ac:dyDescent="0.25">
      <c r="A3069" s="62">
        <v>26101801</v>
      </c>
      <c r="B3069" s="63" t="s">
        <v>5269</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13327</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14927</v>
      </c>
    </row>
    <row r="3078" spans="1:2" x14ac:dyDescent="0.25">
      <c r="A3078" s="62">
        <v>26101904</v>
      </c>
      <c r="B3078" s="63" t="s">
        <v>6790</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4020</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2996</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16360</v>
      </c>
    </row>
    <row r="3092" spans="1:2" x14ac:dyDescent="0.25">
      <c r="A3092" s="62">
        <v>26111516</v>
      </c>
      <c r="B3092" s="63" t="s">
        <v>4277</v>
      </c>
    </row>
    <row r="3093" spans="1:2" x14ac:dyDescent="0.25">
      <c r="A3093" s="62">
        <v>26111517</v>
      </c>
      <c r="B3093" s="63" t="s">
        <v>10777</v>
      </c>
    </row>
    <row r="3094" spans="1:2" x14ac:dyDescent="0.25">
      <c r="A3094" s="62">
        <v>26111518</v>
      </c>
      <c r="B3094" s="63" t="s">
        <v>8717</v>
      </c>
    </row>
    <row r="3095" spans="1:2" x14ac:dyDescent="0.25">
      <c r="A3095" s="62">
        <v>26111519</v>
      </c>
      <c r="B3095" s="63" t="s">
        <v>6783</v>
      </c>
    </row>
    <row r="3096" spans="1:2" x14ac:dyDescent="0.25">
      <c r="A3096" s="62">
        <v>26111520</v>
      </c>
      <c r="B3096" s="63" t="s">
        <v>1451</v>
      </c>
    </row>
    <row r="3097" spans="1:2" x14ac:dyDescent="0.25">
      <c r="A3097" s="62">
        <v>26111521</v>
      </c>
      <c r="B3097" s="63" t="s">
        <v>3741</v>
      </c>
    </row>
    <row r="3098" spans="1:2" x14ac:dyDescent="0.25">
      <c r="A3098" s="62">
        <v>26111522</v>
      </c>
      <c r="B3098" s="63" t="s">
        <v>10858</v>
      </c>
    </row>
    <row r="3099" spans="1:2" x14ac:dyDescent="0.25">
      <c r="A3099" s="62">
        <v>26111523</v>
      </c>
      <c r="B3099" s="63" t="s">
        <v>3881</v>
      </c>
    </row>
    <row r="3100" spans="1:2" x14ac:dyDescent="0.25">
      <c r="A3100" s="62">
        <v>26111524</v>
      </c>
      <c r="B3100" s="63" t="s">
        <v>11078</v>
      </c>
    </row>
    <row r="3101" spans="1:2" x14ac:dyDescent="0.25">
      <c r="A3101" s="62">
        <v>26111525</v>
      </c>
      <c r="B3101" s="63" t="s">
        <v>14932</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15146</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3727</v>
      </c>
    </row>
    <row r="3110" spans="1:2" x14ac:dyDescent="0.25">
      <c r="A3110" s="62">
        <v>26111534</v>
      </c>
      <c r="B3110" s="63" t="s">
        <v>8788</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5352</v>
      </c>
    </row>
    <row r="3115" spans="1:2" x14ac:dyDescent="0.25">
      <c r="A3115" s="62">
        <v>26111604</v>
      </c>
      <c r="B3115" s="63" t="s">
        <v>9251</v>
      </c>
    </row>
    <row r="3116" spans="1:2" x14ac:dyDescent="0.25">
      <c r="A3116" s="62">
        <v>26111605</v>
      </c>
      <c r="B3116" s="63" t="s">
        <v>5278</v>
      </c>
    </row>
    <row r="3117" spans="1:2" x14ac:dyDescent="0.25">
      <c r="A3117" s="62">
        <v>26111606</v>
      </c>
      <c r="B3117" s="63" t="s">
        <v>16371</v>
      </c>
    </row>
    <row r="3118" spans="1:2" x14ac:dyDescent="0.25">
      <c r="A3118" s="62">
        <v>26111607</v>
      </c>
      <c r="B3118" s="63" t="s">
        <v>10524</v>
      </c>
    </row>
    <row r="3119" spans="1:2" x14ac:dyDescent="0.25">
      <c r="A3119" s="62">
        <v>26111608</v>
      </c>
      <c r="B3119" s="63" t="s">
        <v>13960</v>
      </c>
    </row>
    <row r="3120" spans="1:2" x14ac:dyDescent="0.25">
      <c r="A3120" s="62">
        <v>26111701</v>
      </c>
      <c r="B3120" s="63" t="s">
        <v>5431</v>
      </c>
    </row>
    <row r="3121" spans="1:2" x14ac:dyDescent="0.25">
      <c r="A3121" s="62">
        <v>26111702</v>
      </c>
      <c r="B3121" s="63" t="s">
        <v>10201</v>
      </c>
    </row>
    <row r="3122" spans="1:2" x14ac:dyDescent="0.25">
      <c r="A3122" s="62">
        <v>26111703</v>
      </c>
      <c r="B3122" s="63" t="s">
        <v>5286</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3055</v>
      </c>
    </row>
    <row r="3128" spans="1:2" x14ac:dyDescent="0.25">
      <c r="A3128" s="62">
        <v>26111709</v>
      </c>
      <c r="B3128" s="63" t="s">
        <v>15522</v>
      </c>
    </row>
    <row r="3129" spans="1:2" x14ac:dyDescent="0.25">
      <c r="A3129" s="62">
        <v>26111710</v>
      </c>
      <c r="B3129" s="63" t="s">
        <v>11616</v>
      </c>
    </row>
    <row r="3130" spans="1:2" x14ac:dyDescent="0.25">
      <c r="A3130" s="62">
        <v>26111711</v>
      </c>
      <c r="B3130" s="63" t="s">
        <v>8600</v>
      </c>
    </row>
    <row r="3131" spans="1:2" x14ac:dyDescent="0.25">
      <c r="A3131" s="62">
        <v>26111712</v>
      </c>
      <c r="B3131" s="63" t="s">
        <v>16913</v>
      </c>
    </row>
    <row r="3132" spans="1:2" x14ac:dyDescent="0.25">
      <c r="A3132" s="62">
        <v>26111713</v>
      </c>
      <c r="B3132" s="63" t="s">
        <v>15864</v>
      </c>
    </row>
    <row r="3133" spans="1:2" x14ac:dyDescent="0.25">
      <c r="A3133" s="62">
        <v>26111714</v>
      </c>
      <c r="B3133" s="63" t="s">
        <v>3272</v>
      </c>
    </row>
    <row r="3134" spans="1:2" x14ac:dyDescent="0.25">
      <c r="A3134" s="62">
        <v>26111715</v>
      </c>
      <c r="B3134" s="63" t="s">
        <v>5658</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8252</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6745</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3509</v>
      </c>
    </row>
    <row r="3152" spans="1:2" x14ac:dyDescent="0.25">
      <c r="A3152" s="62">
        <v>26111808</v>
      </c>
      <c r="B3152" s="63" t="s">
        <v>11011</v>
      </c>
    </row>
    <row r="3153" spans="1:2" x14ac:dyDescent="0.25">
      <c r="A3153" s="62">
        <v>26111809</v>
      </c>
      <c r="B3153" s="63" t="s">
        <v>5685</v>
      </c>
    </row>
    <row r="3154" spans="1:2" x14ac:dyDescent="0.25">
      <c r="A3154" s="62">
        <v>26111810</v>
      </c>
      <c r="B3154" s="63" t="s">
        <v>3902</v>
      </c>
    </row>
    <row r="3155" spans="1:2" x14ac:dyDescent="0.25">
      <c r="A3155" s="62">
        <v>26111901</v>
      </c>
      <c r="B3155" s="63" t="s">
        <v>12719</v>
      </c>
    </row>
    <row r="3156" spans="1:2" x14ac:dyDescent="0.25">
      <c r="A3156" s="62">
        <v>26111902</v>
      </c>
      <c r="B3156" s="63" t="s">
        <v>15807</v>
      </c>
    </row>
    <row r="3157" spans="1:2" x14ac:dyDescent="0.25">
      <c r="A3157" s="62">
        <v>26111903</v>
      </c>
      <c r="B3157" s="63" t="s">
        <v>6127</v>
      </c>
    </row>
    <row r="3158" spans="1:2" x14ac:dyDescent="0.25">
      <c r="A3158" s="62">
        <v>26111904</v>
      </c>
      <c r="B3158" s="63" t="s">
        <v>16656</v>
      </c>
    </row>
    <row r="3159" spans="1:2" x14ac:dyDescent="0.25">
      <c r="A3159" s="62">
        <v>26111905</v>
      </c>
      <c r="B3159" s="63" t="s">
        <v>3287</v>
      </c>
    </row>
    <row r="3160" spans="1:2" x14ac:dyDescent="0.25">
      <c r="A3160" s="62">
        <v>26111907</v>
      </c>
      <c r="B3160" s="63" t="s">
        <v>13215</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9981</v>
      </c>
    </row>
    <row r="3168" spans="1:2" x14ac:dyDescent="0.25">
      <c r="A3168" s="62">
        <v>26112101</v>
      </c>
      <c r="B3168" s="63" t="s">
        <v>6311</v>
      </c>
    </row>
    <row r="3169" spans="1:2" x14ac:dyDescent="0.25">
      <c r="A3169" s="62">
        <v>26112102</v>
      </c>
      <c r="B3169" s="63" t="s">
        <v>1248</v>
      </c>
    </row>
    <row r="3170" spans="1:2" x14ac:dyDescent="0.25">
      <c r="A3170" s="62">
        <v>26112103</v>
      </c>
      <c r="B3170" s="63" t="s">
        <v>2997</v>
      </c>
    </row>
    <row r="3171" spans="1:2" x14ac:dyDescent="0.25">
      <c r="A3171" s="62">
        <v>26112104</v>
      </c>
      <c r="B3171" s="63" t="s">
        <v>1692</v>
      </c>
    </row>
    <row r="3172" spans="1:2" x14ac:dyDescent="0.25">
      <c r="A3172" s="62">
        <v>26112105</v>
      </c>
      <c r="B3172" s="63" t="s">
        <v>13608</v>
      </c>
    </row>
    <row r="3173" spans="1:2" x14ac:dyDescent="0.25">
      <c r="A3173" s="62">
        <v>26121501</v>
      </c>
      <c r="B3173" s="63" t="s">
        <v>11561</v>
      </c>
    </row>
    <row r="3174" spans="1:2" x14ac:dyDescent="0.25">
      <c r="A3174" s="62">
        <v>26121505</v>
      </c>
      <c r="B3174" s="63" t="s">
        <v>2012</v>
      </c>
    </row>
    <row r="3175" spans="1:2" x14ac:dyDescent="0.25">
      <c r="A3175" s="62">
        <v>26121507</v>
      </c>
      <c r="B3175" s="63" t="s">
        <v>9584</v>
      </c>
    </row>
    <row r="3176" spans="1:2" x14ac:dyDescent="0.25">
      <c r="A3176" s="62">
        <v>26121508</v>
      </c>
      <c r="B3176" s="63" t="s">
        <v>6597</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2571</v>
      </c>
    </row>
    <row r="3181" spans="1:2" x14ac:dyDescent="0.25">
      <c r="A3181" s="62">
        <v>26121517</v>
      </c>
      <c r="B3181" s="63" t="s">
        <v>7206</v>
      </c>
    </row>
    <row r="3182" spans="1:2" x14ac:dyDescent="0.25">
      <c r="A3182" s="62">
        <v>26121519</v>
      </c>
      <c r="B3182" s="63" t="s">
        <v>16814</v>
      </c>
    </row>
    <row r="3183" spans="1:2" x14ac:dyDescent="0.25">
      <c r="A3183" s="62">
        <v>26121520</v>
      </c>
      <c r="B3183" s="63" t="s">
        <v>1365</v>
      </c>
    </row>
    <row r="3184" spans="1:2" x14ac:dyDescent="0.25">
      <c r="A3184" s="62">
        <v>26121521</v>
      </c>
      <c r="B3184" s="63" t="s">
        <v>2426</v>
      </c>
    </row>
    <row r="3185" spans="1:2" x14ac:dyDescent="0.25">
      <c r="A3185" s="62">
        <v>26121522</v>
      </c>
      <c r="B3185" s="63" t="s">
        <v>3877</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6704</v>
      </c>
    </row>
    <row r="3190" spans="1:2" x14ac:dyDescent="0.25">
      <c r="A3190" s="62">
        <v>26121534</v>
      </c>
      <c r="B3190" s="63" t="s">
        <v>10318</v>
      </c>
    </row>
    <row r="3191" spans="1:2" x14ac:dyDescent="0.25">
      <c r="A3191" s="62">
        <v>26121536</v>
      </c>
      <c r="B3191" s="63" t="s">
        <v>4586</v>
      </c>
    </row>
    <row r="3192" spans="1:2" x14ac:dyDescent="0.25">
      <c r="A3192" s="62">
        <v>26121538</v>
      </c>
      <c r="B3192" s="63" t="s">
        <v>8766</v>
      </c>
    </row>
    <row r="3193" spans="1:2" x14ac:dyDescent="0.25">
      <c r="A3193" s="62">
        <v>26121539</v>
      </c>
      <c r="B3193" s="63" t="s">
        <v>11607</v>
      </c>
    </row>
    <row r="3194" spans="1:2" x14ac:dyDescent="0.25">
      <c r="A3194" s="62">
        <v>26121540</v>
      </c>
      <c r="B3194" s="63" t="s">
        <v>15127</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7569</v>
      </c>
    </row>
    <row r="3200" spans="1:2" x14ac:dyDescent="0.25">
      <c r="A3200" s="62">
        <v>26121605</v>
      </c>
      <c r="B3200" s="63" t="s">
        <v>1635</v>
      </c>
    </row>
    <row r="3201" spans="1:2" x14ac:dyDescent="0.25">
      <c r="A3201" s="62">
        <v>26121606</v>
      </c>
      <c r="B3201" s="63" t="s">
        <v>6669</v>
      </c>
    </row>
    <row r="3202" spans="1:2" x14ac:dyDescent="0.25">
      <c r="A3202" s="62">
        <v>26121607</v>
      </c>
      <c r="B3202" s="63" t="s">
        <v>14967</v>
      </c>
    </row>
    <row r="3203" spans="1:2" x14ac:dyDescent="0.25">
      <c r="A3203" s="62">
        <v>26121608</v>
      </c>
      <c r="B3203" s="63" t="s">
        <v>15358</v>
      </c>
    </row>
    <row r="3204" spans="1:2" x14ac:dyDescent="0.25">
      <c r="A3204" s="62">
        <v>26121609</v>
      </c>
      <c r="B3204" s="63" t="s">
        <v>4456</v>
      </c>
    </row>
    <row r="3205" spans="1:2" x14ac:dyDescent="0.25">
      <c r="A3205" s="62">
        <v>26121610</v>
      </c>
      <c r="B3205" s="63" t="s">
        <v>8136</v>
      </c>
    </row>
    <row r="3206" spans="1:2" x14ac:dyDescent="0.25">
      <c r="A3206" s="62">
        <v>26121611</v>
      </c>
      <c r="B3206" s="63" t="s">
        <v>10227</v>
      </c>
    </row>
    <row r="3207" spans="1:2" x14ac:dyDescent="0.25">
      <c r="A3207" s="62">
        <v>26121612</v>
      </c>
      <c r="B3207" s="63" t="s">
        <v>14116</v>
      </c>
    </row>
    <row r="3208" spans="1:2" x14ac:dyDescent="0.25">
      <c r="A3208" s="62">
        <v>26121613</v>
      </c>
      <c r="B3208" s="63" t="s">
        <v>8406</v>
      </c>
    </row>
    <row r="3209" spans="1:2" x14ac:dyDescent="0.25">
      <c r="A3209" s="62">
        <v>26121614</v>
      </c>
      <c r="B3209" s="63" t="s">
        <v>12470</v>
      </c>
    </row>
    <row r="3210" spans="1:2" x14ac:dyDescent="0.25">
      <c r="A3210" s="62">
        <v>26121615</v>
      </c>
      <c r="B3210" s="63" t="s">
        <v>10986</v>
      </c>
    </row>
    <row r="3211" spans="1:2" x14ac:dyDescent="0.25">
      <c r="A3211" s="62">
        <v>26121616</v>
      </c>
      <c r="B3211" s="63" t="s">
        <v>5972</v>
      </c>
    </row>
    <row r="3212" spans="1:2" x14ac:dyDescent="0.25">
      <c r="A3212" s="62">
        <v>26121617</v>
      </c>
      <c r="B3212" s="63" t="s">
        <v>7853</v>
      </c>
    </row>
    <row r="3213" spans="1:2" x14ac:dyDescent="0.25">
      <c r="A3213" s="62">
        <v>26121618</v>
      </c>
      <c r="B3213" s="63" t="s">
        <v>11555</v>
      </c>
    </row>
    <row r="3214" spans="1:2" x14ac:dyDescent="0.25">
      <c r="A3214" s="62">
        <v>26121619</v>
      </c>
      <c r="B3214" s="63" t="s">
        <v>5732</v>
      </c>
    </row>
    <row r="3215" spans="1:2" x14ac:dyDescent="0.25">
      <c r="A3215" s="62">
        <v>26121620</v>
      </c>
      <c r="B3215" s="63" t="s">
        <v>10403</v>
      </c>
    </row>
    <row r="3216" spans="1:2" x14ac:dyDescent="0.25">
      <c r="A3216" s="62">
        <v>26121621</v>
      </c>
      <c r="B3216" s="63" t="s">
        <v>14037</v>
      </c>
    </row>
    <row r="3217" spans="1:2" x14ac:dyDescent="0.25">
      <c r="A3217" s="62">
        <v>26121622</v>
      </c>
      <c r="B3217" s="63" t="s">
        <v>14345</v>
      </c>
    </row>
    <row r="3218" spans="1:2" x14ac:dyDescent="0.25">
      <c r="A3218" s="62">
        <v>26121623</v>
      </c>
      <c r="B3218" s="63" t="s">
        <v>7712</v>
      </c>
    </row>
    <row r="3219" spans="1:2" x14ac:dyDescent="0.25">
      <c r="A3219" s="62">
        <v>26121624</v>
      </c>
      <c r="B3219" s="63" t="s">
        <v>6873</v>
      </c>
    </row>
    <row r="3220" spans="1:2" x14ac:dyDescent="0.25">
      <c r="A3220" s="62">
        <v>26121628</v>
      </c>
      <c r="B3220" s="63" t="s">
        <v>14179</v>
      </c>
    </row>
    <row r="3221" spans="1:2" x14ac:dyDescent="0.25">
      <c r="A3221" s="62">
        <v>26121629</v>
      </c>
      <c r="B3221" s="63" t="s">
        <v>9207</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16100</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4118</v>
      </c>
    </row>
    <row r="3238" spans="1:2" x14ac:dyDescent="0.25">
      <c r="A3238" s="62">
        <v>26131504</v>
      </c>
      <c r="B3238" s="63" t="s">
        <v>7872</v>
      </c>
    </row>
    <row r="3239" spans="1:2" x14ac:dyDescent="0.25">
      <c r="A3239" s="62">
        <v>26131505</v>
      </c>
      <c r="B3239" s="63" t="s">
        <v>2876</v>
      </c>
    </row>
    <row r="3240" spans="1:2" x14ac:dyDescent="0.25">
      <c r="A3240" s="62">
        <v>26131506</v>
      </c>
      <c r="B3240" s="63" t="s">
        <v>17247</v>
      </c>
    </row>
    <row r="3241" spans="1:2" x14ac:dyDescent="0.25">
      <c r="A3241" s="62">
        <v>26131507</v>
      </c>
      <c r="B3241" s="63" t="s">
        <v>9276</v>
      </c>
    </row>
    <row r="3242" spans="1:2" x14ac:dyDescent="0.25">
      <c r="A3242" s="62">
        <v>26131508</v>
      </c>
      <c r="B3242" s="63" t="s">
        <v>3307</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14304</v>
      </c>
    </row>
    <row r="3247" spans="1:2" x14ac:dyDescent="0.25">
      <c r="A3247" s="62">
        <v>26131603</v>
      </c>
      <c r="B3247" s="63" t="s">
        <v>5181</v>
      </c>
    </row>
    <row r="3248" spans="1:2" x14ac:dyDescent="0.25">
      <c r="A3248" s="62">
        <v>26131604</v>
      </c>
      <c r="B3248" s="63" t="s">
        <v>15577</v>
      </c>
    </row>
    <row r="3249" spans="1:2" x14ac:dyDescent="0.25">
      <c r="A3249" s="62">
        <v>26131605</v>
      </c>
      <c r="B3249" s="63" t="s">
        <v>17340</v>
      </c>
    </row>
    <row r="3250" spans="1:2" x14ac:dyDescent="0.25">
      <c r="A3250" s="62">
        <v>26131606</v>
      </c>
      <c r="B3250" s="63" t="s">
        <v>4013</v>
      </c>
    </row>
    <row r="3251" spans="1:2" x14ac:dyDescent="0.25">
      <c r="A3251" s="62">
        <v>26131607</v>
      </c>
      <c r="B3251" s="63" t="s">
        <v>15906</v>
      </c>
    </row>
    <row r="3252" spans="1:2" x14ac:dyDescent="0.25">
      <c r="A3252" s="62">
        <v>26131608</v>
      </c>
      <c r="B3252" s="63" t="s">
        <v>8969</v>
      </c>
    </row>
    <row r="3253" spans="1:2" x14ac:dyDescent="0.25">
      <c r="A3253" s="62">
        <v>26131609</v>
      </c>
      <c r="B3253" s="63" t="s">
        <v>8282</v>
      </c>
    </row>
    <row r="3254" spans="1:2" x14ac:dyDescent="0.25">
      <c r="A3254" s="62">
        <v>26131610</v>
      </c>
      <c r="B3254" s="63" t="s">
        <v>7982</v>
      </c>
    </row>
    <row r="3255" spans="1:2" x14ac:dyDescent="0.25">
      <c r="A3255" s="62">
        <v>26131611</v>
      </c>
      <c r="B3255" s="63" t="s">
        <v>4914</v>
      </c>
    </row>
    <row r="3256" spans="1:2" x14ac:dyDescent="0.25">
      <c r="A3256" s="62">
        <v>26131612</v>
      </c>
      <c r="B3256" s="63" t="s">
        <v>6965</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4977</v>
      </c>
    </row>
    <row r="3261" spans="1:2" x14ac:dyDescent="0.25">
      <c r="A3261" s="62">
        <v>26131701</v>
      </c>
      <c r="B3261" s="63" t="s">
        <v>15287</v>
      </c>
    </row>
    <row r="3262" spans="1:2" x14ac:dyDescent="0.25">
      <c r="A3262" s="62">
        <v>26131702</v>
      </c>
      <c r="B3262" s="63" t="s">
        <v>13858</v>
      </c>
    </row>
    <row r="3263" spans="1:2" x14ac:dyDescent="0.25">
      <c r="A3263" s="62">
        <v>26131801</v>
      </c>
      <c r="B3263" s="63" t="s">
        <v>4562</v>
      </c>
    </row>
    <row r="3264" spans="1:2" x14ac:dyDescent="0.25">
      <c r="A3264" s="62">
        <v>26131802</v>
      </c>
      <c r="B3264" s="63" t="s">
        <v>7681</v>
      </c>
    </row>
    <row r="3265" spans="1:2" x14ac:dyDescent="0.25">
      <c r="A3265" s="62">
        <v>26131803</v>
      </c>
      <c r="B3265" s="63" t="s">
        <v>7520</v>
      </c>
    </row>
    <row r="3266" spans="1:2" x14ac:dyDescent="0.25">
      <c r="A3266" s="62">
        <v>26131804</v>
      </c>
      <c r="B3266" s="63" t="s">
        <v>8065</v>
      </c>
    </row>
    <row r="3267" spans="1:2" x14ac:dyDescent="0.25">
      <c r="A3267" s="62">
        <v>26131805</v>
      </c>
      <c r="B3267" s="63" t="s">
        <v>16709</v>
      </c>
    </row>
    <row r="3268" spans="1:2" x14ac:dyDescent="0.25">
      <c r="A3268" s="62">
        <v>26131806</v>
      </c>
      <c r="B3268" s="63" t="s">
        <v>5846</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2925</v>
      </c>
    </row>
    <row r="3273" spans="1:2" x14ac:dyDescent="0.25">
      <c r="A3273" s="62">
        <v>26131811</v>
      </c>
      <c r="B3273" s="63" t="s">
        <v>15730</v>
      </c>
    </row>
    <row r="3274" spans="1:2" x14ac:dyDescent="0.25">
      <c r="A3274" s="62">
        <v>26131812</v>
      </c>
      <c r="B3274" s="63" t="s">
        <v>2087</v>
      </c>
    </row>
    <row r="3275" spans="1:2" x14ac:dyDescent="0.25">
      <c r="A3275" s="62">
        <v>26131813</v>
      </c>
      <c r="B3275" s="63" t="s">
        <v>9604</v>
      </c>
    </row>
    <row r="3276" spans="1:2" x14ac:dyDescent="0.25">
      <c r="A3276" s="62">
        <v>26131814</v>
      </c>
      <c r="B3276" s="63" t="s">
        <v>15425</v>
      </c>
    </row>
    <row r="3277" spans="1:2" x14ac:dyDescent="0.25">
      <c r="A3277" s="62">
        <v>26141601</v>
      </c>
      <c r="B3277" s="63" t="s">
        <v>12571</v>
      </c>
    </row>
    <row r="3278" spans="1:2" x14ac:dyDescent="0.25">
      <c r="A3278" s="62">
        <v>26141602</v>
      </c>
      <c r="B3278" s="63" t="s">
        <v>2344</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3721</v>
      </c>
    </row>
    <row r="3283" spans="1:2" x14ac:dyDescent="0.25">
      <c r="A3283" s="62">
        <v>26141704</v>
      </c>
      <c r="B3283" s="63" t="s">
        <v>10472</v>
      </c>
    </row>
    <row r="3284" spans="1:2" x14ac:dyDescent="0.25">
      <c r="A3284" s="62">
        <v>26141801</v>
      </c>
      <c r="B3284" s="63" t="s">
        <v>7756</v>
      </c>
    </row>
    <row r="3285" spans="1:2" x14ac:dyDescent="0.25">
      <c r="A3285" s="62">
        <v>26141802</v>
      </c>
      <c r="B3285" s="63" t="s">
        <v>11424</v>
      </c>
    </row>
    <row r="3286" spans="1:2" x14ac:dyDescent="0.25">
      <c r="A3286" s="62">
        <v>26141803</v>
      </c>
      <c r="B3286" s="63" t="s">
        <v>18160</v>
      </c>
    </row>
    <row r="3287" spans="1:2" x14ac:dyDescent="0.25">
      <c r="A3287" s="62">
        <v>26141804</v>
      </c>
      <c r="B3287" s="63" t="s">
        <v>14127</v>
      </c>
    </row>
    <row r="3288" spans="1:2" x14ac:dyDescent="0.25">
      <c r="A3288" s="62">
        <v>26141805</v>
      </c>
      <c r="B3288" s="63" t="s">
        <v>9459</v>
      </c>
    </row>
    <row r="3289" spans="1:2" x14ac:dyDescent="0.25">
      <c r="A3289" s="62">
        <v>26141806</v>
      </c>
      <c r="B3289" s="63" t="s">
        <v>5220</v>
      </c>
    </row>
    <row r="3290" spans="1:2" x14ac:dyDescent="0.25">
      <c r="A3290" s="62">
        <v>26141807</v>
      </c>
      <c r="B3290" s="63" t="s">
        <v>4066</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7948</v>
      </c>
    </row>
    <row r="3296" spans="1:2" x14ac:dyDescent="0.25">
      <c r="A3296" s="62">
        <v>26141905</v>
      </c>
      <c r="B3296" s="63" t="s">
        <v>6850</v>
      </c>
    </row>
    <row r="3297" spans="1:2" x14ac:dyDescent="0.25">
      <c r="A3297" s="62">
        <v>26141906</v>
      </c>
      <c r="B3297" s="63" t="s">
        <v>1641</v>
      </c>
    </row>
    <row r="3298" spans="1:2" x14ac:dyDescent="0.25">
      <c r="A3298" s="62">
        <v>26141907</v>
      </c>
      <c r="B3298" s="63" t="s">
        <v>3466</v>
      </c>
    </row>
    <row r="3299" spans="1:2" x14ac:dyDescent="0.25">
      <c r="A3299" s="62">
        <v>26141908</v>
      </c>
      <c r="B3299" s="63" t="s">
        <v>7682</v>
      </c>
    </row>
    <row r="3300" spans="1:2" x14ac:dyDescent="0.25">
      <c r="A3300" s="62">
        <v>26141909</v>
      </c>
      <c r="B3300" s="63" t="s">
        <v>9631</v>
      </c>
    </row>
    <row r="3301" spans="1:2" x14ac:dyDescent="0.25">
      <c r="A3301" s="62">
        <v>26141910</v>
      </c>
      <c r="B3301" s="63" t="s">
        <v>10882</v>
      </c>
    </row>
    <row r="3302" spans="1:2" x14ac:dyDescent="0.25">
      <c r="A3302" s="62">
        <v>26141911</v>
      </c>
      <c r="B3302" s="63" t="s">
        <v>7255</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2685</v>
      </c>
    </row>
    <row r="3307" spans="1:2" x14ac:dyDescent="0.25">
      <c r="A3307" s="62">
        <v>26142005</v>
      </c>
      <c r="B3307" s="63" t="s">
        <v>4193</v>
      </c>
    </row>
    <row r="3308" spans="1:2" x14ac:dyDescent="0.25">
      <c r="A3308" s="62">
        <v>26142006</v>
      </c>
      <c r="B3308" s="63" t="s">
        <v>15773</v>
      </c>
    </row>
    <row r="3309" spans="1:2" x14ac:dyDescent="0.25">
      <c r="A3309" s="62">
        <v>26142007</v>
      </c>
      <c r="B3309" s="63" t="s">
        <v>7414</v>
      </c>
    </row>
    <row r="3310" spans="1:2" x14ac:dyDescent="0.25">
      <c r="A3310" s="62">
        <v>26142101</v>
      </c>
      <c r="B3310" s="63" t="s">
        <v>17894</v>
      </c>
    </row>
    <row r="3311" spans="1:2" x14ac:dyDescent="0.25">
      <c r="A3311" s="62">
        <v>26142106</v>
      </c>
      <c r="B3311" s="63" t="s">
        <v>11452</v>
      </c>
    </row>
    <row r="3312" spans="1:2" x14ac:dyDescent="0.25">
      <c r="A3312" s="62">
        <v>26142108</v>
      </c>
      <c r="B3312" s="63" t="s">
        <v>8044</v>
      </c>
    </row>
    <row r="3313" spans="1:2" x14ac:dyDescent="0.25">
      <c r="A3313" s="62">
        <v>26142117</v>
      </c>
      <c r="B3313" s="63" t="s">
        <v>8979</v>
      </c>
    </row>
    <row r="3314" spans="1:2" x14ac:dyDescent="0.25">
      <c r="A3314" s="62">
        <v>26142201</v>
      </c>
      <c r="B3314" s="63" t="s">
        <v>5292</v>
      </c>
    </row>
    <row r="3315" spans="1:2" x14ac:dyDescent="0.25">
      <c r="A3315" s="62">
        <v>26142202</v>
      </c>
      <c r="B3315" s="63" t="s">
        <v>13838</v>
      </c>
    </row>
    <row r="3316" spans="1:2" x14ac:dyDescent="0.25">
      <c r="A3316" s="62">
        <v>26142302</v>
      </c>
      <c r="B3316" s="63" t="s">
        <v>8775</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9690</v>
      </c>
    </row>
    <row r="3321" spans="1:2" x14ac:dyDescent="0.25">
      <c r="A3321" s="62">
        <v>26142308</v>
      </c>
      <c r="B3321" s="63" t="s">
        <v>4671</v>
      </c>
    </row>
    <row r="3322" spans="1:2" x14ac:dyDescent="0.25">
      <c r="A3322" s="62">
        <v>26142310</v>
      </c>
      <c r="B3322" s="63" t="s">
        <v>17738</v>
      </c>
    </row>
    <row r="3323" spans="1:2" x14ac:dyDescent="0.25">
      <c r="A3323" s="62">
        <v>26142311</v>
      </c>
      <c r="B3323" s="63" t="s">
        <v>8623</v>
      </c>
    </row>
    <row r="3324" spans="1:2" x14ac:dyDescent="0.25">
      <c r="A3324" s="62">
        <v>26142312</v>
      </c>
      <c r="B3324" s="63" t="s">
        <v>4316</v>
      </c>
    </row>
    <row r="3325" spans="1:2" x14ac:dyDescent="0.25">
      <c r="A3325" s="62">
        <v>26142401</v>
      </c>
      <c r="B3325" s="63" t="s">
        <v>2915</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5375</v>
      </c>
    </row>
    <row r="3332" spans="1:2" x14ac:dyDescent="0.25">
      <c r="A3332" s="62">
        <v>26142408</v>
      </c>
      <c r="B3332" s="63" t="s">
        <v>8746</v>
      </c>
    </row>
    <row r="3333" spans="1:2" x14ac:dyDescent="0.25">
      <c r="A3333" s="62">
        <v>27111501</v>
      </c>
      <c r="B3333" s="63" t="s">
        <v>574</v>
      </c>
    </row>
    <row r="3334" spans="1:2" x14ac:dyDescent="0.25">
      <c r="A3334" s="62">
        <v>27111502</v>
      </c>
      <c r="B3334" s="63" t="s">
        <v>8000</v>
      </c>
    </row>
    <row r="3335" spans="1:2" x14ac:dyDescent="0.25">
      <c r="A3335" s="62">
        <v>27111503</v>
      </c>
      <c r="B3335" s="63" t="s">
        <v>2416</v>
      </c>
    </row>
    <row r="3336" spans="1:2" x14ac:dyDescent="0.25">
      <c r="A3336" s="62">
        <v>27111504</v>
      </c>
      <c r="B3336" s="63" t="s">
        <v>13465</v>
      </c>
    </row>
    <row r="3337" spans="1:2" x14ac:dyDescent="0.25">
      <c r="A3337" s="62">
        <v>27111505</v>
      </c>
      <c r="B3337" s="63" t="s">
        <v>16775</v>
      </c>
    </row>
    <row r="3338" spans="1:2" x14ac:dyDescent="0.25">
      <c r="A3338" s="62">
        <v>27111506</v>
      </c>
      <c r="B3338" s="63" t="s">
        <v>8276</v>
      </c>
    </row>
    <row r="3339" spans="1:2" x14ac:dyDescent="0.25">
      <c r="A3339" s="62">
        <v>27111507</v>
      </c>
      <c r="B3339" s="63" t="s">
        <v>4935</v>
      </c>
    </row>
    <row r="3340" spans="1:2" x14ac:dyDescent="0.25">
      <c r="A3340" s="62">
        <v>27111508</v>
      </c>
      <c r="B3340" s="63" t="s">
        <v>7399</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4148</v>
      </c>
    </row>
    <row r="3349" spans="1:2" x14ac:dyDescent="0.25">
      <c r="A3349" s="62">
        <v>27111517</v>
      </c>
      <c r="B3349" s="63" t="s">
        <v>10452</v>
      </c>
    </row>
    <row r="3350" spans="1:2" x14ac:dyDescent="0.25">
      <c r="A3350" s="62">
        <v>27111518</v>
      </c>
      <c r="B3350" s="63" t="s">
        <v>9002</v>
      </c>
    </row>
    <row r="3351" spans="1:2" x14ac:dyDescent="0.25">
      <c r="A3351" s="62">
        <v>27111519</v>
      </c>
      <c r="B3351" s="63" t="s">
        <v>8508</v>
      </c>
    </row>
    <row r="3352" spans="1:2" x14ac:dyDescent="0.25">
      <c r="A3352" s="62">
        <v>27111520</v>
      </c>
      <c r="B3352" s="63" t="s">
        <v>14253</v>
      </c>
    </row>
    <row r="3353" spans="1:2" x14ac:dyDescent="0.25">
      <c r="A3353" s="62">
        <v>27111521</v>
      </c>
      <c r="B3353" s="63" t="s">
        <v>301</v>
      </c>
    </row>
    <row r="3354" spans="1:2" x14ac:dyDescent="0.25">
      <c r="A3354" s="62">
        <v>27111601</v>
      </c>
      <c r="B3354" s="63" t="s">
        <v>10988</v>
      </c>
    </row>
    <row r="3355" spans="1:2" x14ac:dyDescent="0.25">
      <c r="A3355" s="62">
        <v>27111602</v>
      </c>
      <c r="B3355" s="63" t="s">
        <v>5671</v>
      </c>
    </row>
    <row r="3356" spans="1:2" x14ac:dyDescent="0.25">
      <c r="A3356" s="62">
        <v>27111603</v>
      </c>
      <c r="B3356" s="63" t="s">
        <v>12246</v>
      </c>
    </row>
    <row r="3357" spans="1:2" x14ac:dyDescent="0.25">
      <c r="A3357" s="62">
        <v>27111604</v>
      </c>
      <c r="B3357" s="63" t="s">
        <v>16511</v>
      </c>
    </row>
    <row r="3358" spans="1:2" x14ac:dyDescent="0.25">
      <c r="A3358" s="62">
        <v>27111605</v>
      </c>
      <c r="B3358" s="63" t="s">
        <v>7767</v>
      </c>
    </row>
    <row r="3359" spans="1:2" x14ac:dyDescent="0.25">
      <c r="A3359" s="62">
        <v>27111607</v>
      </c>
      <c r="B3359" s="63" t="s">
        <v>3451</v>
      </c>
    </row>
    <row r="3360" spans="1:2" x14ac:dyDescent="0.25">
      <c r="A3360" s="62">
        <v>27111608</v>
      </c>
      <c r="B3360" s="63" t="s">
        <v>7851</v>
      </c>
    </row>
    <row r="3361" spans="1:2" x14ac:dyDescent="0.25">
      <c r="A3361" s="62">
        <v>27111609</v>
      </c>
      <c r="B3361" s="63" t="s">
        <v>2866</v>
      </c>
    </row>
    <row r="3362" spans="1:2" x14ac:dyDescent="0.25">
      <c r="A3362" s="62">
        <v>27111701</v>
      </c>
      <c r="B3362" s="63" t="s">
        <v>10030</v>
      </c>
    </row>
    <row r="3363" spans="1:2" x14ac:dyDescent="0.25">
      <c r="A3363" s="62">
        <v>27111702</v>
      </c>
      <c r="B3363" s="63" t="s">
        <v>15487</v>
      </c>
    </row>
    <row r="3364" spans="1:2" x14ac:dyDescent="0.25">
      <c r="A3364" s="62">
        <v>27111703</v>
      </c>
      <c r="B3364" s="63" t="s">
        <v>5164</v>
      </c>
    </row>
    <row r="3365" spans="1:2" x14ac:dyDescent="0.25">
      <c r="A3365" s="62">
        <v>27111704</v>
      </c>
      <c r="B3365" s="63" t="s">
        <v>13507</v>
      </c>
    </row>
    <row r="3366" spans="1:2" x14ac:dyDescent="0.25">
      <c r="A3366" s="62">
        <v>27111705</v>
      </c>
      <c r="B3366" s="63" t="s">
        <v>7438</v>
      </c>
    </row>
    <row r="3367" spans="1:2" x14ac:dyDescent="0.25">
      <c r="A3367" s="62">
        <v>27111706</v>
      </c>
      <c r="B3367" s="63" t="s">
        <v>6866</v>
      </c>
    </row>
    <row r="3368" spans="1:2" x14ac:dyDescent="0.25">
      <c r="A3368" s="62">
        <v>27111707</v>
      </c>
      <c r="B3368" s="63" t="s">
        <v>978</v>
      </c>
    </row>
    <row r="3369" spans="1:2" x14ac:dyDescent="0.25">
      <c r="A3369" s="62">
        <v>27111708</v>
      </c>
      <c r="B3369" s="63" t="s">
        <v>16617</v>
      </c>
    </row>
    <row r="3370" spans="1:2" x14ac:dyDescent="0.25">
      <c r="A3370" s="62">
        <v>27111709</v>
      </c>
      <c r="B3370" s="63" t="s">
        <v>8587</v>
      </c>
    </row>
    <row r="3371" spans="1:2" x14ac:dyDescent="0.25">
      <c r="A3371" s="62">
        <v>27111710</v>
      </c>
      <c r="B3371" s="63" t="s">
        <v>8417</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5153</v>
      </c>
    </row>
    <row r="3376" spans="1:2" x14ac:dyDescent="0.25">
      <c r="A3376" s="62">
        <v>27111715</v>
      </c>
      <c r="B3376" s="63" t="s">
        <v>7739</v>
      </c>
    </row>
    <row r="3377" spans="1:2" x14ac:dyDescent="0.25">
      <c r="A3377" s="62">
        <v>27111716</v>
      </c>
      <c r="B3377" s="63" t="s">
        <v>16627</v>
      </c>
    </row>
    <row r="3378" spans="1:2" x14ac:dyDescent="0.25">
      <c r="A3378" s="62">
        <v>27111717</v>
      </c>
      <c r="B3378" s="63" t="s">
        <v>8428</v>
      </c>
    </row>
    <row r="3379" spans="1:2" x14ac:dyDescent="0.25">
      <c r="A3379" s="62">
        <v>27111718</v>
      </c>
      <c r="B3379" s="63" t="s">
        <v>13519</v>
      </c>
    </row>
    <row r="3380" spans="1:2" x14ac:dyDescent="0.25">
      <c r="A3380" s="62">
        <v>27111720</v>
      </c>
      <c r="B3380" s="63" t="s">
        <v>9727</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7121</v>
      </c>
    </row>
    <row r="3385" spans="1:2" x14ac:dyDescent="0.25">
      <c r="A3385" s="62">
        <v>27111725</v>
      </c>
      <c r="B3385" s="63" t="s">
        <v>7673</v>
      </c>
    </row>
    <row r="3386" spans="1:2" x14ac:dyDescent="0.25">
      <c r="A3386" s="62">
        <v>27111726</v>
      </c>
      <c r="B3386" s="63" t="s">
        <v>15776</v>
      </c>
    </row>
    <row r="3387" spans="1:2" x14ac:dyDescent="0.25">
      <c r="A3387" s="62">
        <v>27111727</v>
      </c>
      <c r="B3387" s="63" t="s">
        <v>10112</v>
      </c>
    </row>
    <row r="3388" spans="1:2" x14ac:dyDescent="0.25">
      <c r="A3388" s="62">
        <v>27111801</v>
      </c>
      <c r="B3388" s="63" t="s">
        <v>10416</v>
      </c>
    </row>
    <row r="3389" spans="1:2" x14ac:dyDescent="0.25">
      <c r="A3389" s="62">
        <v>27111802</v>
      </c>
      <c r="B3389" s="63" t="s">
        <v>4739</v>
      </c>
    </row>
    <row r="3390" spans="1:2" x14ac:dyDescent="0.25">
      <c r="A3390" s="62">
        <v>27111803</v>
      </c>
      <c r="B3390" s="63" t="s">
        <v>14732</v>
      </c>
    </row>
    <row r="3391" spans="1:2" x14ac:dyDescent="0.25">
      <c r="A3391" s="62">
        <v>27111804</v>
      </c>
      <c r="B3391" s="63" t="s">
        <v>18289</v>
      </c>
    </row>
    <row r="3392" spans="1:2" x14ac:dyDescent="0.25">
      <c r="A3392" s="62">
        <v>27111806</v>
      </c>
      <c r="B3392" s="63" t="s">
        <v>5612</v>
      </c>
    </row>
    <row r="3393" spans="1:2" x14ac:dyDescent="0.25">
      <c r="A3393" s="62">
        <v>27111807</v>
      </c>
      <c r="B3393" s="63" t="s">
        <v>7177</v>
      </c>
    </row>
    <row r="3394" spans="1:2" x14ac:dyDescent="0.25">
      <c r="A3394" s="62">
        <v>27111809</v>
      </c>
      <c r="B3394" s="63" t="s">
        <v>8786</v>
      </c>
    </row>
    <row r="3395" spans="1:2" x14ac:dyDescent="0.25">
      <c r="A3395" s="62">
        <v>27111810</v>
      </c>
      <c r="B3395" s="63" t="s">
        <v>3510</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10466</v>
      </c>
    </row>
    <row r="3400" spans="1:2" x14ac:dyDescent="0.25">
      <c r="A3400" s="62">
        <v>27111905</v>
      </c>
      <c r="B3400" s="63" t="s">
        <v>1072</v>
      </c>
    </row>
    <row r="3401" spans="1:2" x14ac:dyDescent="0.25">
      <c r="A3401" s="62">
        <v>27111906</v>
      </c>
      <c r="B3401" s="63" t="s">
        <v>16345</v>
      </c>
    </row>
    <row r="3402" spans="1:2" x14ac:dyDescent="0.25">
      <c r="A3402" s="62">
        <v>27111907</v>
      </c>
      <c r="B3402" s="63" t="s">
        <v>4787</v>
      </c>
    </row>
    <row r="3403" spans="1:2" x14ac:dyDescent="0.25">
      <c r="A3403" s="62">
        <v>27111908</v>
      </c>
      <c r="B3403" s="63" t="s">
        <v>7805</v>
      </c>
    </row>
    <row r="3404" spans="1:2" x14ac:dyDescent="0.25">
      <c r="A3404" s="62">
        <v>27111909</v>
      </c>
      <c r="B3404" s="63" t="s">
        <v>17132</v>
      </c>
    </row>
    <row r="3405" spans="1:2" x14ac:dyDescent="0.25">
      <c r="A3405" s="62">
        <v>27111910</v>
      </c>
      <c r="B3405" s="63" t="s">
        <v>4325</v>
      </c>
    </row>
    <row r="3406" spans="1:2" x14ac:dyDescent="0.25">
      <c r="A3406" s="62">
        <v>27111911</v>
      </c>
      <c r="B3406" s="63" t="s">
        <v>4019</v>
      </c>
    </row>
    <row r="3407" spans="1:2" x14ac:dyDescent="0.25">
      <c r="A3407" s="62">
        <v>27112001</v>
      </c>
      <c r="B3407" s="63" t="s">
        <v>15978</v>
      </c>
    </row>
    <row r="3408" spans="1:2" x14ac:dyDescent="0.25">
      <c r="A3408" s="62">
        <v>27112002</v>
      </c>
      <c r="B3408" s="63" t="s">
        <v>2098</v>
      </c>
    </row>
    <row r="3409" spans="1:2" x14ac:dyDescent="0.25">
      <c r="A3409" s="62">
        <v>27112003</v>
      </c>
      <c r="B3409" s="63" t="s">
        <v>7812</v>
      </c>
    </row>
    <row r="3410" spans="1:2" x14ac:dyDescent="0.25">
      <c r="A3410" s="62">
        <v>27112004</v>
      </c>
      <c r="B3410" s="63" t="s">
        <v>4634</v>
      </c>
    </row>
    <row r="3411" spans="1:2" x14ac:dyDescent="0.25">
      <c r="A3411" s="62">
        <v>27112005</v>
      </c>
      <c r="B3411" s="63" t="s">
        <v>5376</v>
      </c>
    </row>
    <row r="3412" spans="1:2" x14ac:dyDescent="0.25">
      <c r="A3412" s="62">
        <v>27112006</v>
      </c>
      <c r="B3412" s="63" t="s">
        <v>4045</v>
      </c>
    </row>
    <row r="3413" spans="1:2" x14ac:dyDescent="0.25">
      <c r="A3413" s="62">
        <v>27112007</v>
      </c>
      <c r="B3413" s="63" t="s">
        <v>4750</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9835</v>
      </c>
    </row>
    <row r="3420" spans="1:2" x14ac:dyDescent="0.25">
      <c r="A3420" s="62">
        <v>27112014</v>
      </c>
      <c r="B3420" s="63" t="s">
        <v>14309</v>
      </c>
    </row>
    <row r="3421" spans="1:2" x14ac:dyDescent="0.25">
      <c r="A3421" s="62">
        <v>27112015</v>
      </c>
      <c r="B3421" s="63" t="s">
        <v>10289</v>
      </c>
    </row>
    <row r="3422" spans="1:2" x14ac:dyDescent="0.25">
      <c r="A3422" s="62">
        <v>27112016</v>
      </c>
      <c r="B3422" s="63" t="s">
        <v>17357</v>
      </c>
    </row>
    <row r="3423" spans="1:2" x14ac:dyDescent="0.25">
      <c r="A3423" s="62">
        <v>27112017</v>
      </c>
      <c r="B3423" s="63" t="s">
        <v>8660</v>
      </c>
    </row>
    <row r="3424" spans="1:2" x14ac:dyDescent="0.25">
      <c r="A3424" s="62">
        <v>27112101</v>
      </c>
      <c r="B3424" s="63" t="s">
        <v>2594</v>
      </c>
    </row>
    <row r="3425" spans="1:2" x14ac:dyDescent="0.25">
      <c r="A3425" s="62">
        <v>27112102</v>
      </c>
      <c r="B3425" s="63" t="s">
        <v>1437</v>
      </c>
    </row>
    <row r="3426" spans="1:2" x14ac:dyDescent="0.25">
      <c r="A3426" s="62">
        <v>27112103</v>
      </c>
      <c r="B3426" s="63" t="s">
        <v>77</v>
      </c>
    </row>
    <row r="3427" spans="1:2" x14ac:dyDescent="0.25">
      <c r="A3427" s="62">
        <v>27112104</v>
      </c>
      <c r="B3427" s="63" t="s">
        <v>4165</v>
      </c>
    </row>
    <row r="3428" spans="1:2" x14ac:dyDescent="0.25">
      <c r="A3428" s="62">
        <v>27112105</v>
      </c>
      <c r="B3428" s="63" t="s">
        <v>4958</v>
      </c>
    </row>
    <row r="3429" spans="1:2" x14ac:dyDescent="0.25">
      <c r="A3429" s="62">
        <v>27112106</v>
      </c>
      <c r="B3429" s="63" t="s">
        <v>8153</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9982</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5954</v>
      </c>
    </row>
    <row r="3442" spans="1:2" x14ac:dyDescent="0.25">
      <c r="A3442" s="62">
        <v>27112120</v>
      </c>
      <c r="B3442" s="63" t="s">
        <v>10155</v>
      </c>
    </row>
    <row r="3443" spans="1:2" x14ac:dyDescent="0.25">
      <c r="A3443" s="62">
        <v>27112121</v>
      </c>
      <c r="B3443" s="63" t="s">
        <v>11176</v>
      </c>
    </row>
    <row r="3444" spans="1:2" x14ac:dyDescent="0.25">
      <c r="A3444" s="62">
        <v>27112122</v>
      </c>
      <c r="B3444" s="63" t="s">
        <v>6424</v>
      </c>
    </row>
    <row r="3445" spans="1:2" x14ac:dyDescent="0.25">
      <c r="A3445" s="62">
        <v>27112123</v>
      </c>
      <c r="B3445" s="63" t="s">
        <v>3613</v>
      </c>
    </row>
    <row r="3446" spans="1:2" x14ac:dyDescent="0.25">
      <c r="A3446" s="62">
        <v>27112124</v>
      </c>
      <c r="B3446" s="63" t="s">
        <v>2777</v>
      </c>
    </row>
    <row r="3447" spans="1:2" x14ac:dyDescent="0.25">
      <c r="A3447" s="62">
        <v>27112125</v>
      </c>
      <c r="B3447" s="63" t="s">
        <v>12813</v>
      </c>
    </row>
    <row r="3448" spans="1:2" x14ac:dyDescent="0.25">
      <c r="A3448" s="62">
        <v>27112126</v>
      </c>
      <c r="B3448" s="63" t="s">
        <v>11718</v>
      </c>
    </row>
    <row r="3449" spans="1:2" x14ac:dyDescent="0.25">
      <c r="A3449" s="62">
        <v>27112127</v>
      </c>
      <c r="B3449" s="63" t="s">
        <v>6797</v>
      </c>
    </row>
    <row r="3450" spans="1:2" x14ac:dyDescent="0.25">
      <c r="A3450" s="62">
        <v>27112128</v>
      </c>
      <c r="B3450" s="63" t="s">
        <v>5934</v>
      </c>
    </row>
    <row r="3451" spans="1:2" x14ac:dyDescent="0.25">
      <c r="A3451" s="62">
        <v>27112129</v>
      </c>
      <c r="B3451" s="63" t="s">
        <v>1460</v>
      </c>
    </row>
    <row r="3452" spans="1:2" x14ac:dyDescent="0.25">
      <c r="A3452" s="62">
        <v>27112130</v>
      </c>
      <c r="B3452" s="63" t="s">
        <v>9580</v>
      </c>
    </row>
    <row r="3453" spans="1:2" x14ac:dyDescent="0.25">
      <c r="A3453" s="62">
        <v>27112131</v>
      </c>
      <c r="B3453" s="63" t="s">
        <v>14038</v>
      </c>
    </row>
    <row r="3454" spans="1:2" x14ac:dyDescent="0.25">
      <c r="A3454" s="62">
        <v>27112132</v>
      </c>
      <c r="B3454" s="63" t="s">
        <v>6289</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6646</v>
      </c>
    </row>
    <row r="3459" spans="1:2" x14ac:dyDescent="0.25">
      <c r="A3459" s="62">
        <v>27112203</v>
      </c>
      <c r="B3459" s="63" t="s">
        <v>7364</v>
      </c>
    </row>
    <row r="3460" spans="1:2" x14ac:dyDescent="0.25">
      <c r="A3460" s="62">
        <v>27112205</v>
      </c>
      <c r="B3460" s="63" t="s">
        <v>8949</v>
      </c>
    </row>
    <row r="3461" spans="1:2" x14ac:dyDescent="0.25">
      <c r="A3461" s="62">
        <v>27112301</v>
      </c>
      <c r="B3461" s="63" t="s">
        <v>10183</v>
      </c>
    </row>
    <row r="3462" spans="1:2" x14ac:dyDescent="0.25">
      <c r="A3462" s="62">
        <v>27112302</v>
      </c>
      <c r="B3462" s="63" t="s">
        <v>13552</v>
      </c>
    </row>
    <row r="3463" spans="1:2" x14ac:dyDescent="0.25">
      <c r="A3463" s="62">
        <v>27112303</v>
      </c>
      <c r="B3463" s="63" t="s">
        <v>4665</v>
      </c>
    </row>
    <row r="3464" spans="1:2" x14ac:dyDescent="0.25">
      <c r="A3464" s="62">
        <v>27112304</v>
      </c>
      <c r="B3464" s="63" t="s">
        <v>2970</v>
      </c>
    </row>
    <row r="3465" spans="1:2" x14ac:dyDescent="0.25">
      <c r="A3465" s="62">
        <v>27112305</v>
      </c>
      <c r="B3465" s="63" t="s">
        <v>3689</v>
      </c>
    </row>
    <row r="3466" spans="1:2" x14ac:dyDescent="0.25">
      <c r="A3466" s="62">
        <v>27112306</v>
      </c>
      <c r="B3466" s="63" t="s">
        <v>7614</v>
      </c>
    </row>
    <row r="3467" spans="1:2" x14ac:dyDescent="0.25">
      <c r="A3467" s="62">
        <v>27112401</v>
      </c>
      <c r="B3467" s="63" t="s">
        <v>11386</v>
      </c>
    </row>
    <row r="3468" spans="1:2" x14ac:dyDescent="0.25">
      <c r="A3468" s="62">
        <v>27112402</v>
      </c>
      <c r="B3468" s="63" t="s">
        <v>12179</v>
      </c>
    </row>
    <row r="3469" spans="1:2" x14ac:dyDescent="0.25">
      <c r="A3469" s="62">
        <v>27112403</v>
      </c>
      <c r="B3469" s="63" t="s">
        <v>3219</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8745</v>
      </c>
    </row>
    <row r="3474" spans="1:2" x14ac:dyDescent="0.25">
      <c r="A3474" s="62">
        <v>27112501</v>
      </c>
      <c r="B3474" s="63" t="s">
        <v>9279</v>
      </c>
    </row>
    <row r="3475" spans="1:2" x14ac:dyDescent="0.25">
      <c r="A3475" s="62">
        <v>27112502</v>
      </c>
      <c r="B3475" s="63" t="s">
        <v>4393</v>
      </c>
    </row>
    <row r="3476" spans="1:2" x14ac:dyDescent="0.25">
      <c r="A3476" s="62">
        <v>27112503</v>
      </c>
      <c r="B3476" s="63" t="s">
        <v>10011</v>
      </c>
    </row>
    <row r="3477" spans="1:2" x14ac:dyDescent="0.25">
      <c r="A3477" s="62">
        <v>27112504</v>
      </c>
      <c r="B3477" s="63" t="s">
        <v>11360</v>
      </c>
    </row>
    <row r="3478" spans="1:2" x14ac:dyDescent="0.25">
      <c r="A3478" s="62">
        <v>27112505</v>
      </c>
      <c r="B3478" s="63" t="s">
        <v>2437</v>
      </c>
    </row>
    <row r="3479" spans="1:2" x14ac:dyDescent="0.25">
      <c r="A3479" s="62">
        <v>27112506</v>
      </c>
      <c r="B3479" s="63" t="s">
        <v>4398</v>
      </c>
    </row>
    <row r="3480" spans="1:2" x14ac:dyDescent="0.25">
      <c r="A3480" s="62">
        <v>27112601</v>
      </c>
      <c r="B3480" s="63" t="s">
        <v>1119</v>
      </c>
    </row>
    <row r="3481" spans="1:2" x14ac:dyDescent="0.25">
      <c r="A3481" s="62">
        <v>27112602</v>
      </c>
      <c r="B3481" s="63" t="s">
        <v>3890</v>
      </c>
    </row>
    <row r="3482" spans="1:2" x14ac:dyDescent="0.25">
      <c r="A3482" s="62">
        <v>27112701</v>
      </c>
      <c r="B3482" s="63" t="s">
        <v>4054</v>
      </c>
    </row>
    <row r="3483" spans="1:2" x14ac:dyDescent="0.25">
      <c r="A3483" s="62">
        <v>27112702</v>
      </c>
      <c r="B3483" s="63" t="s">
        <v>9161</v>
      </c>
    </row>
    <row r="3484" spans="1:2" x14ac:dyDescent="0.25">
      <c r="A3484" s="62">
        <v>27112703</v>
      </c>
      <c r="B3484" s="63" t="s">
        <v>4811</v>
      </c>
    </row>
    <row r="3485" spans="1:2" x14ac:dyDescent="0.25">
      <c r="A3485" s="62">
        <v>27112704</v>
      </c>
      <c r="B3485" s="63" t="s">
        <v>3645</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14492</v>
      </c>
    </row>
    <row r="3490" spans="1:2" x14ac:dyDescent="0.25">
      <c r="A3490" s="62">
        <v>27112709</v>
      </c>
      <c r="B3490" s="63" t="s">
        <v>1687</v>
      </c>
    </row>
    <row r="3491" spans="1:2" x14ac:dyDescent="0.25">
      <c r="A3491" s="62">
        <v>27112710</v>
      </c>
      <c r="B3491" s="63" t="s">
        <v>3713</v>
      </c>
    </row>
    <row r="3492" spans="1:2" x14ac:dyDescent="0.25">
      <c r="A3492" s="62">
        <v>27112711</v>
      </c>
      <c r="B3492" s="63" t="s">
        <v>376</v>
      </c>
    </row>
    <row r="3493" spans="1:2" x14ac:dyDescent="0.25">
      <c r="A3493" s="62">
        <v>27112712</v>
      </c>
      <c r="B3493" s="63" t="s">
        <v>1740</v>
      </c>
    </row>
    <row r="3494" spans="1:2" x14ac:dyDescent="0.25">
      <c r="A3494" s="62">
        <v>27112713</v>
      </c>
      <c r="B3494" s="63" t="s">
        <v>5442</v>
      </c>
    </row>
    <row r="3495" spans="1:2" x14ac:dyDescent="0.25">
      <c r="A3495" s="62">
        <v>27112714</v>
      </c>
      <c r="B3495" s="63" t="s">
        <v>12367</v>
      </c>
    </row>
    <row r="3496" spans="1:2" x14ac:dyDescent="0.25">
      <c r="A3496" s="62">
        <v>27112715</v>
      </c>
      <c r="B3496" s="63" t="s">
        <v>8570</v>
      </c>
    </row>
    <row r="3497" spans="1:2" x14ac:dyDescent="0.25">
      <c r="A3497" s="62">
        <v>27112716</v>
      </c>
      <c r="B3497" s="63" t="s">
        <v>5315</v>
      </c>
    </row>
    <row r="3498" spans="1:2" x14ac:dyDescent="0.25">
      <c r="A3498" s="62">
        <v>27112717</v>
      </c>
      <c r="B3498" s="63" t="s">
        <v>5451</v>
      </c>
    </row>
    <row r="3499" spans="1:2" x14ac:dyDescent="0.25">
      <c r="A3499" s="62">
        <v>27112718</v>
      </c>
      <c r="B3499" s="63" t="s">
        <v>9627</v>
      </c>
    </row>
    <row r="3500" spans="1:2" x14ac:dyDescent="0.25">
      <c r="A3500" s="62">
        <v>27112719</v>
      </c>
      <c r="B3500" s="63" t="s">
        <v>16718</v>
      </c>
    </row>
    <row r="3501" spans="1:2" x14ac:dyDescent="0.25">
      <c r="A3501" s="62">
        <v>27112720</v>
      </c>
      <c r="B3501" s="63" t="s">
        <v>3934</v>
      </c>
    </row>
    <row r="3502" spans="1:2" x14ac:dyDescent="0.25">
      <c r="A3502" s="62">
        <v>27112721</v>
      </c>
      <c r="B3502" s="63" t="s">
        <v>8863</v>
      </c>
    </row>
    <row r="3503" spans="1:2" x14ac:dyDescent="0.25">
      <c r="A3503" s="62">
        <v>27112801</v>
      </c>
      <c r="B3503" s="63" t="s">
        <v>14513</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16311</v>
      </c>
    </row>
    <row r="3511" spans="1:2" x14ac:dyDescent="0.25">
      <c r="A3511" s="62">
        <v>27112809</v>
      </c>
      <c r="B3511" s="63" t="s">
        <v>7761</v>
      </c>
    </row>
    <row r="3512" spans="1:2" x14ac:dyDescent="0.25">
      <c r="A3512" s="62">
        <v>27112810</v>
      </c>
      <c r="B3512" s="63" t="s">
        <v>17403</v>
      </c>
    </row>
    <row r="3513" spans="1:2" x14ac:dyDescent="0.25">
      <c r="A3513" s="62">
        <v>27112811</v>
      </c>
      <c r="B3513" s="63" t="s">
        <v>14486</v>
      </c>
    </row>
    <row r="3514" spans="1:2" x14ac:dyDescent="0.25">
      <c r="A3514" s="62">
        <v>27112812</v>
      </c>
      <c r="B3514" s="63" t="s">
        <v>8804</v>
      </c>
    </row>
    <row r="3515" spans="1:2" x14ac:dyDescent="0.25">
      <c r="A3515" s="62">
        <v>27112813</v>
      </c>
      <c r="B3515" s="63" t="s">
        <v>4951</v>
      </c>
    </row>
    <row r="3516" spans="1:2" x14ac:dyDescent="0.25">
      <c r="A3516" s="62">
        <v>27112814</v>
      </c>
      <c r="B3516" s="63" t="s">
        <v>3322</v>
      </c>
    </row>
    <row r="3517" spans="1:2" x14ac:dyDescent="0.25">
      <c r="A3517" s="62">
        <v>27112815</v>
      </c>
      <c r="B3517" s="63" t="s">
        <v>2524</v>
      </c>
    </row>
    <row r="3518" spans="1:2" x14ac:dyDescent="0.25">
      <c r="A3518" s="62">
        <v>27112818</v>
      </c>
      <c r="B3518" s="63" t="s">
        <v>14539</v>
      </c>
    </row>
    <row r="3519" spans="1:2" x14ac:dyDescent="0.25">
      <c r="A3519" s="62">
        <v>27112819</v>
      </c>
      <c r="B3519" s="63" t="s">
        <v>8221</v>
      </c>
    </row>
    <row r="3520" spans="1:2" x14ac:dyDescent="0.25">
      <c r="A3520" s="62">
        <v>27112820</v>
      </c>
      <c r="B3520" s="63" t="s">
        <v>11448</v>
      </c>
    </row>
    <row r="3521" spans="1:2" x14ac:dyDescent="0.25">
      <c r="A3521" s="62">
        <v>27112821</v>
      </c>
      <c r="B3521" s="63" t="s">
        <v>3672</v>
      </c>
    </row>
    <row r="3522" spans="1:2" x14ac:dyDescent="0.25">
      <c r="A3522" s="62">
        <v>27112822</v>
      </c>
      <c r="B3522" s="63" t="s">
        <v>17779</v>
      </c>
    </row>
    <row r="3523" spans="1:2" x14ac:dyDescent="0.25">
      <c r="A3523" s="62">
        <v>27112823</v>
      </c>
      <c r="B3523" s="63" t="s">
        <v>5668</v>
      </c>
    </row>
    <row r="3524" spans="1:2" x14ac:dyDescent="0.25">
      <c r="A3524" s="62">
        <v>27112824</v>
      </c>
      <c r="B3524" s="63" t="s">
        <v>14975</v>
      </c>
    </row>
    <row r="3525" spans="1:2" x14ac:dyDescent="0.25">
      <c r="A3525" s="62">
        <v>27112825</v>
      </c>
      <c r="B3525" s="63" t="s">
        <v>15666</v>
      </c>
    </row>
    <row r="3526" spans="1:2" x14ac:dyDescent="0.25">
      <c r="A3526" s="62">
        <v>27112826</v>
      </c>
      <c r="B3526" s="63" t="s">
        <v>11043</v>
      </c>
    </row>
    <row r="3527" spans="1:2" x14ac:dyDescent="0.25">
      <c r="A3527" s="62">
        <v>27112901</v>
      </c>
      <c r="B3527" s="63" t="s">
        <v>10697</v>
      </c>
    </row>
    <row r="3528" spans="1:2" x14ac:dyDescent="0.25">
      <c r="A3528" s="62">
        <v>27112902</v>
      </c>
      <c r="B3528" s="63" t="s">
        <v>2726</v>
      </c>
    </row>
    <row r="3529" spans="1:2" x14ac:dyDescent="0.25">
      <c r="A3529" s="62">
        <v>27112903</v>
      </c>
      <c r="B3529" s="63" t="s">
        <v>7537</v>
      </c>
    </row>
    <row r="3530" spans="1:2" x14ac:dyDescent="0.25">
      <c r="A3530" s="62">
        <v>27112904</v>
      </c>
      <c r="B3530" s="63" t="s">
        <v>15675</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8352</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13559</v>
      </c>
    </row>
    <row r="3542" spans="1:2" x14ac:dyDescent="0.25">
      <c r="A3542" s="62">
        <v>27113201</v>
      </c>
      <c r="B3542" s="63" t="s">
        <v>9311</v>
      </c>
    </row>
    <row r="3543" spans="1:2" x14ac:dyDescent="0.25">
      <c r="A3543" s="62">
        <v>27113202</v>
      </c>
      <c r="B3543" s="63" t="s">
        <v>14844</v>
      </c>
    </row>
    <row r="3544" spans="1:2" x14ac:dyDescent="0.25">
      <c r="A3544" s="62">
        <v>27113203</v>
      </c>
      <c r="B3544" s="63" t="s">
        <v>14678</v>
      </c>
    </row>
    <row r="3545" spans="1:2" x14ac:dyDescent="0.25">
      <c r="A3545" s="62">
        <v>27113204</v>
      </c>
      <c r="B3545" s="63" t="s">
        <v>8308</v>
      </c>
    </row>
    <row r="3546" spans="1:2" x14ac:dyDescent="0.25">
      <c r="A3546" s="62">
        <v>27121501</v>
      </c>
      <c r="B3546" s="63" t="s">
        <v>17835</v>
      </c>
    </row>
    <row r="3547" spans="1:2" x14ac:dyDescent="0.25">
      <c r="A3547" s="62">
        <v>27121502</v>
      </c>
      <c r="B3547" s="63" t="s">
        <v>15375</v>
      </c>
    </row>
    <row r="3548" spans="1:2" x14ac:dyDescent="0.25">
      <c r="A3548" s="62">
        <v>27121503</v>
      </c>
      <c r="B3548" s="63" t="s">
        <v>8551</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7416</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3321</v>
      </c>
    </row>
    <row r="3558" spans="1:2" x14ac:dyDescent="0.25">
      <c r="A3558" s="62">
        <v>27121704</v>
      </c>
      <c r="B3558" s="63" t="s">
        <v>9422</v>
      </c>
    </row>
    <row r="3559" spans="1:2" x14ac:dyDescent="0.25">
      <c r="A3559" s="62">
        <v>27121705</v>
      </c>
      <c r="B3559" s="63" t="s">
        <v>16772</v>
      </c>
    </row>
    <row r="3560" spans="1:2" x14ac:dyDescent="0.25">
      <c r="A3560" s="62">
        <v>27121706</v>
      </c>
      <c r="B3560" s="63" t="s">
        <v>14438</v>
      </c>
    </row>
    <row r="3561" spans="1:2" x14ac:dyDescent="0.25">
      <c r="A3561" s="62">
        <v>27121707</v>
      </c>
      <c r="B3561" s="63" t="s">
        <v>8215</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6244</v>
      </c>
    </row>
    <row r="3569" spans="1:2" x14ac:dyDescent="0.25">
      <c r="A3569" s="62">
        <v>27131507</v>
      </c>
      <c r="B3569" s="63" t="s">
        <v>416</v>
      </c>
    </row>
    <row r="3570" spans="1:2" x14ac:dyDescent="0.25">
      <c r="A3570" s="62">
        <v>27131508</v>
      </c>
      <c r="B3570" s="63" t="s">
        <v>9744</v>
      </c>
    </row>
    <row r="3571" spans="1:2" x14ac:dyDescent="0.25">
      <c r="A3571" s="62">
        <v>27131509</v>
      </c>
      <c r="B3571" s="63" t="s">
        <v>7864</v>
      </c>
    </row>
    <row r="3572" spans="1:2" x14ac:dyDescent="0.25">
      <c r="A3572" s="62">
        <v>27131510</v>
      </c>
      <c r="B3572" s="63" t="s">
        <v>13622</v>
      </c>
    </row>
    <row r="3573" spans="1:2" x14ac:dyDescent="0.25">
      <c r="A3573" s="62">
        <v>27131511</v>
      </c>
      <c r="B3573" s="63" t="s">
        <v>10339</v>
      </c>
    </row>
    <row r="3574" spans="1:2" x14ac:dyDescent="0.25">
      <c r="A3574" s="62">
        <v>27131512</v>
      </c>
      <c r="B3574" s="63" t="s">
        <v>5709</v>
      </c>
    </row>
    <row r="3575" spans="1:2" x14ac:dyDescent="0.25">
      <c r="A3575" s="62">
        <v>27131601</v>
      </c>
      <c r="B3575" s="63" t="s">
        <v>10056</v>
      </c>
    </row>
    <row r="3576" spans="1:2" x14ac:dyDescent="0.25">
      <c r="A3576" s="62">
        <v>27131603</v>
      </c>
      <c r="B3576" s="63" t="s">
        <v>4166</v>
      </c>
    </row>
    <row r="3577" spans="1:2" x14ac:dyDescent="0.25">
      <c r="A3577" s="62">
        <v>27131604</v>
      </c>
      <c r="B3577" s="63" t="s">
        <v>3021</v>
      </c>
    </row>
    <row r="3578" spans="1:2" x14ac:dyDescent="0.25">
      <c r="A3578" s="62">
        <v>27131605</v>
      </c>
      <c r="B3578" s="63" t="s">
        <v>16022</v>
      </c>
    </row>
    <row r="3579" spans="1:2" x14ac:dyDescent="0.25">
      <c r="A3579" s="62">
        <v>27131608</v>
      </c>
      <c r="B3579" s="63" t="s">
        <v>627</v>
      </c>
    </row>
    <row r="3580" spans="1:2" x14ac:dyDescent="0.25">
      <c r="A3580" s="62">
        <v>27131609</v>
      </c>
      <c r="B3580" s="63" t="s">
        <v>4689</v>
      </c>
    </row>
    <row r="3581" spans="1:2" x14ac:dyDescent="0.25">
      <c r="A3581" s="62">
        <v>27131610</v>
      </c>
      <c r="B3581" s="63" t="s">
        <v>3778</v>
      </c>
    </row>
    <row r="3582" spans="1:2" x14ac:dyDescent="0.25">
      <c r="A3582" s="62">
        <v>27131613</v>
      </c>
      <c r="B3582" s="63" t="s">
        <v>13089</v>
      </c>
    </row>
    <row r="3583" spans="1:2" x14ac:dyDescent="0.25">
      <c r="A3583" s="62">
        <v>27131614</v>
      </c>
      <c r="B3583" s="63" t="s">
        <v>8193</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3197</v>
      </c>
    </row>
    <row r="3588" spans="1:2" x14ac:dyDescent="0.25">
      <c r="A3588" s="62">
        <v>27131705</v>
      </c>
      <c r="B3588" s="63" t="s">
        <v>2114</v>
      </c>
    </row>
    <row r="3589" spans="1:2" x14ac:dyDescent="0.25">
      <c r="A3589" s="62">
        <v>27131706</v>
      </c>
      <c r="B3589" s="63" t="s">
        <v>2820</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4656</v>
      </c>
    </row>
    <row r="3599" spans="1:2" x14ac:dyDescent="0.25">
      <c r="A3599" s="62">
        <v>30101505</v>
      </c>
      <c r="B3599" s="63" t="s">
        <v>2200</v>
      </c>
    </row>
    <row r="3600" spans="1:2" x14ac:dyDescent="0.25">
      <c r="A3600" s="62">
        <v>30101506</v>
      </c>
      <c r="B3600" s="63" t="s">
        <v>7967</v>
      </c>
    </row>
    <row r="3601" spans="1:2" x14ac:dyDescent="0.25">
      <c r="A3601" s="62">
        <v>30101507</v>
      </c>
      <c r="B3601" s="63" t="s">
        <v>2931</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4459</v>
      </c>
    </row>
    <row r="3610" spans="1:2" x14ac:dyDescent="0.25">
      <c r="A3610" s="62">
        <v>30101516</v>
      </c>
      <c r="B3610" s="63" t="s">
        <v>15183</v>
      </c>
    </row>
    <row r="3611" spans="1:2" x14ac:dyDescent="0.25">
      <c r="A3611" s="62">
        <v>30101517</v>
      </c>
      <c r="B3611" s="63" t="s">
        <v>4585</v>
      </c>
    </row>
    <row r="3612" spans="1:2" x14ac:dyDescent="0.25">
      <c r="A3612" s="62">
        <v>30101601</v>
      </c>
      <c r="B3612" s="63" t="s">
        <v>14664</v>
      </c>
    </row>
    <row r="3613" spans="1:2" x14ac:dyDescent="0.25">
      <c r="A3613" s="62">
        <v>30101602</v>
      </c>
      <c r="B3613" s="63" t="s">
        <v>3688</v>
      </c>
    </row>
    <row r="3614" spans="1:2" x14ac:dyDescent="0.25">
      <c r="A3614" s="62">
        <v>30101603</v>
      </c>
      <c r="B3614" s="63" t="s">
        <v>4080</v>
      </c>
    </row>
    <row r="3615" spans="1:2" x14ac:dyDescent="0.25">
      <c r="A3615" s="62">
        <v>30101604</v>
      </c>
      <c r="B3615" s="63" t="s">
        <v>4561</v>
      </c>
    </row>
    <row r="3616" spans="1:2" x14ac:dyDescent="0.25">
      <c r="A3616" s="62">
        <v>30101605</v>
      </c>
      <c r="B3616" s="63" t="s">
        <v>16304</v>
      </c>
    </row>
    <row r="3617" spans="1:2" x14ac:dyDescent="0.25">
      <c r="A3617" s="62">
        <v>30101606</v>
      </c>
      <c r="B3617" s="63" t="s">
        <v>409</v>
      </c>
    </row>
    <row r="3618" spans="1:2" x14ac:dyDescent="0.25">
      <c r="A3618" s="62">
        <v>30101607</v>
      </c>
      <c r="B3618" s="63" t="s">
        <v>5054</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4659</v>
      </c>
    </row>
    <row r="3623" spans="1:2" x14ac:dyDescent="0.25">
      <c r="A3623" s="62">
        <v>30101612</v>
      </c>
      <c r="B3623" s="63" t="s">
        <v>7535</v>
      </c>
    </row>
    <row r="3624" spans="1:2" x14ac:dyDescent="0.25">
      <c r="A3624" s="62">
        <v>30101613</v>
      </c>
      <c r="B3624" s="63" t="s">
        <v>14010</v>
      </c>
    </row>
    <row r="3625" spans="1:2" x14ac:dyDescent="0.25">
      <c r="A3625" s="62">
        <v>30101614</v>
      </c>
      <c r="B3625" s="63" t="s">
        <v>6011</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14637</v>
      </c>
    </row>
    <row r="3630" spans="1:2" x14ac:dyDescent="0.25">
      <c r="A3630" s="62">
        <v>30101701</v>
      </c>
      <c r="B3630" s="63" t="s">
        <v>15304</v>
      </c>
    </row>
    <row r="3631" spans="1:2" x14ac:dyDescent="0.25">
      <c r="A3631" s="62">
        <v>30101702</v>
      </c>
      <c r="B3631" s="63" t="s">
        <v>2477</v>
      </c>
    </row>
    <row r="3632" spans="1:2" x14ac:dyDescent="0.25">
      <c r="A3632" s="62">
        <v>30101703</v>
      </c>
      <c r="B3632" s="63" t="s">
        <v>324</v>
      </c>
    </row>
    <row r="3633" spans="1:2" x14ac:dyDescent="0.25">
      <c r="A3633" s="62">
        <v>30101704</v>
      </c>
      <c r="B3633" s="63" t="s">
        <v>6150</v>
      </c>
    </row>
    <row r="3634" spans="1:2" x14ac:dyDescent="0.25">
      <c r="A3634" s="62">
        <v>30101705</v>
      </c>
      <c r="B3634" s="63" t="s">
        <v>16256</v>
      </c>
    </row>
    <row r="3635" spans="1:2" x14ac:dyDescent="0.25">
      <c r="A3635" s="62">
        <v>30101706</v>
      </c>
      <c r="B3635" s="63" t="s">
        <v>17752</v>
      </c>
    </row>
    <row r="3636" spans="1:2" x14ac:dyDescent="0.25">
      <c r="A3636" s="62">
        <v>30101707</v>
      </c>
      <c r="B3636" s="63" t="s">
        <v>9772</v>
      </c>
    </row>
    <row r="3637" spans="1:2" x14ac:dyDescent="0.25">
      <c r="A3637" s="62">
        <v>30101708</v>
      </c>
      <c r="B3637" s="63" t="s">
        <v>3867</v>
      </c>
    </row>
    <row r="3638" spans="1:2" x14ac:dyDescent="0.25">
      <c r="A3638" s="62">
        <v>30101709</v>
      </c>
      <c r="B3638" s="63" t="s">
        <v>4877</v>
      </c>
    </row>
    <row r="3639" spans="1:2" x14ac:dyDescent="0.25">
      <c r="A3639" s="62">
        <v>30101710</v>
      </c>
      <c r="B3639" s="63" t="s">
        <v>15340</v>
      </c>
    </row>
    <row r="3640" spans="1:2" x14ac:dyDescent="0.25">
      <c r="A3640" s="62">
        <v>30101711</v>
      </c>
      <c r="B3640" s="63" t="s">
        <v>2827</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3573</v>
      </c>
    </row>
    <row r="3648" spans="1:2" x14ac:dyDescent="0.25">
      <c r="A3648" s="62">
        <v>30101801</v>
      </c>
      <c r="B3648" s="63" t="s">
        <v>5716</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10302</v>
      </c>
    </row>
    <row r="3656" spans="1:2" x14ac:dyDescent="0.25">
      <c r="A3656" s="62">
        <v>30101809</v>
      </c>
      <c r="B3656" s="63" t="s">
        <v>3064</v>
      </c>
    </row>
    <row r="3657" spans="1:2" x14ac:dyDescent="0.25">
      <c r="A3657" s="62">
        <v>30101810</v>
      </c>
      <c r="B3657" s="63" t="s">
        <v>8011</v>
      </c>
    </row>
    <row r="3658" spans="1:2" x14ac:dyDescent="0.25">
      <c r="A3658" s="62">
        <v>30101811</v>
      </c>
      <c r="B3658" s="63" t="s">
        <v>17002</v>
      </c>
    </row>
    <row r="3659" spans="1:2" x14ac:dyDescent="0.25">
      <c r="A3659" s="62">
        <v>30101812</v>
      </c>
      <c r="B3659" s="63" t="s">
        <v>6845</v>
      </c>
    </row>
    <row r="3660" spans="1:2" x14ac:dyDescent="0.25">
      <c r="A3660" s="62">
        <v>30101813</v>
      </c>
      <c r="B3660" s="63" t="s">
        <v>11016</v>
      </c>
    </row>
    <row r="3661" spans="1:2" x14ac:dyDescent="0.25">
      <c r="A3661" s="62">
        <v>30101814</v>
      </c>
      <c r="B3661" s="63" t="s">
        <v>7981</v>
      </c>
    </row>
    <row r="3662" spans="1:2" x14ac:dyDescent="0.25">
      <c r="A3662" s="62">
        <v>30101815</v>
      </c>
      <c r="B3662" s="63" t="s">
        <v>11362</v>
      </c>
    </row>
    <row r="3663" spans="1:2" x14ac:dyDescent="0.25">
      <c r="A3663" s="62">
        <v>30101816</v>
      </c>
      <c r="B3663" s="63" t="s">
        <v>13536</v>
      </c>
    </row>
    <row r="3664" spans="1:2" x14ac:dyDescent="0.25">
      <c r="A3664" s="62">
        <v>30101817</v>
      </c>
      <c r="B3664" s="63" t="s">
        <v>7278</v>
      </c>
    </row>
    <row r="3665" spans="1:2" x14ac:dyDescent="0.25">
      <c r="A3665" s="62">
        <v>30101901</v>
      </c>
      <c r="B3665" s="63" t="s">
        <v>11279</v>
      </c>
    </row>
    <row r="3666" spans="1:2" x14ac:dyDescent="0.25">
      <c r="A3666" s="62">
        <v>30101902</v>
      </c>
      <c r="B3666" s="63" t="s">
        <v>16414</v>
      </c>
    </row>
    <row r="3667" spans="1:2" x14ac:dyDescent="0.25">
      <c r="A3667" s="62">
        <v>30101903</v>
      </c>
      <c r="B3667" s="63" t="s">
        <v>7594</v>
      </c>
    </row>
    <row r="3668" spans="1:2" x14ac:dyDescent="0.25">
      <c r="A3668" s="62">
        <v>30101904</v>
      </c>
      <c r="B3668" s="63" t="s">
        <v>4331</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6456</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6499</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4583</v>
      </c>
    </row>
    <row r="3686" spans="1:2" x14ac:dyDescent="0.25">
      <c r="A3686" s="62">
        <v>30101923</v>
      </c>
      <c r="B3686" s="63" t="s">
        <v>13181</v>
      </c>
    </row>
    <row r="3687" spans="1:2" x14ac:dyDescent="0.25">
      <c r="A3687" s="62">
        <v>30102001</v>
      </c>
      <c r="B3687" s="63" t="s">
        <v>8672</v>
      </c>
    </row>
    <row r="3688" spans="1:2" x14ac:dyDescent="0.25">
      <c r="A3688" s="62">
        <v>30102002</v>
      </c>
      <c r="B3688" s="63" t="s">
        <v>13097</v>
      </c>
    </row>
    <row r="3689" spans="1:2" x14ac:dyDescent="0.25">
      <c r="A3689" s="62">
        <v>30102003</v>
      </c>
      <c r="B3689" s="63" t="s">
        <v>7776</v>
      </c>
    </row>
    <row r="3690" spans="1:2" x14ac:dyDescent="0.25">
      <c r="A3690" s="62">
        <v>30102004</v>
      </c>
      <c r="B3690" s="63" t="s">
        <v>518</v>
      </c>
    </row>
    <row r="3691" spans="1:2" x14ac:dyDescent="0.25">
      <c r="A3691" s="62">
        <v>30102005</v>
      </c>
      <c r="B3691" s="63" t="s">
        <v>17985</v>
      </c>
    </row>
    <row r="3692" spans="1:2" x14ac:dyDescent="0.25">
      <c r="A3692" s="62">
        <v>30102006</v>
      </c>
      <c r="B3692" s="63" t="s">
        <v>5277</v>
      </c>
    </row>
    <row r="3693" spans="1:2" x14ac:dyDescent="0.25">
      <c r="A3693" s="62">
        <v>30102007</v>
      </c>
      <c r="B3693" s="63" t="s">
        <v>15052</v>
      </c>
    </row>
    <row r="3694" spans="1:2" x14ac:dyDescent="0.25">
      <c r="A3694" s="62">
        <v>30102008</v>
      </c>
      <c r="B3694" s="63" t="s">
        <v>7328</v>
      </c>
    </row>
    <row r="3695" spans="1:2" x14ac:dyDescent="0.25">
      <c r="A3695" s="62">
        <v>30102009</v>
      </c>
      <c r="B3695" s="63" t="s">
        <v>15733</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5485</v>
      </c>
    </row>
    <row r="3700" spans="1:2" x14ac:dyDescent="0.25">
      <c r="A3700" s="62">
        <v>30102014</v>
      </c>
      <c r="B3700" s="63" t="s">
        <v>12699</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3526</v>
      </c>
    </row>
    <row r="3705" spans="1:2" x14ac:dyDescent="0.25">
      <c r="A3705" s="62">
        <v>30102204</v>
      </c>
      <c r="B3705" s="63" t="s">
        <v>9214</v>
      </c>
    </row>
    <row r="3706" spans="1:2" x14ac:dyDescent="0.25">
      <c r="A3706" s="62">
        <v>30102205</v>
      </c>
      <c r="B3706" s="63" t="s">
        <v>3738</v>
      </c>
    </row>
    <row r="3707" spans="1:2" x14ac:dyDescent="0.25">
      <c r="A3707" s="62">
        <v>30102206</v>
      </c>
      <c r="B3707" s="63" t="s">
        <v>3731</v>
      </c>
    </row>
    <row r="3708" spans="1:2" x14ac:dyDescent="0.25">
      <c r="A3708" s="62">
        <v>30102207</v>
      </c>
      <c r="B3708" s="63" t="s">
        <v>9197</v>
      </c>
    </row>
    <row r="3709" spans="1:2" x14ac:dyDescent="0.25">
      <c r="A3709" s="62">
        <v>30102208</v>
      </c>
      <c r="B3709" s="63" t="s">
        <v>14645</v>
      </c>
    </row>
    <row r="3710" spans="1:2" x14ac:dyDescent="0.25">
      <c r="A3710" s="62">
        <v>30102209</v>
      </c>
      <c r="B3710" s="63" t="s">
        <v>6913</v>
      </c>
    </row>
    <row r="3711" spans="1:2" x14ac:dyDescent="0.25">
      <c r="A3711" s="62">
        <v>30102210</v>
      </c>
      <c r="B3711" s="63" t="s">
        <v>9553</v>
      </c>
    </row>
    <row r="3712" spans="1:2" x14ac:dyDescent="0.25">
      <c r="A3712" s="62">
        <v>30102211</v>
      </c>
      <c r="B3712" s="63" t="s">
        <v>4478</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6578</v>
      </c>
    </row>
    <row r="3720" spans="1:2" x14ac:dyDescent="0.25">
      <c r="A3720" s="62">
        <v>30102220</v>
      </c>
      <c r="B3720" s="63" t="s">
        <v>501</v>
      </c>
    </row>
    <row r="3721" spans="1:2" x14ac:dyDescent="0.25">
      <c r="A3721" s="62">
        <v>30102301</v>
      </c>
      <c r="B3721" s="63" t="s">
        <v>7463</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4970</v>
      </c>
    </row>
    <row r="3727" spans="1:2" x14ac:dyDescent="0.25">
      <c r="A3727" s="62">
        <v>30102307</v>
      </c>
      <c r="B3727" s="63" t="s">
        <v>18075</v>
      </c>
    </row>
    <row r="3728" spans="1:2" x14ac:dyDescent="0.25">
      <c r="A3728" s="62">
        <v>30102308</v>
      </c>
      <c r="B3728" s="63" t="s">
        <v>7824</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8030</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16011</v>
      </c>
    </row>
    <row r="3739" spans="1:2" x14ac:dyDescent="0.25">
      <c r="A3739" s="62">
        <v>30102403</v>
      </c>
      <c r="B3739" s="63" t="s">
        <v>5951</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8712</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7883</v>
      </c>
    </row>
    <row r="3754" spans="1:2" x14ac:dyDescent="0.25">
      <c r="A3754" s="62">
        <v>30102501</v>
      </c>
      <c r="B3754" s="63" t="s">
        <v>15665</v>
      </c>
    </row>
    <row r="3755" spans="1:2" x14ac:dyDescent="0.25">
      <c r="A3755" s="62">
        <v>30102502</v>
      </c>
      <c r="B3755" s="63" t="s">
        <v>3709</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2762</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9444</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11304</v>
      </c>
    </row>
    <row r="3774" spans="1:2" x14ac:dyDescent="0.25">
      <c r="A3774" s="62">
        <v>30102521</v>
      </c>
      <c r="B3774" s="63" t="s">
        <v>17556</v>
      </c>
    </row>
    <row r="3775" spans="1:2" x14ac:dyDescent="0.25">
      <c r="A3775" s="62">
        <v>30102522</v>
      </c>
      <c r="B3775" s="63" t="s">
        <v>14733</v>
      </c>
    </row>
    <row r="3776" spans="1:2" x14ac:dyDescent="0.25">
      <c r="A3776" s="62">
        <v>30102523</v>
      </c>
      <c r="B3776" s="63" t="s">
        <v>5738</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6185</v>
      </c>
    </row>
    <row r="3782" spans="1:2" x14ac:dyDescent="0.25">
      <c r="A3782" s="62">
        <v>30102603</v>
      </c>
      <c r="B3782" s="63" t="s">
        <v>6004</v>
      </c>
    </row>
    <row r="3783" spans="1:2" x14ac:dyDescent="0.25">
      <c r="A3783" s="62">
        <v>30102604</v>
      </c>
      <c r="B3783" s="63" t="s">
        <v>18550</v>
      </c>
    </row>
    <row r="3784" spans="1:2" x14ac:dyDescent="0.25">
      <c r="A3784" s="62">
        <v>30102605</v>
      </c>
      <c r="B3784" s="63" t="s">
        <v>15486</v>
      </c>
    </row>
    <row r="3785" spans="1:2" x14ac:dyDescent="0.25">
      <c r="A3785" s="62">
        <v>30102606</v>
      </c>
      <c r="B3785" s="63" t="s">
        <v>4105</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3967</v>
      </c>
    </row>
    <row r="3791" spans="1:2" x14ac:dyDescent="0.25">
      <c r="A3791" s="62">
        <v>30102612</v>
      </c>
      <c r="B3791" s="63" t="s">
        <v>13314</v>
      </c>
    </row>
    <row r="3792" spans="1:2" x14ac:dyDescent="0.25">
      <c r="A3792" s="62">
        <v>30102613</v>
      </c>
      <c r="B3792" s="63" t="s">
        <v>8910</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4991</v>
      </c>
    </row>
    <row r="3797" spans="1:2" x14ac:dyDescent="0.25">
      <c r="A3797" s="62">
        <v>30102802</v>
      </c>
      <c r="B3797" s="63" t="s">
        <v>7043</v>
      </c>
    </row>
    <row r="3798" spans="1:2" x14ac:dyDescent="0.25">
      <c r="A3798" s="62">
        <v>30102803</v>
      </c>
      <c r="B3798" s="63" t="s">
        <v>5138</v>
      </c>
    </row>
    <row r="3799" spans="1:2" x14ac:dyDescent="0.25">
      <c r="A3799" s="62">
        <v>30102901</v>
      </c>
      <c r="B3799" s="63" t="s">
        <v>12044</v>
      </c>
    </row>
    <row r="3800" spans="1:2" x14ac:dyDescent="0.25">
      <c r="A3800" s="62">
        <v>30102903</v>
      </c>
      <c r="B3800" s="63" t="s">
        <v>18773</v>
      </c>
    </row>
    <row r="3801" spans="1:2" x14ac:dyDescent="0.25">
      <c r="A3801" s="62">
        <v>30102904</v>
      </c>
      <c r="B3801" s="63" t="s">
        <v>5304</v>
      </c>
    </row>
    <row r="3802" spans="1:2" x14ac:dyDescent="0.25">
      <c r="A3802" s="62">
        <v>30102905</v>
      </c>
      <c r="B3802" s="63" t="s">
        <v>2559</v>
      </c>
    </row>
    <row r="3803" spans="1:2" x14ac:dyDescent="0.25">
      <c r="A3803" s="62">
        <v>30102906</v>
      </c>
      <c r="B3803" s="63" t="s">
        <v>15370</v>
      </c>
    </row>
    <row r="3804" spans="1:2" x14ac:dyDescent="0.25">
      <c r="A3804" s="62">
        <v>30103001</v>
      </c>
      <c r="B3804" s="63" t="s">
        <v>5761</v>
      </c>
    </row>
    <row r="3805" spans="1:2" x14ac:dyDescent="0.25">
      <c r="A3805" s="62">
        <v>30103002</v>
      </c>
      <c r="B3805" s="63" t="s">
        <v>17838</v>
      </c>
    </row>
    <row r="3806" spans="1:2" x14ac:dyDescent="0.25">
      <c r="A3806" s="62">
        <v>30103101</v>
      </c>
      <c r="B3806" s="63" t="s">
        <v>2627</v>
      </c>
    </row>
    <row r="3807" spans="1:2" x14ac:dyDescent="0.25">
      <c r="A3807" s="62">
        <v>30103102</v>
      </c>
      <c r="B3807" s="63" t="s">
        <v>15861</v>
      </c>
    </row>
    <row r="3808" spans="1:2" x14ac:dyDescent="0.25">
      <c r="A3808" s="62">
        <v>30103103</v>
      </c>
      <c r="B3808" s="63" t="s">
        <v>4806</v>
      </c>
    </row>
    <row r="3809" spans="1:2" x14ac:dyDescent="0.25">
      <c r="A3809" s="62">
        <v>30103201</v>
      </c>
      <c r="B3809" s="63" t="s">
        <v>6416</v>
      </c>
    </row>
    <row r="3810" spans="1:2" x14ac:dyDescent="0.25">
      <c r="A3810" s="62">
        <v>30103202</v>
      </c>
      <c r="B3810" s="63" t="s">
        <v>4259</v>
      </c>
    </row>
    <row r="3811" spans="1:2" x14ac:dyDescent="0.25">
      <c r="A3811" s="62">
        <v>30103203</v>
      </c>
      <c r="B3811" s="63" t="s">
        <v>13344</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5222</v>
      </c>
    </row>
    <row r="3816" spans="1:2" x14ac:dyDescent="0.25">
      <c r="A3816" s="62">
        <v>30103302</v>
      </c>
      <c r="B3816" s="63" t="s">
        <v>12206</v>
      </c>
    </row>
    <row r="3817" spans="1:2" x14ac:dyDescent="0.25">
      <c r="A3817" s="62">
        <v>30103303</v>
      </c>
      <c r="B3817" s="63" t="s">
        <v>14453</v>
      </c>
    </row>
    <row r="3818" spans="1:2" x14ac:dyDescent="0.25">
      <c r="A3818" s="62">
        <v>30103304</v>
      </c>
      <c r="B3818" s="63" t="s">
        <v>2795</v>
      </c>
    </row>
    <row r="3819" spans="1:2" x14ac:dyDescent="0.25">
      <c r="A3819" s="62">
        <v>30103305</v>
      </c>
      <c r="B3819" s="63" t="s">
        <v>2555</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8839</v>
      </c>
    </row>
    <row r="3824" spans="1:2" x14ac:dyDescent="0.25">
      <c r="A3824" s="62">
        <v>30103310</v>
      </c>
      <c r="B3824" s="63" t="s">
        <v>4917</v>
      </c>
    </row>
    <row r="3825" spans="1:2" x14ac:dyDescent="0.25">
      <c r="A3825" s="62">
        <v>30103311</v>
      </c>
      <c r="B3825" s="63" t="s">
        <v>6634</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6471</v>
      </c>
    </row>
    <row r="3836" spans="1:2" x14ac:dyDescent="0.25">
      <c r="A3836" s="62">
        <v>30103409</v>
      </c>
      <c r="B3836" s="63" t="s">
        <v>2184</v>
      </c>
    </row>
    <row r="3837" spans="1:2" x14ac:dyDescent="0.25">
      <c r="A3837" s="62">
        <v>30103410</v>
      </c>
      <c r="B3837" s="63" t="s">
        <v>6265</v>
      </c>
    </row>
    <row r="3838" spans="1:2" x14ac:dyDescent="0.25">
      <c r="A3838" s="62">
        <v>30103411</v>
      </c>
      <c r="B3838" s="63" t="s">
        <v>2652</v>
      </c>
    </row>
    <row r="3839" spans="1:2" x14ac:dyDescent="0.25">
      <c r="A3839" s="62">
        <v>30103412</v>
      </c>
      <c r="B3839" s="63" t="s">
        <v>4685</v>
      </c>
    </row>
    <row r="3840" spans="1:2" x14ac:dyDescent="0.25">
      <c r="A3840" s="62">
        <v>30103413</v>
      </c>
      <c r="B3840" s="63" t="s">
        <v>9591</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7552</v>
      </c>
    </row>
    <row r="3851" spans="1:2" x14ac:dyDescent="0.25">
      <c r="A3851" s="62">
        <v>30103511</v>
      </c>
      <c r="B3851" s="63" t="s">
        <v>18106</v>
      </c>
    </row>
    <row r="3852" spans="1:2" x14ac:dyDescent="0.25">
      <c r="A3852" s="62">
        <v>30103512</v>
      </c>
      <c r="B3852" s="63" t="s">
        <v>6614</v>
      </c>
    </row>
    <row r="3853" spans="1:2" x14ac:dyDescent="0.25">
      <c r="A3853" s="62">
        <v>30103513</v>
      </c>
      <c r="B3853" s="63" t="s">
        <v>3050</v>
      </c>
    </row>
    <row r="3854" spans="1:2" x14ac:dyDescent="0.25">
      <c r="A3854" s="62">
        <v>30103514</v>
      </c>
      <c r="B3854" s="63" t="s">
        <v>3970</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6810</v>
      </c>
    </row>
    <row r="3859" spans="1:2" x14ac:dyDescent="0.25">
      <c r="A3859" s="62">
        <v>30103604</v>
      </c>
      <c r="B3859" s="63" t="s">
        <v>18416</v>
      </c>
    </row>
    <row r="3860" spans="1:2" x14ac:dyDescent="0.25">
      <c r="A3860" s="62">
        <v>30103605</v>
      </c>
      <c r="B3860" s="63" t="s">
        <v>11531</v>
      </c>
    </row>
    <row r="3861" spans="1:2" x14ac:dyDescent="0.25">
      <c r="A3861" s="62">
        <v>30103606</v>
      </c>
      <c r="B3861" s="63" t="s">
        <v>15136</v>
      </c>
    </row>
    <row r="3862" spans="1:2" x14ac:dyDescent="0.25">
      <c r="A3862" s="62">
        <v>30103607</v>
      </c>
      <c r="B3862" s="63" t="s">
        <v>8688</v>
      </c>
    </row>
    <row r="3863" spans="1:2" x14ac:dyDescent="0.25">
      <c r="A3863" s="62">
        <v>30103608</v>
      </c>
      <c r="B3863" s="63" t="s">
        <v>11332</v>
      </c>
    </row>
    <row r="3864" spans="1:2" x14ac:dyDescent="0.25">
      <c r="A3864" s="62">
        <v>30103701</v>
      </c>
      <c r="B3864" s="63" t="s">
        <v>5275</v>
      </c>
    </row>
    <row r="3865" spans="1:2" x14ac:dyDescent="0.25">
      <c r="A3865" s="62">
        <v>30111501</v>
      </c>
      <c r="B3865" s="63" t="s">
        <v>9202</v>
      </c>
    </row>
    <row r="3866" spans="1:2" x14ac:dyDescent="0.25">
      <c r="A3866" s="62">
        <v>30111502</v>
      </c>
      <c r="B3866" s="63" t="s">
        <v>11265</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7621</v>
      </c>
    </row>
    <row r="3876" spans="1:2" x14ac:dyDescent="0.25">
      <c r="A3876" s="62">
        <v>30111701</v>
      </c>
      <c r="B3876" s="63" t="s">
        <v>8889</v>
      </c>
    </row>
    <row r="3877" spans="1:2" x14ac:dyDescent="0.25">
      <c r="A3877" s="62">
        <v>30121501</v>
      </c>
      <c r="B3877" s="63" t="s">
        <v>13368</v>
      </c>
    </row>
    <row r="3878" spans="1:2" x14ac:dyDescent="0.25">
      <c r="A3878" s="62">
        <v>30121503</v>
      </c>
      <c r="B3878" s="63" t="s">
        <v>5794</v>
      </c>
    </row>
    <row r="3879" spans="1:2" x14ac:dyDescent="0.25">
      <c r="A3879" s="62">
        <v>30121601</v>
      </c>
      <c r="B3879" s="63" t="s">
        <v>10460</v>
      </c>
    </row>
    <row r="3880" spans="1:2" x14ac:dyDescent="0.25">
      <c r="A3880" s="62">
        <v>30121602</v>
      </c>
      <c r="B3880" s="63" t="s">
        <v>17364</v>
      </c>
    </row>
    <row r="3881" spans="1:2" x14ac:dyDescent="0.25">
      <c r="A3881" s="62">
        <v>30121603</v>
      </c>
      <c r="B3881" s="63" t="s">
        <v>2696</v>
      </c>
    </row>
    <row r="3882" spans="1:2" x14ac:dyDescent="0.25">
      <c r="A3882" s="62">
        <v>30121604</v>
      </c>
      <c r="B3882" s="63" t="s">
        <v>4695</v>
      </c>
    </row>
    <row r="3883" spans="1:2" x14ac:dyDescent="0.25">
      <c r="A3883" s="62">
        <v>30121605</v>
      </c>
      <c r="B3883" s="63" t="s">
        <v>8128</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5625</v>
      </c>
    </row>
    <row r="3889" spans="1:2" x14ac:dyDescent="0.25">
      <c r="A3889" s="62">
        <v>30131602</v>
      </c>
      <c r="B3889" s="63" t="s">
        <v>5178</v>
      </c>
    </row>
    <row r="3890" spans="1:2" x14ac:dyDescent="0.25">
      <c r="A3890" s="62">
        <v>30131603</v>
      </c>
      <c r="B3890" s="63" t="s">
        <v>14311</v>
      </c>
    </row>
    <row r="3891" spans="1:2" x14ac:dyDescent="0.25">
      <c r="A3891" s="62">
        <v>30131604</v>
      </c>
      <c r="B3891" s="63" t="s">
        <v>8074</v>
      </c>
    </row>
    <row r="3892" spans="1:2" x14ac:dyDescent="0.25">
      <c r="A3892" s="62">
        <v>30131701</v>
      </c>
      <c r="B3892" s="63" t="s">
        <v>3921</v>
      </c>
    </row>
    <row r="3893" spans="1:2" x14ac:dyDescent="0.25">
      <c r="A3893" s="62">
        <v>30131702</v>
      </c>
      <c r="B3893" s="63" t="s">
        <v>706</v>
      </c>
    </row>
    <row r="3894" spans="1:2" x14ac:dyDescent="0.25">
      <c r="A3894" s="62">
        <v>30131703</v>
      </c>
      <c r="B3894" s="63" t="s">
        <v>15192</v>
      </c>
    </row>
    <row r="3895" spans="1:2" x14ac:dyDescent="0.25">
      <c r="A3895" s="62">
        <v>30131704</v>
      </c>
      <c r="B3895" s="63" t="s">
        <v>3475</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3972</v>
      </c>
    </row>
    <row r="3900" spans="1:2" x14ac:dyDescent="0.25">
      <c r="A3900" s="62">
        <v>30141508</v>
      </c>
      <c r="B3900" s="63" t="s">
        <v>5599</v>
      </c>
    </row>
    <row r="3901" spans="1:2" x14ac:dyDescent="0.25">
      <c r="A3901" s="62">
        <v>30141510</v>
      </c>
      <c r="B3901" s="63" t="s">
        <v>11787</v>
      </c>
    </row>
    <row r="3902" spans="1:2" x14ac:dyDescent="0.25">
      <c r="A3902" s="62">
        <v>30141511</v>
      </c>
      <c r="B3902" s="63" t="s">
        <v>16766</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6524</v>
      </c>
    </row>
    <row r="3910" spans="1:2" x14ac:dyDescent="0.25">
      <c r="A3910" s="62">
        <v>30151503</v>
      </c>
      <c r="B3910" s="63" t="s">
        <v>10007</v>
      </c>
    </row>
    <row r="3911" spans="1:2" x14ac:dyDescent="0.25">
      <c r="A3911" s="62">
        <v>30151504</v>
      </c>
      <c r="B3911" s="63" t="s">
        <v>8654</v>
      </c>
    </row>
    <row r="3912" spans="1:2" x14ac:dyDescent="0.25">
      <c r="A3912" s="62">
        <v>30151505</v>
      </c>
      <c r="B3912" s="63" t="s">
        <v>12882</v>
      </c>
    </row>
    <row r="3913" spans="1:2" x14ac:dyDescent="0.25">
      <c r="A3913" s="62">
        <v>30151506</v>
      </c>
      <c r="B3913" s="63" t="s">
        <v>7332</v>
      </c>
    </row>
    <row r="3914" spans="1:2" x14ac:dyDescent="0.25">
      <c r="A3914" s="62">
        <v>30151507</v>
      </c>
      <c r="B3914" s="63" t="s">
        <v>9424</v>
      </c>
    </row>
    <row r="3915" spans="1:2" x14ac:dyDescent="0.25">
      <c r="A3915" s="62">
        <v>30151508</v>
      </c>
      <c r="B3915" s="63" t="s">
        <v>8392</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7078</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4907</v>
      </c>
    </row>
    <row r="3928" spans="1:2" x14ac:dyDescent="0.25">
      <c r="A3928" s="62">
        <v>30151701</v>
      </c>
      <c r="B3928" s="63" t="s">
        <v>11329</v>
      </c>
    </row>
    <row r="3929" spans="1:2" x14ac:dyDescent="0.25">
      <c r="A3929" s="62">
        <v>30151702</v>
      </c>
      <c r="B3929" s="63" t="s">
        <v>10267</v>
      </c>
    </row>
    <row r="3930" spans="1:2" x14ac:dyDescent="0.25">
      <c r="A3930" s="62">
        <v>30151703</v>
      </c>
      <c r="B3930" s="63" t="s">
        <v>5531</v>
      </c>
    </row>
    <row r="3931" spans="1:2" x14ac:dyDescent="0.25">
      <c r="A3931" s="62">
        <v>30151704</v>
      </c>
      <c r="B3931" s="63" t="s">
        <v>11969</v>
      </c>
    </row>
    <row r="3932" spans="1:2" x14ac:dyDescent="0.25">
      <c r="A3932" s="62">
        <v>30151801</v>
      </c>
      <c r="B3932" s="63" t="s">
        <v>7412</v>
      </c>
    </row>
    <row r="3933" spans="1:2" x14ac:dyDescent="0.25">
      <c r="A3933" s="62">
        <v>30151802</v>
      </c>
      <c r="B3933" s="63" t="s">
        <v>4714</v>
      </c>
    </row>
    <row r="3934" spans="1:2" x14ac:dyDescent="0.25">
      <c r="A3934" s="62">
        <v>30151803</v>
      </c>
      <c r="B3934" s="63" t="s">
        <v>14851</v>
      </c>
    </row>
    <row r="3935" spans="1:2" x14ac:dyDescent="0.25">
      <c r="A3935" s="62">
        <v>30151804</v>
      </c>
      <c r="B3935" s="63" t="s">
        <v>14878</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8059</v>
      </c>
    </row>
    <row r="3940" spans="1:2" x14ac:dyDescent="0.25">
      <c r="A3940" s="62">
        <v>30152001</v>
      </c>
      <c r="B3940" s="63" t="s">
        <v>14027</v>
      </c>
    </row>
    <row r="3941" spans="1:2" x14ac:dyDescent="0.25">
      <c r="A3941" s="62">
        <v>30152002</v>
      </c>
      <c r="B3941" s="63" t="s">
        <v>17830</v>
      </c>
    </row>
    <row r="3942" spans="1:2" x14ac:dyDescent="0.25">
      <c r="A3942" s="62">
        <v>30152003</v>
      </c>
      <c r="B3942" s="63" t="s">
        <v>5483</v>
      </c>
    </row>
    <row r="3943" spans="1:2" x14ac:dyDescent="0.25">
      <c r="A3943" s="62">
        <v>30152101</v>
      </c>
      <c r="B3943" s="63" t="s">
        <v>8664</v>
      </c>
    </row>
    <row r="3944" spans="1:2" x14ac:dyDescent="0.25">
      <c r="A3944" s="62">
        <v>30161501</v>
      </c>
      <c r="B3944" s="63" t="s">
        <v>11731</v>
      </c>
    </row>
    <row r="3945" spans="1:2" x14ac:dyDescent="0.25">
      <c r="A3945" s="62">
        <v>30161502</v>
      </c>
      <c r="B3945" s="63" t="s">
        <v>13221</v>
      </c>
    </row>
    <row r="3946" spans="1:2" x14ac:dyDescent="0.25">
      <c r="A3946" s="62">
        <v>30161503</v>
      </c>
      <c r="B3946" s="63" t="s">
        <v>6136</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3840</v>
      </c>
    </row>
    <row r="3952" spans="1:2" x14ac:dyDescent="0.25">
      <c r="A3952" s="62">
        <v>30161601</v>
      </c>
      <c r="B3952" s="63" t="s">
        <v>9520</v>
      </c>
    </row>
    <row r="3953" spans="1:2" x14ac:dyDescent="0.25">
      <c r="A3953" s="62">
        <v>30161602</v>
      </c>
      <c r="B3953" s="63" t="s">
        <v>8474</v>
      </c>
    </row>
    <row r="3954" spans="1:2" x14ac:dyDescent="0.25">
      <c r="A3954" s="62">
        <v>30161603</v>
      </c>
      <c r="B3954" s="63" t="s">
        <v>11558</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10251</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7783</v>
      </c>
    </row>
    <row r="3968" spans="1:2" x14ac:dyDescent="0.25">
      <c r="A3968" s="62">
        <v>30161714</v>
      </c>
      <c r="B3968" s="63" t="s">
        <v>6090</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7819</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4336</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6977</v>
      </c>
    </row>
    <row r="3988" spans="1:2" x14ac:dyDescent="0.25">
      <c r="A3988" s="62">
        <v>30171505</v>
      </c>
      <c r="B3988" s="63" t="s">
        <v>16418</v>
      </c>
    </row>
    <row r="3989" spans="1:2" x14ac:dyDescent="0.25">
      <c r="A3989" s="62">
        <v>30171506</v>
      </c>
      <c r="B3989" s="63" t="s">
        <v>13426</v>
      </c>
    </row>
    <row r="3990" spans="1:2" x14ac:dyDescent="0.25">
      <c r="A3990" s="62">
        <v>30171507</v>
      </c>
      <c r="B3990" s="63" t="s">
        <v>4547</v>
      </c>
    </row>
    <row r="3991" spans="1:2" x14ac:dyDescent="0.25">
      <c r="A3991" s="62">
        <v>30171508</v>
      </c>
      <c r="B3991" s="63" t="s">
        <v>6066</v>
      </c>
    </row>
    <row r="3992" spans="1:2" x14ac:dyDescent="0.25">
      <c r="A3992" s="62">
        <v>30171509</v>
      </c>
      <c r="B3992" s="63" t="s">
        <v>4201</v>
      </c>
    </row>
    <row r="3993" spans="1:2" x14ac:dyDescent="0.25">
      <c r="A3993" s="62">
        <v>30171510</v>
      </c>
      <c r="B3993" s="63" t="s">
        <v>16071</v>
      </c>
    </row>
    <row r="3994" spans="1:2" x14ac:dyDescent="0.25">
      <c r="A3994" s="62">
        <v>30171511</v>
      </c>
      <c r="B3994" s="63" t="s">
        <v>8819</v>
      </c>
    </row>
    <row r="3995" spans="1:2" x14ac:dyDescent="0.25">
      <c r="A3995" s="62">
        <v>30171512</v>
      </c>
      <c r="B3995" s="63" t="s">
        <v>10290</v>
      </c>
    </row>
    <row r="3996" spans="1:2" x14ac:dyDescent="0.25">
      <c r="A3996" s="62">
        <v>30171513</v>
      </c>
      <c r="B3996" s="63" t="s">
        <v>16000</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12415</v>
      </c>
    </row>
    <row r="4001" spans="1:2" x14ac:dyDescent="0.25">
      <c r="A4001" s="62">
        <v>30171607</v>
      </c>
      <c r="B4001" s="63" t="s">
        <v>14417</v>
      </c>
    </row>
    <row r="4002" spans="1:2" x14ac:dyDescent="0.25">
      <c r="A4002" s="62">
        <v>30171608</v>
      </c>
      <c r="B4002" s="63" t="s">
        <v>7141</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5310</v>
      </c>
    </row>
    <row r="4007" spans="1:2" x14ac:dyDescent="0.25">
      <c r="A4007" s="62">
        <v>30171613</v>
      </c>
      <c r="B4007" s="63" t="s">
        <v>6274</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9445</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8214</v>
      </c>
    </row>
    <row r="4017" spans="1:2" x14ac:dyDescent="0.25">
      <c r="A4017" s="62">
        <v>30171709</v>
      </c>
      <c r="B4017" s="63" t="s">
        <v>15455</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6023</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10309</v>
      </c>
    </row>
    <row r="4027" spans="1:2" x14ac:dyDescent="0.25">
      <c r="A4027" s="62">
        <v>30172001</v>
      </c>
      <c r="B4027" s="63" t="s">
        <v>4931</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10579</v>
      </c>
    </row>
    <row r="4032" spans="1:2" x14ac:dyDescent="0.25">
      <c r="A4032" s="62">
        <v>30181504</v>
      </c>
      <c r="B4032" s="63" t="s">
        <v>4060</v>
      </c>
    </row>
    <row r="4033" spans="1:2" x14ac:dyDescent="0.25">
      <c r="A4033" s="62">
        <v>30181505</v>
      </c>
      <c r="B4033" s="63" t="s">
        <v>16694</v>
      </c>
    </row>
    <row r="4034" spans="1:2" x14ac:dyDescent="0.25">
      <c r="A4034" s="62">
        <v>30181506</v>
      </c>
      <c r="B4034" s="63" t="s">
        <v>5410</v>
      </c>
    </row>
    <row r="4035" spans="1:2" x14ac:dyDescent="0.25">
      <c r="A4035" s="62">
        <v>30181507</v>
      </c>
      <c r="B4035" s="63" t="s">
        <v>6995</v>
      </c>
    </row>
    <row r="4036" spans="1:2" x14ac:dyDescent="0.25">
      <c r="A4036" s="62">
        <v>30181508</v>
      </c>
      <c r="B4036" s="63" t="s">
        <v>15191</v>
      </c>
    </row>
    <row r="4037" spans="1:2" x14ac:dyDescent="0.25">
      <c r="A4037" s="62">
        <v>30181509</v>
      </c>
      <c r="B4037" s="63" t="s">
        <v>5629</v>
      </c>
    </row>
    <row r="4038" spans="1:2" x14ac:dyDescent="0.25">
      <c r="A4038" s="62">
        <v>30181510</v>
      </c>
      <c r="B4038" s="63" t="s">
        <v>15705</v>
      </c>
    </row>
    <row r="4039" spans="1:2" x14ac:dyDescent="0.25">
      <c r="A4039" s="62">
        <v>30181511</v>
      </c>
      <c r="B4039" s="63" t="s">
        <v>16694</v>
      </c>
    </row>
    <row r="4040" spans="1:2" x14ac:dyDescent="0.25">
      <c r="A4040" s="62">
        <v>30181512</v>
      </c>
      <c r="B4040" s="63" t="s">
        <v>17062</v>
      </c>
    </row>
    <row r="4041" spans="1:2" x14ac:dyDescent="0.25">
      <c r="A4041" s="62">
        <v>30181513</v>
      </c>
      <c r="B4041" s="63" t="s">
        <v>3883</v>
      </c>
    </row>
    <row r="4042" spans="1:2" x14ac:dyDescent="0.25">
      <c r="A4042" s="62">
        <v>30181514</v>
      </c>
      <c r="B4042" s="63" t="s">
        <v>6410</v>
      </c>
    </row>
    <row r="4043" spans="1:2" x14ac:dyDescent="0.25">
      <c r="A4043" s="62">
        <v>30181515</v>
      </c>
      <c r="B4043" s="63" t="s">
        <v>4426</v>
      </c>
    </row>
    <row r="4044" spans="1:2" x14ac:dyDescent="0.25">
      <c r="A4044" s="62">
        <v>30191501</v>
      </c>
      <c r="B4044" s="63" t="s">
        <v>4336</v>
      </c>
    </row>
    <row r="4045" spans="1:2" x14ac:dyDescent="0.25">
      <c r="A4045" s="62">
        <v>30191502</v>
      </c>
      <c r="B4045" s="63" t="s">
        <v>4629</v>
      </c>
    </row>
    <row r="4046" spans="1:2" x14ac:dyDescent="0.25">
      <c r="A4046" s="62">
        <v>30191505</v>
      </c>
      <c r="B4046" s="63" t="s">
        <v>7062</v>
      </c>
    </row>
    <row r="4047" spans="1:2" x14ac:dyDescent="0.25">
      <c r="A4047" s="62">
        <v>30191601</v>
      </c>
      <c r="B4047" s="63" t="s">
        <v>17560</v>
      </c>
    </row>
    <row r="4048" spans="1:2" x14ac:dyDescent="0.25">
      <c r="A4048" s="62">
        <v>30191602</v>
      </c>
      <c r="B4048" s="63" t="s">
        <v>4477</v>
      </c>
    </row>
    <row r="4049" spans="1:2" x14ac:dyDescent="0.25">
      <c r="A4049" s="62">
        <v>30191603</v>
      </c>
      <c r="B4049" s="63" t="s">
        <v>8869</v>
      </c>
    </row>
    <row r="4050" spans="1:2" x14ac:dyDescent="0.25">
      <c r="A4050" s="62">
        <v>30201501</v>
      </c>
      <c r="B4050" s="63" t="s">
        <v>18327</v>
      </c>
    </row>
    <row r="4051" spans="1:2" x14ac:dyDescent="0.25">
      <c r="A4051" s="62">
        <v>30201502</v>
      </c>
      <c r="B4051" s="63" t="s">
        <v>7038</v>
      </c>
    </row>
    <row r="4052" spans="1:2" x14ac:dyDescent="0.25">
      <c r="A4052" s="62">
        <v>30201601</v>
      </c>
      <c r="B4052" s="63" t="s">
        <v>2060</v>
      </c>
    </row>
    <row r="4053" spans="1:2" x14ac:dyDescent="0.25">
      <c r="A4053" s="62">
        <v>30201602</v>
      </c>
      <c r="B4053" s="63" t="s">
        <v>15091</v>
      </c>
    </row>
    <row r="4054" spans="1:2" x14ac:dyDescent="0.25">
      <c r="A4054" s="62">
        <v>30201603</v>
      </c>
      <c r="B4054" s="63" t="s">
        <v>6804</v>
      </c>
    </row>
    <row r="4055" spans="1:2" x14ac:dyDescent="0.25">
      <c r="A4055" s="62">
        <v>30201604</v>
      </c>
      <c r="B4055" s="63" t="s">
        <v>17589</v>
      </c>
    </row>
    <row r="4056" spans="1:2" x14ac:dyDescent="0.25">
      <c r="A4056" s="62">
        <v>30201605</v>
      </c>
      <c r="B4056" s="63" t="s">
        <v>7597</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2550</v>
      </c>
    </row>
    <row r="4061" spans="1:2" x14ac:dyDescent="0.25">
      <c r="A4061" s="62">
        <v>30201704</v>
      </c>
      <c r="B4061" s="63" t="s">
        <v>4027</v>
      </c>
    </row>
    <row r="4062" spans="1:2" x14ac:dyDescent="0.25">
      <c r="A4062" s="62">
        <v>30201705</v>
      </c>
      <c r="B4062" s="63" t="s">
        <v>346</v>
      </c>
    </row>
    <row r="4063" spans="1:2" x14ac:dyDescent="0.25">
      <c r="A4063" s="62">
        <v>30201706</v>
      </c>
      <c r="B4063" s="63" t="s">
        <v>15596</v>
      </c>
    </row>
    <row r="4064" spans="1:2" x14ac:dyDescent="0.25">
      <c r="A4064" s="62">
        <v>30201707</v>
      </c>
      <c r="B4064" s="63" t="s">
        <v>4078</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8738</v>
      </c>
    </row>
    <row r="4072" spans="1:2" x14ac:dyDescent="0.25">
      <c r="A4072" s="62">
        <v>30201901</v>
      </c>
      <c r="B4072" s="63" t="s">
        <v>3433</v>
      </c>
    </row>
    <row r="4073" spans="1:2" x14ac:dyDescent="0.25">
      <c r="A4073" s="62">
        <v>30201902</v>
      </c>
      <c r="B4073" s="63" t="s">
        <v>14973</v>
      </c>
    </row>
    <row r="4074" spans="1:2" x14ac:dyDescent="0.25">
      <c r="A4074" s="62">
        <v>30201903</v>
      </c>
      <c r="B4074" s="63" t="s">
        <v>2871</v>
      </c>
    </row>
    <row r="4075" spans="1:2" x14ac:dyDescent="0.25">
      <c r="A4075" s="62">
        <v>30201904</v>
      </c>
      <c r="B4075" s="63" t="s">
        <v>18589</v>
      </c>
    </row>
    <row r="4076" spans="1:2" x14ac:dyDescent="0.25">
      <c r="A4076" s="62">
        <v>30221001</v>
      </c>
      <c r="B4076" s="63" t="s">
        <v>6470</v>
      </c>
    </row>
    <row r="4077" spans="1:2" x14ac:dyDescent="0.25">
      <c r="A4077" s="62">
        <v>30221002</v>
      </c>
      <c r="B4077" s="63" t="s">
        <v>9774</v>
      </c>
    </row>
    <row r="4078" spans="1:2" x14ac:dyDescent="0.25">
      <c r="A4078" s="62">
        <v>30221003</v>
      </c>
      <c r="B4078" s="63" t="s">
        <v>7108</v>
      </c>
    </row>
    <row r="4079" spans="1:2" x14ac:dyDescent="0.25">
      <c r="A4079" s="62">
        <v>30221004</v>
      </c>
      <c r="B4079" s="63" t="s">
        <v>14621</v>
      </c>
    </row>
    <row r="4080" spans="1:2" x14ac:dyDescent="0.25">
      <c r="A4080" s="62">
        <v>30221005</v>
      </c>
      <c r="B4080" s="63" t="s">
        <v>17167</v>
      </c>
    </row>
    <row r="4081" spans="1:2" x14ac:dyDescent="0.25">
      <c r="A4081" s="62">
        <v>30221006</v>
      </c>
      <c r="B4081" s="63" t="s">
        <v>16411</v>
      </c>
    </row>
    <row r="4082" spans="1:2" x14ac:dyDescent="0.25">
      <c r="A4082" s="62">
        <v>30221007</v>
      </c>
      <c r="B4082" s="63" t="s">
        <v>4279</v>
      </c>
    </row>
    <row r="4083" spans="1:2" x14ac:dyDescent="0.25">
      <c r="A4083" s="62">
        <v>30221009</v>
      </c>
      <c r="B4083" s="63" t="s">
        <v>16061</v>
      </c>
    </row>
    <row r="4084" spans="1:2" x14ac:dyDescent="0.25">
      <c r="A4084" s="62">
        <v>30221010</v>
      </c>
      <c r="B4084" s="63" t="s">
        <v>1558</v>
      </c>
    </row>
    <row r="4085" spans="1:2" x14ac:dyDescent="0.25">
      <c r="A4085" s="62">
        <v>30221011</v>
      </c>
      <c r="B4085" s="63" t="s">
        <v>7612</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7192</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7616</v>
      </c>
    </row>
    <row r="4097" spans="1:2" x14ac:dyDescent="0.25">
      <c r="A4097" s="62">
        <v>30222009</v>
      </c>
      <c r="B4097" s="63" t="s">
        <v>9871</v>
      </c>
    </row>
    <row r="4098" spans="1:2" x14ac:dyDescent="0.25">
      <c r="A4098" s="62">
        <v>30222010</v>
      </c>
      <c r="B4098" s="63" t="s">
        <v>3471</v>
      </c>
    </row>
    <row r="4099" spans="1:2" x14ac:dyDescent="0.25">
      <c r="A4099" s="62">
        <v>30222011</v>
      </c>
      <c r="B4099" s="63" t="s">
        <v>5701</v>
      </c>
    </row>
    <row r="4100" spans="1:2" x14ac:dyDescent="0.25">
      <c r="A4100" s="62">
        <v>30222012</v>
      </c>
      <c r="B4100" s="63" t="s">
        <v>10509</v>
      </c>
    </row>
    <row r="4101" spans="1:2" x14ac:dyDescent="0.25">
      <c r="A4101" s="62">
        <v>30222013</v>
      </c>
      <c r="B4101" s="63" t="s">
        <v>12773</v>
      </c>
    </row>
    <row r="4102" spans="1:2" x14ac:dyDescent="0.25">
      <c r="A4102" s="62">
        <v>30222014</v>
      </c>
      <c r="B4102" s="63" t="s">
        <v>7571</v>
      </c>
    </row>
    <row r="4103" spans="1:2" x14ac:dyDescent="0.25">
      <c r="A4103" s="62">
        <v>30222015</v>
      </c>
      <c r="B4103" s="63" t="s">
        <v>2425</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8790</v>
      </c>
    </row>
    <row r="4111" spans="1:2" x14ac:dyDescent="0.25">
      <c r="A4111" s="62">
        <v>30222023</v>
      </c>
      <c r="B4111" s="63" t="s">
        <v>18571</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7898</v>
      </c>
    </row>
    <row r="4117" spans="1:2" x14ac:dyDescent="0.25">
      <c r="A4117" s="62">
        <v>30222029</v>
      </c>
      <c r="B4117" s="63" t="s">
        <v>7887</v>
      </c>
    </row>
    <row r="4118" spans="1:2" x14ac:dyDescent="0.25">
      <c r="A4118" s="62">
        <v>30222030</v>
      </c>
      <c r="B4118" s="63" t="s">
        <v>16020</v>
      </c>
    </row>
    <row r="4119" spans="1:2" x14ac:dyDescent="0.25">
      <c r="A4119" s="62">
        <v>30222031</v>
      </c>
      <c r="B4119" s="63" t="s">
        <v>6321</v>
      </c>
    </row>
    <row r="4120" spans="1:2" x14ac:dyDescent="0.25">
      <c r="A4120" s="62">
        <v>30222032</v>
      </c>
      <c r="B4120" s="63" t="s">
        <v>18372</v>
      </c>
    </row>
    <row r="4121" spans="1:2" x14ac:dyDescent="0.25">
      <c r="A4121" s="62">
        <v>30222033</v>
      </c>
      <c r="B4121" s="63" t="s">
        <v>4454</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7581</v>
      </c>
    </row>
    <row r="4127" spans="1:2" x14ac:dyDescent="0.25">
      <c r="A4127" s="62">
        <v>30222039</v>
      </c>
      <c r="B4127" s="63" t="s">
        <v>896</v>
      </c>
    </row>
    <row r="4128" spans="1:2" x14ac:dyDescent="0.25">
      <c r="A4128" s="62">
        <v>30222040</v>
      </c>
      <c r="B4128" s="63" t="s">
        <v>1779</v>
      </c>
    </row>
    <row r="4129" spans="1:2" x14ac:dyDescent="0.25">
      <c r="A4129" s="62">
        <v>30222041</v>
      </c>
      <c r="B4129" s="63" t="s">
        <v>4447</v>
      </c>
    </row>
    <row r="4130" spans="1:2" x14ac:dyDescent="0.25">
      <c r="A4130" s="62">
        <v>30222042</v>
      </c>
      <c r="B4130" s="63" t="s">
        <v>14259</v>
      </c>
    </row>
    <row r="4131" spans="1:2" x14ac:dyDescent="0.25">
      <c r="A4131" s="62">
        <v>30222043</v>
      </c>
      <c r="B4131" s="63" t="s">
        <v>14267</v>
      </c>
    </row>
    <row r="4132" spans="1:2" x14ac:dyDescent="0.25">
      <c r="A4132" s="62">
        <v>30222044</v>
      </c>
      <c r="B4132" s="63" t="s">
        <v>9825</v>
      </c>
    </row>
    <row r="4133" spans="1:2" x14ac:dyDescent="0.25">
      <c r="A4133" s="62">
        <v>30222045</v>
      </c>
      <c r="B4133" s="63" t="s">
        <v>4575</v>
      </c>
    </row>
    <row r="4134" spans="1:2" x14ac:dyDescent="0.25">
      <c r="A4134" s="62">
        <v>30222046</v>
      </c>
      <c r="B4134" s="63" t="s">
        <v>17743</v>
      </c>
    </row>
    <row r="4135" spans="1:2" x14ac:dyDescent="0.25">
      <c r="A4135" s="62">
        <v>30222047</v>
      </c>
      <c r="B4135" s="63" t="s">
        <v>3111</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14045</v>
      </c>
    </row>
    <row r="4144" spans="1:2" x14ac:dyDescent="0.25">
      <c r="A4144" s="62">
        <v>30222056</v>
      </c>
      <c r="B4144" s="63" t="s">
        <v>14712</v>
      </c>
    </row>
    <row r="4145" spans="1:2" x14ac:dyDescent="0.25">
      <c r="A4145" s="62">
        <v>30222057</v>
      </c>
      <c r="B4145" s="63" t="s">
        <v>10170</v>
      </c>
    </row>
    <row r="4146" spans="1:2" x14ac:dyDescent="0.25">
      <c r="A4146" s="62">
        <v>30222058</v>
      </c>
      <c r="B4146" s="63" t="s">
        <v>12509</v>
      </c>
    </row>
    <row r="4147" spans="1:2" x14ac:dyDescent="0.25">
      <c r="A4147" s="62">
        <v>30222059</v>
      </c>
      <c r="B4147" s="63" t="s">
        <v>5074</v>
      </c>
    </row>
    <row r="4148" spans="1:2" x14ac:dyDescent="0.25">
      <c r="A4148" s="62">
        <v>30222060</v>
      </c>
      <c r="B4148" s="63" t="s">
        <v>15011</v>
      </c>
    </row>
    <row r="4149" spans="1:2" x14ac:dyDescent="0.25">
      <c r="A4149" s="62">
        <v>30222061</v>
      </c>
      <c r="B4149" s="63" t="s">
        <v>18670</v>
      </c>
    </row>
    <row r="4150" spans="1:2" x14ac:dyDescent="0.25">
      <c r="A4150" s="62">
        <v>30222063</v>
      </c>
      <c r="B4150" s="63" t="s">
        <v>5909</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15317</v>
      </c>
    </row>
    <row r="4156" spans="1:2" x14ac:dyDescent="0.25">
      <c r="A4156" s="62">
        <v>30222106</v>
      </c>
      <c r="B4156" s="63" t="s">
        <v>12862</v>
      </c>
    </row>
    <row r="4157" spans="1:2" x14ac:dyDescent="0.25">
      <c r="A4157" s="62">
        <v>30222107</v>
      </c>
      <c r="B4157" s="63" t="s">
        <v>6462</v>
      </c>
    </row>
    <row r="4158" spans="1:2" x14ac:dyDescent="0.25">
      <c r="A4158" s="62">
        <v>30222108</v>
      </c>
      <c r="B4158" s="63" t="s">
        <v>5859</v>
      </c>
    </row>
    <row r="4159" spans="1:2" x14ac:dyDescent="0.25">
      <c r="A4159" s="62">
        <v>30222109</v>
      </c>
      <c r="B4159" s="63" t="s">
        <v>7098</v>
      </c>
    </row>
    <row r="4160" spans="1:2" x14ac:dyDescent="0.25">
      <c r="A4160" s="62">
        <v>30222110</v>
      </c>
      <c r="B4160" s="63" t="s">
        <v>9876</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4328</v>
      </c>
    </row>
    <row r="4165" spans="1:2" x14ac:dyDescent="0.25">
      <c r="A4165" s="62">
        <v>30222115</v>
      </c>
      <c r="B4165" s="63" t="s">
        <v>11741</v>
      </c>
    </row>
    <row r="4166" spans="1:2" x14ac:dyDescent="0.25">
      <c r="A4166" s="62">
        <v>30222116</v>
      </c>
      <c r="B4166" s="63" t="s">
        <v>5308</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4363</v>
      </c>
    </row>
    <row r="4180" spans="1:2" x14ac:dyDescent="0.25">
      <c r="A4180" s="62">
        <v>30222306</v>
      </c>
      <c r="B4180" s="63" t="s">
        <v>12017</v>
      </c>
    </row>
    <row r="4181" spans="1:2" x14ac:dyDescent="0.25">
      <c r="A4181" s="62">
        <v>30222307</v>
      </c>
      <c r="B4181" s="63" t="s">
        <v>15839</v>
      </c>
    </row>
    <row r="4182" spans="1:2" x14ac:dyDescent="0.25">
      <c r="A4182" s="62">
        <v>30222308</v>
      </c>
      <c r="B4182" s="63" t="s">
        <v>2530</v>
      </c>
    </row>
    <row r="4183" spans="1:2" x14ac:dyDescent="0.25">
      <c r="A4183" s="62">
        <v>30222309</v>
      </c>
      <c r="B4183" s="63" t="s">
        <v>10034</v>
      </c>
    </row>
    <row r="4184" spans="1:2" x14ac:dyDescent="0.25">
      <c r="A4184" s="62">
        <v>30222401</v>
      </c>
      <c r="B4184" s="63" t="s">
        <v>7166</v>
      </c>
    </row>
    <row r="4185" spans="1:2" x14ac:dyDescent="0.25">
      <c r="A4185" s="62">
        <v>30222402</v>
      </c>
      <c r="B4185" s="63" t="s">
        <v>13246</v>
      </c>
    </row>
    <row r="4186" spans="1:2" x14ac:dyDescent="0.25">
      <c r="A4186" s="62">
        <v>30222403</v>
      </c>
      <c r="B4186" s="63" t="s">
        <v>13483</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14940</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14112</v>
      </c>
    </row>
    <row r="4198" spans="1:2" x14ac:dyDescent="0.25">
      <c r="A4198" s="62">
        <v>30222506</v>
      </c>
      <c r="B4198" s="63" t="s">
        <v>8967</v>
      </c>
    </row>
    <row r="4199" spans="1:2" x14ac:dyDescent="0.25">
      <c r="A4199" s="62">
        <v>30222507</v>
      </c>
      <c r="B4199" s="63" t="s">
        <v>8103</v>
      </c>
    </row>
    <row r="4200" spans="1:2" x14ac:dyDescent="0.25">
      <c r="A4200" s="62">
        <v>30222601</v>
      </c>
      <c r="B4200" s="63" t="s">
        <v>14723</v>
      </c>
    </row>
    <row r="4201" spans="1:2" x14ac:dyDescent="0.25">
      <c r="A4201" s="62">
        <v>30222602</v>
      </c>
      <c r="B4201" s="63" t="s">
        <v>17469</v>
      </c>
    </row>
    <row r="4202" spans="1:2" x14ac:dyDescent="0.25">
      <c r="A4202" s="62">
        <v>30222603</v>
      </c>
      <c r="B4202" s="63" t="s">
        <v>2707</v>
      </c>
    </row>
    <row r="4203" spans="1:2" x14ac:dyDescent="0.25">
      <c r="A4203" s="62">
        <v>30222604</v>
      </c>
      <c r="B4203" s="63" t="s">
        <v>8123</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8159</v>
      </c>
    </row>
    <row r="4209" spans="1:2" x14ac:dyDescent="0.25">
      <c r="A4209" s="62">
        <v>30222702</v>
      </c>
      <c r="B4209" s="63" t="s">
        <v>17443</v>
      </c>
    </row>
    <row r="4210" spans="1:2" x14ac:dyDescent="0.25">
      <c r="A4210" s="62">
        <v>30222703</v>
      </c>
      <c r="B4210" s="63" t="s">
        <v>2404</v>
      </c>
    </row>
    <row r="4211" spans="1:2" x14ac:dyDescent="0.25">
      <c r="A4211" s="62">
        <v>30222801</v>
      </c>
      <c r="B4211" s="63" t="s">
        <v>1868</v>
      </c>
    </row>
    <row r="4212" spans="1:2" x14ac:dyDescent="0.25">
      <c r="A4212" s="62">
        <v>30222802</v>
      </c>
      <c r="B4212" s="63" t="s">
        <v>18701</v>
      </c>
    </row>
    <row r="4213" spans="1:2" x14ac:dyDescent="0.25">
      <c r="A4213" s="62">
        <v>30222803</v>
      </c>
      <c r="B4213" s="63" t="s">
        <v>7144</v>
      </c>
    </row>
    <row r="4214" spans="1:2" x14ac:dyDescent="0.25">
      <c r="A4214" s="62">
        <v>30222901</v>
      </c>
      <c r="B4214" s="63" t="s">
        <v>11341</v>
      </c>
    </row>
    <row r="4215" spans="1:2" x14ac:dyDescent="0.25">
      <c r="A4215" s="62">
        <v>30222902</v>
      </c>
      <c r="B4215" s="63" t="s">
        <v>16870</v>
      </c>
    </row>
    <row r="4216" spans="1:2" x14ac:dyDescent="0.25">
      <c r="A4216" s="62">
        <v>30222903</v>
      </c>
      <c r="B4216" s="63" t="s">
        <v>7056</v>
      </c>
    </row>
    <row r="4217" spans="1:2" x14ac:dyDescent="0.25">
      <c r="A4217" s="62">
        <v>30222904</v>
      </c>
      <c r="B4217" s="63" t="s">
        <v>13720</v>
      </c>
    </row>
    <row r="4218" spans="1:2" x14ac:dyDescent="0.25">
      <c r="A4218" s="62">
        <v>30223001</v>
      </c>
      <c r="B4218" s="63" t="s">
        <v>6153</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6623</v>
      </c>
    </row>
    <row r="4225" spans="1:2" x14ac:dyDescent="0.25">
      <c r="A4225" s="62">
        <v>31101505</v>
      </c>
      <c r="B4225" s="63" t="s">
        <v>17758</v>
      </c>
    </row>
    <row r="4226" spans="1:2" x14ac:dyDescent="0.25">
      <c r="A4226" s="62">
        <v>31101506</v>
      </c>
      <c r="B4226" s="63" t="s">
        <v>11898</v>
      </c>
    </row>
    <row r="4227" spans="1:2" x14ac:dyDescent="0.25">
      <c r="A4227" s="62">
        <v>31101507</v>
      </c>
      <c r="B4227" s="63" t="s">
        <v>15110</v>
      </c>
    </row>
    <row r="4228" spans="1:2" x14ac:dyDescent="0.25">
      <c r="A4228" s="62">
        <v>31101508</v>
      </c>
      <c r="B4228" s="63" t="s">
        <v>10641</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6074</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5703</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3368</v>
      </c>
    </row>
    <row r="4247" spans="1:2" x14ac:dyDescent="0.25">
      <c r="A4247" s="62">
        <v>31101611</v>
      </c>
      <c r="B4247" s="63" t="s">
        <v>7228</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14764</v>
      </c>
    </row>
    <row r="4255" spans="1:2" x14ac:dyDescent="0.25">
      <c r="A4255" s="62">
        <v>31101703</v>
      </c>
      <c r="B4255" s="63" t="s">
        <v>11230</v>
      </c>
    </row>
    <row r="4256" spans="1:2" x14ac:dyDescent="0.25">
      <c r="A4256" s="62">
        <v>31101704</v>
      </c>
      <c r="B4256" s="63" t="s">
        <v>15554</v>
      </c>
    </row>
    <row r="4257" spans="1:2" x14ac:dyDescent="0.25">
      <c r="A4257" s="62">
        <v>31101705</v>
      </c>
      <c r="B4257" s="63" t="s">
        <v>3398</v>
      </c>
    </row>
    <row r="4258" spans="1:2" x14ac:dyDescent="0.25">
      <c r="A4258" s="62">
        <v>31101706</v>
      </c>
      <c r="B4258" s="63" t="s">
        <v>17165</v>
      </c>
    </row>
    <row r="4259" spans="1:2" x14ac:dyDescent="0.25">
      <c r="A4259" s="62">
        <v>31101707</v>
      </c>
      <c r="B4259" s="63" t="s">
        <v>4515</v>
      </c>
    </row>
    <row r="4260" spans="1:2" x14ac:dyDescent="0.25">
      <c r="A4260" s="62">
        <v>31101708</v>
      </c>
      <c r="B4260" s="63" t="s">
        <v>2155</v>
      </c>
    </row>
    <row r="4261" spans="1:2" x14ac:dyDescent="0.25">
      <c r="A4261" s="62">
        <v>31101709</v>
      </c>
      <c r="B4261" s="63" t="s">
        <v>4210</v>
      </c>
    </row>
    <row r="4262" spans="1:2" x14ac:dyDescent="0.25">
      <c r="A4262" s="62">
        <v>31101710</v>
      </c>
      <c r="B4262" s="63" t="s">
        <v>92</v>
      </c>
    </row>
    <row r="4263" spans="1:2" x14ac:dyDescent="0.25">
      <c r="A4263" s="62">
        <v>31101711</v>
      </c>
      <c r="B4263" s="63" t="s">
        <v>15077</v>
      </c>
    </row>
    <row r="4264" spans="1:2" x14ac:dyDescent="0.25">
      <c r="A4264" s="62">
        <v>31101712</v>
      </c>
      <c r="B4264" s="63" t="s">
        <v>10036</v>
      </c>
    </row>
    <row r="4265" spans="1:2" x14ac:dyDescent="0.25">
      <c r="A4265" s="62">
        <v>31101713</v>
      </c>
      <c r="B4265" s="63" t="s">
        <v>7692</v>
      </c>
    </row>
    <row r="4266" spans="1:2" x14ac:dyDescent="0.25">
      <c r="A4266" s="62">
        <v>31101714</v>
      </c>
      <c r="B4266" s="63" t="s">
        <v>5028</v>
      </c>
    </row>
    <row r="4267" spans="1:2" x14ac:dyDescent="0.25">
      <c r="A4267" s="62">
        <v>31101715</v>
      </c>
      <c r="B4267" s="63" t="s">
        <v>4239</v>
      </c>
    </row>
    <row r="4268" spans="1:2" x14ac:dyDescent="0.25">
      <c r="A4268" s="62">
        <v>31101716</v>
      </c>
      <c r="B4268" s="63" t="s">
        <v>9064</v>
      </c>
    </row>
    <row r="4269" spans="1:2" x14ac:dyDescent="0.25">
      <c r="A4269" s="62">
        <v>31101801</v>
      </c>
      <c r="B4269" s="63" t="s">
        <v>12781</v>
      </c>
    </row>
    <row r="4270" spans="1:2" x14ac:dyDescent="0.25">
      <c r="A4270" s="62">
        <v>31101802</v>
      </c>
      <c r="B4270" s="63" t="s">
        <v>6327</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4283</v>
      </c>
    </row>
    <row r="4277" spans="1:2" x14ac:dyDescent="0.25">
      <c r="A4277" s="62">
        <v>31101809</v>
      </c>
      <c r="B4277" s="63" t="s">
        <v>14798</v>
      </c>
    </row>
    <row r="4278" spans="1:2" x14ac:dyDescent="0.25">
      <c r="A4278" s="62">
        <v>31101810</v>
      </c>
      <c r="B4278" s="63" t="s">
        <v>8598</v>
      </c>
    </row>
    <row r="4279" spans="1:2" x14ac:dyDescent="0.25">
      <c r="A4279" s="62">
        <v>31101811</v>
      </c>
      <c r="B4279" s="63" t="s">
        <v>13014</v>
      </c>
    </row>
    <row r="4280" spans="1:2" x14ac:dyDescent="0.25">
      <c r="A4280" s="62">
        <v>31101812</v>
      </c>
      <c r="B4280" s="63" t="s">
        <v>8740</v>
      </c>
    </row>
    <row r="4281" spans="1:2" x14ac:dyDescent="0.25">
      <c r="A4281" s="62">
        <v>31101813</v>
      </c>
      <c r="B4281" s="63" t="s">
        <v>7508</v>
      </c>
    </row>
    <row r="4282" spans="1:2" x14ac:dyDescent="0.25">
      <c r="A4282" s="62">
        <v>31101814</v>
      </c>
      <c r="B4282" s="63" t="s">
        <v>17872</v>
      </c>
    </row>
    <row r="4283" spans="1:2" x14ac:dyDescent="0.25">
      <c r="A4283" s="62">
        <v>31101815</v>
      </c>
      <c r="B4283" s="63" t="s">
        <v>13601</v>
      </c>
    </row>
    <row r="4284" spans="1:2" x14ac:dyDescent="0.25">
      <c r="A4284" s="62">
        <v>31101816</v>
      </c>
      <c r="B4284" s="63" t="s">
        <v>11346</v>
      </c>
    </row>
    <row r="4285" spans="1:2" x14ac:dyDescent="0.25">
      <c r="A4285" s="62">
        <v>31101901</v>
      </c>
      <c r="B4285" s="63" t="s">
        <v>344</v>
      </c>
    </row>
    <row r="4286" spans="1:2" x14ac:dyDescent="0.25">
      <c r="A4286" s="62">
        <v>31101902</v>
      </c>
      <c r="B4286" s="63" t="s">
        <v>3349</v>
      </c>
    </row>
    <row r="4287" spans="1:2" x14ac:dyDescent="0.25">
      <c r="A4287" s="62">
        <v>31101903</v>
      </c>
      <c r="B4287" s="63" t="s">
        <v>10023</v>
      </c>
    </row>
    <row r="4288" spans="1:2" x14ac:dyDescent="0.25">
      <c r="A4288" s="62">
        <v>31101904</v>
      </c>
      <c r="B4288" s="63" t="s">
        <v>13304</v>
      </c>
    </row>
    <row r="4289" spans="1:2" x14ac:dyDescent="0.25">
      <c r="A4289" s="62">
        <v>31101905</v>
      </c>
      <c r="B4289" s="63" t="s">
        <v>959</v>
      </c>
    </row>
    <row r="4290" spans="1:2" x14ac:dyDescent="0.25">
      <c r="A4290" s="62">
        <v>31101906</v>
      </c>
      <c r="B4290" s="63" t="s">
        <v>8691</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5415</v>
      </c>
    </row>
    <row r="4298" spans="1:2" x14ac:dyDescent="0.25">
      <c r="A4298" s="62">
        <v>31102002</v>
      </c>
      <c r="B4298" s="63" t="s">
        <v>8168</v>
      </c>
    </row>
    <row r="4299" spans="1:2" x14ac:dyDescent="0.25">
      <c r="A4299" s="62">
        <v>31102003</v>
      </c>
      <c r="B4299" s="63" t="s">
        <v>16158</v>
      </c>
    </row>
    <row r="4300" spans="1:2" x14ac:dyDescent="0.25">
      <c r="A4300" s="62">
        <v>31102004</v>
      </c>
      <c r="B4300" s="63" t="s">
        <v>9652</v>
      </c>
    </row>
    <row r="4301" spans="1:2" x14ac:dyDescent="0.25">
      <c r="A4301" s="62">
        <v>31102005</v>
      </c>
      <c r="B4301" s="63" t="s">
        <v>2254</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5339</v>
      </c>
    </row>
    <row r="4310" spans="1:2" x14ac:dyDescent="0.25">
      <c r="A4310" s="62">
        <v>31102014</v>
      </c>
      <c r="B4310" s="63" t="s">
        <v>7697</v>
      </c>
    </row>
    <row r="4311" spans="1:2" x14ac:dyDescent="0.25">
      <c r="A4311" s="62">
        <v>31102015</v>
      </c>
      <c r="B4311" s="63" t="s">
        <v>18594</v>
      </c>
    </row>
    <row r="4312" spans="1:2" x14ac:dyDescent="0.25">
      <c r="A4312" s="62">
        <v>31102016</v>
      </c>
      <c r="B4312" s="63" t="s">
        <v>3593</v>
      </c>
    </row>
    <row r="4313" spans="1:2" x14ac:dyDescent="0.25">
      <c r="A4313" s="62">
        <v>31102101</v>
      </c>
      <c r="B4313" s="63" t="s">
        <v>5078</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5825</v>
      </c>
    </row>
    <row r="4318" spans="1:2" x14ac:dyDescent="0.25">
      <c r="A4318" s="62">
        <v>31102106</v>
      </c>
      <c r="B4318" s="63" t="s">
        <v>23</v>
      </c>
    </row>
    <row r="4319" spans="1:2" x14ac:dyDescent="0.25">
      <c r="A4319" s="62">
        <v>31102107</v>
      </c>
      <c r="B4319" s="63" t="s">
        <v>7671</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8545</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6117</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6130</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6570</v>
      </c>
    </row>
    <row r="4342" spans="1:2" x14ac:dyDescent="0.25">
      <c r="A4342" s="62">
        <v>31102214</v>
      </c>
      <c r="B4342" s="63" t="s">
        <v>17668</v>
      </c>
    </row>
    <row r="4343" spans="1:2" x14ac:dyDescent="0.25">
      <c r="A4343" s="62">
        <v>31102215</v>
      </c>
      <c r="B4343" s="63" t="s">
        <v>1226</v>
      </c>
    </row>
    <row r="4344" spans="1:2" x14ac:dyDescent="0.25">
      <c r="A4344" s="62">
        <v>31102216</v>
      </c>
      <c r="B4344" s="63" t="s">
        <v>6085</v>
      </c>
    </row>
    <row r="4345" spans="1:2" x14ac:dyDescent="0.25">
      <c r="A4345" s="62">
        <v>31102301</v>
      </c>
      <c r="B4345" s="63" t="s">
        <v>2230</v>
      </c>
    </row>
    <row r="4346" spans="1:2" x14ac:dyDescent="0.25">
      <c r="A4346" s="62">
        <v>31102302</v>
      </c>
      <c r="B4346" s="63" t="s">
        <v>5797</v>
      </c>
    </row>
    <row r="4347" spans="1:2" x14ac:dyDescent="0.25">
      <c r="A4347" s="62">
        <v>31102303</v>
      </c>
      <c r="B4347" s="63" t="s">
        <v>15513</v>
      </c>
    </row>
    <row r="4348" spans="1:2" x14ac:dyDescent="0.25">
      <c r="A4348" s="62">
        <v>31102304</v>
      </c>
      <c r="B4348" s="63" t="s">
        <v>14879</v>
      </c>
    </row>
    <row r="4349" spans="1:2" x14ac:dyDescent="0.25">
      <c r="A4349" s="62">
        <v>31102305</v>
      </c>
      <c r="B4349" s="63" t="s">
        <v>7829</v>
      </c>
    </row>
    <row r="4350" spans="1:2" x14ac:dyDescent="0.25">
      <c r="A4350" s="62">
        <v>31102306</v>
      </c>
      <c r="B4350" s="63" t="s">
        <v>1466</v>
      </c>
    </row>
    <row r="4351" spans="1:2" x14ac:dyDescent="0.25">
      <c r="A4351" s="62">
        <v>31102307</v>
      </c>
      <c r="B4351" s="63" t="s">
        <v>4886</v>
      </c>
    </row>
    <row r="4352" spans="1:2" x14ac:dyDescent="0.25">
      <c r="A4352" s="62">
        <v>31102308</v>
      </c>
      <c r="B4352" s="63" t="s">
        <v>7913</v>
      </c>
    </row>
    <row r="4353" spans="1:2" x14ac:dyDescent="0.25">
      <c r="A4353" s="62">
        <v>31102309</v>
      </c>
      <c r="B4353" s="63" t="s">
        <v>9698</v>
      </c>
    </row>
    <row r="4354" spans="1:2" x14ac:dyDescent="0.25">
      <c r="A4354" s="62">
        <v>31102310</v>
      </c>
      <c r="B4354" s="63" t="s">
        <v>2117</v>
      </c>
    </row>
    <row r="4355" spans="1:2" x14ac:dyDescent="0.25">
      <c r="A4355" s="62">
        <v>31102311</v>
      </c>
      <c r="B4355" s="63" t="s">
        <v>4791</v>
      </c>
    </row>
    <row r="4356" spans="1:2" x14ac:dyDescent="0.25">
      <c r="A4356" s="62">
        <v>31102312</v>
      </c>
      <c r="B4356" s="63" t="s">
        <v>4794</v>
      </c>
    </row>
    <row r="4357" spans="1:2" x14ac:dyDescent="0.25">
      <c r="A4357" s="62">
        <v>31102313</v>
      </c>
      <c r="B4357" s="63" t="s">
        <v>14205</v>
      </c>
    </row>
    <row r="4358" spans="1:2" x14ac:dyDescent="0.25">
      <c r="A4358" s="62">
        <v>31102314</v>
      </c>
      <c r="B4358" s="63" t="s">
        <v>703</v>
      </c>
    </row>
    <row r="4359" spans="1:2" x14ac:dyDescent="0.25">
      <c r="A4359" s="62">
        <v>31102315</v>
      </c>
      <c r="B4359" s="63" t="s">
        <v>4543</v>
      </c>
    </row>
    <row r="4360" spans="1:2" x14ac:dyDescent="0.25">
      <c r="A4360" s="62">
        <v>31102316</v>
      </c>
      <c r="B4360" s="63" t="s">
        <v>4265</v>
      </c>
    </row>
    <row r="4361" spans="1:2" x14ac:dyDescent="0.25">
      <c r="A4361" s="62">
        <v>31102401</v>
      </c>
      <c r="B4361" s="63" t="s">
        <v>16944</v>
      </c>
    </row>
    <row r="4362" spans="1:2" x14ac:dyDescent="0.25">
      <c r="A4362" s="62">
        <v>31102402</v>
      </c>
      <c r="B4362" s="63" t="s">
        <v>5816</v>
      </c>
    </row>
    <row r="4363" spans="1:2" x14ac:dyDescent="0.25">
      <c r="A4363" s="62">
        <v>31102403</v>
      </c>
      <c r="B4363" s="63" t="s">
        <v>2961</v>
      </c>
    </row>
    <row r="4364" spans="1:2" x14ac:dyDescent="0.25">
      <c r="A4364" s="62">
        <v>31102404</v>
      </c>
      <c r="B4364" s="63" t="s">
        <v>8729</v>
      </c>
    </row>
    <row r="4365" spans="1:2" x14ac:dyDescent="0.25">
      <c r="A4365" s="62">
        <v>31102405</v>
      </c>
      <c r="B4365" s="63" t="s">
        <v>17037</v>
      </c>
    </row>
    <row r="4366" spans="1:2" x14ac:dyDescent="0.25">
      <c r="A4366" s="62">
        <v>31102406</v>
      </c>
      <c r="B4366" s="63" t="s">
        <v>14084</v>
      </c>
    </row>
    <row r="4367" spans="1:2" x14ac:dyDescent="0.25">
      <c r="A4367" s="62">
        <v>31102407</v>
      </c>
      <c r="B4367" s="63" t="s">
        <v>8319</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6624</v>
      </c>
    </row>
    <row r="4372" spans="1:2" x14ac:dyDescent="0.25">
      <c r="A4372" s="62">
        <v>31102412</v>
      </c>
      <c r="B4372" s="63" t="s">
        <v>10774</v>
      </c>
    </row>
    <row r="4373" spans="1:2" x14ac:dyDescent="0.25">
      <c r="A4373" s="62">
        <v>31102413</v>
      </c>
      <c r="B4373" s="63" t="s">
        <v>18400</v>
      </c>
    </row>
    <row r="4374" spans="1:2" x14ac:dyDescent="0.25">
      <c r="A4374" s="62">
        <v>31102414</v>
      </c>
      <c r="B4374" s="63" t="s">
        <v>15150</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4427</v>
      </c>
    </row>
    <row r="4386" spans="1:2" x14ac:dyDescent="0.25">
      <c r="A4386" s="62">
        <v>31111510</v>
      </c>
      <c r="B4386" s="63" t="s">
        <v>4965</v>
      </c>
    </row>
    <row r="4387" spans="1:2" x14ac:dyDescent="0.25">
      <c r="A4387" s="62">
        <v>31111511</v>
      </c>
      <c r="B4387" s="63" t="s">
        <v>7256</v>
      </c>
    </row>
    <row r="4388" spans="1:2" x14ac:dyDescent="0.25">
      <c r="A4388" s="62">
        <v>31111512</v>
      </c>
      <c r="B4388" s="63" t="s">
        <v>7476</v>
      </c>
    </row>
    <row r="4389" spans="1:2" x14ac:dyDescent="0.25">
      <c r="A4389" s="62">
        <v>31111513</v>
      </c>
      <c r="B4389" s="63" t="s">
        <v>5769</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7877</v>
      </c>
    </row>
    <row r="4394" spans="1:2" x14ac:dyDescent="0.25">
      <c r="A4394" s="62">
        <v>31111601</v>
      </c>
      <c r="B4394" s="63" t="s">
        <v>15960</v>
      </c>
    </row>
    <row r="4395" spans="1:2" x14ac:dyDescent="0.25">
      <c r="A4395" s="62">
        <v>31111602</v>
      </c>
      <c r="B4395" s="63" t="s">
        <v>6263</v>
      </c>
    </row>
    <row r="4396" spans="1:2" x14ac:dyDescent="0.25">
      <c r="A4396" s="62">
        <v>31111603</v>
      </c>
      <c r="B4396" s="63" t="s">
        <v>12884</v>
      </c>
    </row>
    <row r="4397" spans="1:2" x14ac:dyDescent="0.25">
      <c r="A4397" s="62">
        <v>31111604</v>
      </c>
      <c r="B4397" s="63" t="s">
        <v>3546</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16545</v>
      </c>
    </row>
    <row r="4403" spans="1:2" x14ac:dyDescent="0.25">
      <c r="A4403" s="62">
        <v>31111610</v>
      </c>
      <c r="B4403" s="63" t="s">
        <v>2499</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5216</v>
      </c>
    </row>
    <row r="4408" spans="1:2" x14ac:dyDescent="0.25">
      <c r="A4408" s="62">
        <v>31111615</v>
      </c>
      <c r="B4408" s="63" t="s">
        <v>6757</v>
      </c>
    </row>
    <row r="4409" spans="1:2" x14ac:dyDescent="0.25">
      <c r="A4409" s="62">
        <v>31111616</v>
      </c>
      <c r="B4409" s="63" t="s">
        <v>3004</v>
      </c>
    </row>
    <row r="4410" spans="1:2" x14ac:dyDescent="0.25">
      <c r="A4410" s="62">
        <v>31111617</v>
      </c>
      <c r="B4410" s="63" t="s">
        <v>13231</v>
      </c>
    </row>
    <row r="4411" spans="1:2" x14ac:dyDescent="0.25">
      <c r="A4411" s="62">
        <v>31111701</v>
      </c>
      <c r="B4411" s="63" t="s">
        <v>15023</v>
      </c>
    </row>
    <row r="4412" spans="1:2" x14ac:dyDescent="0.25">
      <c r="A4412" s="62">
        <v>31111702</v>
      </c>
      <c r="B4412" s="63" t="s">
        <v>4805</v>
      </c>
    </row>
    <row r="4413" spans="1:2" x14ac:dyDescent="0.25">
      <c r="A4413" s="62">
        <v>31111703</v>
      </c>
      <c r="B4413" s="63" t="s">
        <v>11014</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4240</v>
      </c>
    </row>
    <row r="4419" spans="1:2" x14ac:dyDescent="0.25">
      <c r="A4419" s="62">
        <v>31111709</v>
      </c>
      <c r="B4419" s="63" t="s">
        <v>4874</v>
      </c>
    </row>
    <row r="4420" spans="1:2" x14ac:dyDescent="0.25">
      <c r="A4420" s="62">
        <v>31111710</v>
      </c>
      <c r="B4420" s="63" t="s">
        <v>15453</v>
      </c>
    </row>
    <row r="4421" spans="1:2" x14ac:dyDescent="0.25">
      <c r="A4421" s="62">
        <v>31111711</v>
      </c>
      <c r="B4421" s="63" t="s">
        <v>14166</v>
      </c>
    </row>
    <row r="4422" spans="1:2" x14ac:dyDescent="0.25">
      <c r="A4422" s="62">
        <v>31111712</v>
      </c>
      <c r="B4422" s="63" t="s">
        <v>6822</v>
      </c>
    </row>
    <row r="4423" spans="1:2" x14ac:dyDescent="0.25">
      <c r="A4423" s="62">
        <v>31111713</v>
      </c>
      <c r="B4423" s="63" t="s">
        <v>1429</v>
      </c>
    </row>
    <row r="4424" spans="1:2" x14ac:dyDescent="0.25">
      <c r="A4424" s="62">
        <v>31111714</v>
      </c>
      <c r="B4424" s="63" t="s">
        <v>4637</v>
      </c>
    </row>
    <row r="4425" spans="1:2" x14ac:dyDescent="0.25">
      <c r="A4425" s="62">
        <v>31111715</v>
      </c>
      <c r="B4425" s="63" t="s">
        <v>197</v>
      </c>
    </row>
    <row r="4426" spans="1:2" x14ac:dyDescent="0.25">
      <c r="A4426" s="62">
        <v>31111716</v>
      </c>
      <c r="B4426" s="63" t="s">
        <v>5597</v>
      </c>
    </row>
    <row r="4427" spans="1:2" x14ac:dyDescent="0.25">
      <c r="A4427" s="62">
        <v>31111717</v>
      </c>
      <c r="B4427" s="63" t="s">
        <v>17270</v>
      </c>
    </row>
    <row r="4428" spans="1:2" x14ac:dyDescent="0.25">
      <c r="A4428" s="62">
        <v>31121001</v>
      </c>
      <c r="B4428" s="63" t="s">
        <v>6812</v>
      </c>
    </row>
    <row r="4429" spans="1:2" x14ac:dyDescent="0.25">
      <c r="A4429" s="62">
        <v>31121002</v>
      </c>
      <c r="B4429" s="63" t="s">
        <v>5627</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7086</v>
      </c>
    </row>
    <row r="4434" spans="1:2" x14ac:dyDescent="0.25">
      <c r="A4434" s="62">
        <v>31121007</v>
      </c>
      <c r="B4434" s="63" t="s">
        <v>6341</v>
      </c>
    </row>
    <row r="4435" spans="1:2" x14ac:dyDescent="0.25">
      <c r="A4435" s="62">
        <v>31121008</v>
      </c>
      <c r="B4435" s="63" t="s">
        <v>11657</v>
      </c>
    </row>
    <row r="4436" spans="1:2" x14ac:dyDescent="0.25">
      <c r="A4436" s="62">
        <v>31121009</v>
      </c>
      <c r="B4436" s="63" t="s">
        <v>16696</v>
      </c>
    </row>
    <row r="4437" spans="1:2" x14ac:dyDescent="0.25">
      <c r="A4437" s="62">
        <v>31121010</v>
      </c>
      <c r="B4437" s="63" t="s">
        <v>7989</v>
      </c>
    </row>
    <row r="4438" spans="1:2" x14ac:dyDescent="0.25">
      <c r="A4438" s="62">
        <v>31121011</v>
      </c>
      <c r="B4438" s="63" t="s">
        <v>13786</v>
      </c>
    </row>
    <row r="4439" spans="1:2" x14ac:dyDescent="0.25">
      <c r="A4439" s="62">
        <v>31121012</v>
      </c>
      <c r="B4439" s="63" t="s">
        <v>15504</v>
      </c>
    </row>
    <row r="4440" spans="1:2" x14ac:dyDescent="0.25">
      <c r="A4440" s="62">
        <v>31121013</v>
      </c>
      <c r="B4440" s="63" t="s">
        <v>7664</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7117</v>
      </c>
    </row>
    <row r="4452" spans="1:2" x14ac:dyDescent="0.25">
      <c r="A4452" s="62">
        <v>31121106</v>
      </c>
      <c r="B4452" s="63" t="s">
        <v>8061</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7849</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8484</v>
      </c>
    </row>
    <row r="4462" spans="1:2" x14ac:dyDescent="0.25">
      <c r="A4462" s="62">
        <v>31121116</v>
      </c>
      <c r="B4462" s="63" t="s">
        <v>10908</v>
      </c>
    </row>
    <row r="4463" spans="1:2" x14ac:dyDescent="0.25">
      <c r="A4463" s="62">
        <v>31121117</v>
      </c>
      <c r="B4463" s="63" t="s">
        <v>4903</v>
      </c>
    </row>
    <row r="4464" spans="1:2" x14ac:dyDescent="0.25">
      <c r="A4464" s="62">
        <v>31121118</v>
      </c>
      <c r="B4464" s="63" t="s">
        <v>10739</v>
      </c>
    </row>
    <row r="4465" spans="1:2" x14ac:dyDescent="0.25">
      <c r="A4465" s="62">
        <v>31121119</v>
      </c>
      <c r="B4465" s="63" t="s">
        <v>17226</v>
      </c>
    </row>
    <row r="4466" spans="1:2" x14ac:dyDescent="0.25">
      <c r="A4466" s="62">
        <v>31121201</v>
      </c>
      <c r="B4466" s="63" t="s">
        <v>13899</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7510</v>
      </c>
    </row>
    <row r="4473" spans="1:2" x14ac:dyDescent="0.25">
      <c r="A4473" s="62">
        <v>31121208</v>
      </c>
      <c r="B4473" s="63" t="s">
        <v>2240</v>
      </c>
    </row>
    <row r="4474" spans="1:2" x14ac:dyDescent="0.25">
      <c r="A4474" s="62">
        <v>31121209</v>
      </c>
      <c r="B4474" s="63" t="s">
        <v>14711</v>
      </c>
    </row>
    <row r="4475" spans="1:2" x14ac:dyDescent="0.25">
      <c r="A4475" s="62">
        <v>31121210</v>
      </c>
      <c r="B4475" s="63" t="s">
        <v>7440</v>
      </c>
    </row>
    <row r="4476" spans="1:2" x14ac:dyDescent="0.25">
      <c r="A4476" s="62">
        <v>31121211</v>
      </c>
      <c r="B4476" s="63" t="s">
        <v>5283</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6260</v>
      </c>
    </row>
    <row r="4481" spans="1:2" x14ac:dyDescent="0.25">
      <c r="A4481" s="62">
        <v>31121216</v>
      </c>
      <c r="B4481" s="63" t="s">
        <v>2309</v>
      </c>
    </row>
    <row r="4482" spans="1:2" x14ac:dyDescent="0.25">
      <c r="A4482" s="62">
        <v>31121217</v>
      </c>
      <c r="B4482" s="63" t="s">
        <v>8082</v>
      </c>
    </row>
    <row r="4483" spans="1:2" x14ac:dyDescent="0.25">
      <c r="A4483" s="62">
        <v>31121218</v>
      </c>
      <c r="B4483" s="63" t="s">
        <v>6815</v>
      </c>
    </row>
    <row r="4484" spans="1:2" x14ac:dyDescent="0.25">
      <c r="A4484" s="62">
        <v>31121219</v>
      </c>
      <c r="B4484" s="63" t="s">
        <v>8582</v>
      </c>
    </row>
    <row r="4485" spans="1:2" x14ac:dyDescent="0.25">
      <c r="A4485" s="62">
        <v>31121301</v>
      </c>
      <c r="B4485" s="63" t="s">
        <v>5706</v>
      </c>
    </row>
    <row r="4486" spans="1:2" x14ac:dyDescent="0.25">
      <c r="A4486" s="62">
        <v>31121302</v>
      </c>
      <c r="B4486" s="63" t="s">
        <v>7027</v>
      </c>
    </row>
    <row r="4487" spans="1:2" x14ac:dyDescent="0.25">
      <c r="A4487" s="62">
        <v>31121303</v>
      </c>
      <c r="B4487" s="63" t="s">
        <v>5469</v>
      </c>
    </row>
    <row r="4488" spans="1:2" x14ac:dyDescent="0.25">
      <c r="A4488" s="62">
        <v>31121304</v>
      </c>
      <c r="B4488" s="63" t="s">
        <v>4780</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5869</v>
      </c>
    </row>
    <row r="4497" spans="1:2" x14ac:dyDescent="0.25">
      <c r="A4497" s="62">
        <v>31121313</v>
      </c>
      <c r="B4497" s="63" t="s">
        <v>13125</v>
      </c>
    </row>
    <row r="4498" spans="1:2" x14ac:dyDescent="0.25">
      <c r="A4498" s="62">
        <v>31121314</v>
      </c>
      <c r="B4498" s="63" t="s">
        <v>3346</v>
      </c>
    </row>
    <row r="4499" spans="1:2" x14ac:dyDescent="0.25">
      <c r="A4499" s="62">
        <v>31121315</v>
      </c>
      <c r="B4499" s="63" t="s">
        <v>17100</v>
      </c>
    </row>
    <row r="4500" spans="1:2" x14ac:dyDescent="0.25">
      <c r="A4500" s="62">
        <v>31121316</v>
      </c>
      <c r="B4500" s="63" t="s">
        <v>10683</v>
      </c>
    </row>
    <row r="4501" spans="1:2" x14ac:dyDescent="0.25">
      <c r="A4501" s="62">
        <v>31121317</v>
      </c>
      <c r="B4501" s="63" t="s">
        <v>4830</v>
      </c>
    </row>
    <row r="4502" spans="1:2" x14ac:dyDescent="0.25">
      <c r="A4502" s="62">
        <v>31121318</v>
      </c>
      <c r="B4502" s="63" t="s">
        <v>13143</v>
      </c>
    </row>
    <row r="4503" spans="1:2" x14ac:dyDescent="0.25">
      <c r="A4503" s="62">
        <v>31121319</v>
      </c>
      <c r="B4503" s="63" t="s">
        <v>8028</v>
      </c>
    </row>
    <row r="4504" spans="1:2" x14ac:dyDescent="0.25">
      <c r="A4504" s="62">
        <v>31121401</v>
      </c>
      <c r="B4504" s="63" t="s">
        <v>1215</v>
      </c>
    </row>
    <row r="4505" spans="1:2" x14ac:dyDescent="0.25">
      <c r="A4505" s="62">
        <v>31121402</v>
      </c>
      <c r="B4505" s="63" t="s">
        <v>4604</v>
      </c>
    </row>
    <row r="4506" spans="1:2" x14ac:dyDescent="0.25">
      <c r="A4506" s="62">
        <v>31121403</v>
      </c>
      <c r="B4506" s="63" t="s">
        <v>3657</v>
      </c>
    </row>
    <row r="4507" spans="1:2" x14ac:dyDescent="0.25">
      <c r="A4507" s="62">
        <v>31121404</v>
      </c>
      <c r="B4507" s="63" t="s">
        <v>4773</v>
      </c>
    </row>
    <row r="4508" spans="1:2" x14ac:dyDescent="0.25">
      <c r="A4508" s="62">
        <v>31121405</v>
      </c>
      <c r="B4508" s="63" t="s">
        <v>1530</v>
      </c>
    </row>
    <row r="4509" spans="1:2" x14ac:dyDescent="0.25">
      <c r="A4509" s="62">
        <v>31121406</v>
      </c>
      <c r="B4509" s="63" t="s">
        <v>7835</v>
      </c>
    </row>
    <row r="4510" spans="1:2" x14ac:dyDescent="0.25">
      <c r="A4510" s="62">
        <v>31121407</v>
      </c>
      <c r="B4510" s="63" t="s">
        <v>1950</v>
      </c>
    </row>
    <row r="4511" spans="1:2" x14ac:dyDescent="0.25">
      <c r="A4511" s="62">
        <v>31121408</v>
      </c>
      <c r="B4511" s="63" t="s">
        <v>7351</v>
      </c>
    </row>
    <row r="4512" spans="1:2" x14ac:dyDescent="0.25">
      <c r="A4512" s="62">
        <v>31121409</v>
      </c>
      <c r="B4512" s="63" t="s">
        <v>17143</v>
      </c>
    </row>
    <row r="4513" spans="1:2" x14ac:dyDescent="0.25">
      <c r="A4513" s="62">
        <v>31121410</v>
      </c>
      <c r="B4513" s="63" t="s">
        <v>9790</v>
      </c>
    </row>
    <row r="4514" spans="1:2" x14ac:dyDescent="0.25">
      <c r="A4514" s="62">
        <v>31121411</v>
      </c>
      <c r="B4514" s="63" t="s">
        <v>3564</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16646</v>
      </c>
    </row>
    <row r="4519" spans="1:2" x14ac:dyDescent="0.25">
      <c r="A4519" s="62">
        <v>31121416</v>
      </c>
      <c r="B4519" s="63" t="s">
        <v>531</v>
      </c>
    </row>
    <row r="4520" spans="1:2" x14ac:dyDescent="0.25">
      <c r="A4520" s="62">
        <v>31121417</v>
      </c>
      <c r="B4520" s="63" t="s">
        <v>2381</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5838</v>
      </c>
    </row>
    <row r="4528" spans="1:2" x14ac:dyDescent="0.25">
      <c r="A4528" s="62">
        <v>31121506</v>
      </c>
      <c r="B4528" s="63" t="s">
        <v>14606</v>
      </c>
    </row>
    <row r="4529" spans="1:2" x14ac:dyDescent="0.25">
      <c r="A4529" s="62">
        <v>31121507</v>
      </c>
      <c r="B4529" s="63" t="s">
        <v>17922</v>
      </c>
    </row>
    <row r="4530" spans="1:2" x14ac:dyDescent="0.25">
      <c r="A4530" s="62">
        <v>31121508</v>
      </c>
      <c r="B4530" s="63" t="s">
        <v>5156</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13562</v>
      </c>
    </row>
    <row r="4535" spans="1:2" x14ac:dyDescent="0.25">
      <c r="A4535" s="62">
        <v>31121513</v>
      </c>
      <c r="B4535" s="63" t="s">
        <v>4429</v>
      </c>
    </row>
    <row r="4536" spans="1:2" x14ac:dyDescent="0.25">
      <c r="A4536" s="62">
        <v>31121514</v>
      </c>
      <c r="B4536" s="63" t="s">
        <v>17237</v>
      </c>
    </row>
    <row r="4537" spans="1:2" x14ac:dyDescent="0.25">
      <c r="A4537" s="62">
        <v>31121515</v>
      </c>
      <c r="B4537" s="63" t="s">
        <v>14193</v>
      </c>
    </row>
    <row r="4538" spans="1:2" x14ac:dyDescent="0.25">
      <c r="A4538" s="62">
        <v>31121516</v>
      </c>
      <c r="B4538" s="63" t="s">
        <v>10825</v>
      </c>
    </row>
    <row r="4539" spans="1:2" x14ac:dyDescent="0.25">
      <c r="A4539" s="62">
        <v>31121517</v>
      </c>
      <c r="B4539" s="63" t="s">
        <v>16265</v>
      </c>
    </row>
    <row r="4540" spans="1:2" x14ac:dyDescent="0.25">
      <c r="A4540" s="62">
        <v>31121518</v>
      </c>
      <c r="B4540" s="63" t="s">
        <v>16255</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6084</v>
      </c>
    </row>
    <row r="4549" spans="1:2" x14ac:dyDescent="0.25">
      <c r="A4549" s="62">
        <v>31121608</v>
      </c>
      <c r="B4549" s="63" t="s">
        <v>9686</v>
      </c>
    </row>
    <row r="4550" spans="1:2" x14ac:dyDescent="0.25">
      <c r="A4550" s="62">
        <v>31121609</v>
      </c>
      <c r="B4550" s="63" t="s">
        <v>3801</v>
      </c>
    </row>
    <row r="4551" spans="1:2" x14ac:dyDescent="0.25">
      <c r="A4551" s="62">
        <v>31121610</v>
      </c>
      <c r="B4551" s="63" t="s">
        <v>14953</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16658</v>
      </c>
    </row>
    <row r="4558" spans="1:2" x14ac:dyDescent="0.25">
      <c r="A4558" s="62">
        <v>31121702</v>
      </c>
      <c r="B4558" s="63" t="s">
        <v>5920</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16920</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6059</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5623</v>
      </c>
    </row>
    <row r="4575" spans="1:2" x14ac:dyDescent="0.25">
      <c r="A4575" s="62">
        <v>31121719</v>
      </c>
      <c r="B4575" s="63" t="s">
        <v>3047</v>
      </c>
    </row>
    <row r="4576" spans="1:2" x14ac:dyDescent="0.25">
      <c r="A4576" s="62">
        <v>31121801</v>
      </c>
      <c r="B4576" s="63" t="s">
        <v>4551</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6554</v>
      </c>
    </row>
    <row r="4582" spans="1:2" x14ac:dyDescent="0.25">
      <c r="A4582" s="62">
        <v>31121807</v>
      </c>
      <c r="B4582" s="63" t="s">
        <v>3001</v>
      </c>
    </row>
    <row r="4583" spans="1:2" x14ac:dyDescent="0.25">
      <c r="A4583" s="62">
        <v>31121808</v>
      </c>
      <c r="B4583" s="63" t="s">
        <v>5113</v>
      </c>
    </row>
    <row r="4584" spans="1:2" x14ac:dyDescent="0.25">
      <c r="A4584" s="62">
        <v>31121809</v>
      </c>
      <c r="B4584" s="63" t="s">
        <v>9441</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5983</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3490</v>
      </c>
    </row>
    <row r="4594" spans="1:2" x14ac:dyDescent="0.25">
      <c r="A4594" s="62">
        <v>31121819</v>
      </c>
      <c r="B4594" s="63" t="s">
        <v>7991</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2946</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4864</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8676</v>
      </c>
    </row>
    <row r="4609" spans="1:2" x14ac:dyDescent="0.25">
      <c r="A4609" s="62">
        <v>31121915</v>
      </c>
      <c r="B4609" s="63" t="s">
        <v>7443</v>
      </c>
    </row>
    <row r="4610" spans="1:2" x14ac:dyDescent="0.25">
      <c r="A4610" s="62">
        <v>31121916</v>
      </c>
      <c r="B4610" s="63" t="s">
        <v>10028</v>
      </c>
    </row>
    <row r="4611" spans="1:2" x14ac:dyDescent="0.25">
      <c r="A4611" s="62">
        <v>31121917</v>
      </c>
      <c r="B4611" s="63" t="s">
        <v>2582</v>
      </c>
    </row>
    <row r="4612" spans="1:2" x14ac:dyDescent="0.25">
      <c r="A4612" s="62">
        <v>31121918</v>
      </c>
      <c r="B4612" s="63" t="s">
        <v>1845</v>
      </c>
    </row>
    <row r="4613" spans="1:2" x14ac:dyDescent="0.25">
      <c r="A4613" s="62">
        <v>31121919</v>
      </c>
      <c r="B4613" s="63" t="s">
        <v>6595</v>
      </c>
    </row>
    <row r="4614" spans="1:2" x14ac:dyDescent="0.25">
      <c r="A4614" s="62">
        <v>31131501</v>
      </c>
      <c r="B4614" s="63" t="s">
        <v>7213</v>
      </c>
    </row>
    <row r="4615" spans="1:2" x14ac:dyDescent="0.25">
      <c r="A4615" s="62">
        <v>31131502</v>
      </c>
      <c r="B4615" s="63" t="s">
        <v>728</v>
      </c>
    </row>
    <row r="4616" spans="1:2" x14ac:dyDescent="0.25">
      <c r="A4616" s="62">
        <v>31131503</v>
      </c>
      <c r="B4616" s="63" t="s">
        <v>12123</v>
      </c>
    </row>
    <row r="4617" spans="1:2" x14ac:dyDescent="0.25">
      <c r="A4617" s="62">
        <v>31131504</v>
      </c>
      <c r="B4617" s="63" t="s">
        <v>6174</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2955</v>
      </c>
    </row>
    <row r="4622" spans="1:2" x14ac:dyDescent="0.25">
      <c r="A4622" s="62">
        <v>31131509</v>
      </c>
      <c r="B4622" s="63" t="s">
        <v>6415</v>
      </c>
    </row>
    <row r="4623" spans="1:2" x14ac:dyDescent="0.25">
      <c r="A4623" s="62">
        <v>31131510</v>
      </c>
      <c r="B4623" s="63" t="s">
        <v>11307</v>
      </c>
    </row>
    <row r="4624" spans="1:2" x14ac:dyDescent="0.25">
      <c r="A4624" s="62">
        <v>31131511</v>
      </c>
      <c r="B4624" s="63" t="s">
        <v>7102</v>
      </c>
    </row>
    <row r="4625" spans="1:2" x14ac:dyDescent="0.25">
      <c r="A4625" s="62">
        <v>31131512</v>
      </c>
      <c r="B4625" s="63" t="s">
        <v>2638</v>
      </c>
    </row>
    <row r="4626" spans="1:2" x14ac:dyDescent="0.25">
      <c r="A4626" s="62">
        <v>31131513</v>
      </c>
      <c r="B4626" s="63" t="s">
        <v>6349</v>
      </c>
    </row>
    <row r="4627" spans="1:2" x14ac:dyDescent="0.25">
      <c r="A4627" s="62">
        <v>31131514</v>
      </c>
      <c r="B4627" s="63" t="s">
        <v>4808</v>
      </c>
    </row>
    <row r="4628" spans="1:2" x14ac:dyDescent="0.25">
      <c r="A4628" s="62">
        <v>31131515</v>
      </c>
      <c r="B4628" s="63" t="s">
        <v>10758</v>
      </c>
    </row>
    <row r="4629" spans="1:2" x14ac:dyDescent="0.25">
      <c r="A4629" s="62">
        <v>31131516</v>
      </c>
      <c r="B4629" s="63" t="s">
        <v>2160</v>
      </c>
    </row>
    <row r="4630" spans="1:2" x14ac:dyDescent="0.25">
      <c r="A4630" s="62">
        <v>31131601</v>
      </c>
      <c r="B4630" s="63" t="s">
        <v>3141</v>
      </c>
    </row>
    <row r="4631" spans="1:2" x14ac:dyDescent="0.25">
      <c r="A4631" s="62">
        <v>31131602</v>
      </c>
      <c r="B4631" s="63" t="s">
        <v>6968</v>
      </c>
    </row>
    <row r="4632" spans="1:2" x14ac:dyDescent="0.25">
      <c r="A4632" s="62">
        <v>31131603</v>
      </c>
      <c r="B4632" s="63" t="s">
        <v>2484</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5584</v>
      </c>
    </row>
    <row r="4637" spans="1:2" x14ac:dyDescent="0.25">
      <c r="A4637" s="62">
        <v>31131608</v>
      </c>
      <c r="B4637" s="63" t="s">
        <v>4090</v>
      </c>
    </row>
    <row r="4638" spans="1:2" x14ac:dyDescent="0.25">
      <c r="A4638" s="62">
        <v>31131609</v>
      </c>
      <c r="B4638" s="63" t="s">
        <v>13312</v>
      </c>
    </row>
    <row r="4639" spans="1:2" x14ac:dyDescent="0.25">
      <c r="A4639" s="62">
        <v>31131610</v>
      </c>
      <c r="B4639" s="63" t="s">
        <v>5174</v>
      </c>
    </row>
    <row r="4640" spans="1:2" x14ac:dyDescent="0.25">
      <c r="A4640" s="62">
        <v>31131611</v>
      </c>
      <c r="B4640" s="63" t="s">
        <v>11848</v>
      </c>
    </row>
    <row r="4641" spans="1:2" x14ac:dyDescent="0.25">
      <c r="A4641" s="62">
        <v>31131612</v>
      </c>
      <c r="B4641" s="63" t="s">
        <v>2604</v>
      </c>
    </row>
    <row r="4642" spans="1:2" x14ac:dyDescent="0.25">
      <c r="A4642" s="62">
        <v>31131613</v>
      </c>
      <c r="B4642" s="63" t="s">
        <v>5767</v>
      </c>
    </row>
    <row r="4643" spans="1:2" x14ac:dyDescent="0.25">
      <c r="A4643" s="62">
        <v>31131614</v>
      </c>
      <c r="B4643" s="63" t="s">
        <v>8815</v>
      </c>
    </row>
    <row r="4644" spans="1:2" x14ac:dyDescent="0.25">
      <c r="A4644" s="62">
        <v>31131615</v>
      </c>
      <c r="B4644" s="63" t="s">
        <v>5468</v>
      </c>
    </row>
    <row r="4645" spans="1:2" x14ac:dyDescent="0.25">
      <c r="A4645" s="62">
        <v>31131616</v>
      </c>
      <c r="B4645" s="63" t="s">
        <v>1966</v>
      </c>
    </row>
    <row r="4646" spans="1:2" x14ac:dyDescent="0.25">
      <c r="A4646" s="62">
        <v>31131701</v>
      </c>
      <c r="B4646" s="63" t="s">
        <v>5333</v>
      </c>
    </row>
    <row r="4647" spans="1:2" x14ac:dyDescent="0.25">
      <c r="A4647" s="62">
        <v>31131702</v>
      </c>
      <c r="B4647" s="63" t="s">
        <v>6229</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10796</v>
      </c>
    </row>
    <row r="4652" spans="1:2" x14ac:dyDescent="0.25">
      <c r="A4652" s="62">
        <v>31131707</v>
      </c>
      <c r="B4652" s="63" t="s">
        <v>5673</v>
      </c>
    </row>
    <row r="4653" spans="1:2" x14ac:dyDescent="0.25">
      <c r="A4653" s="62">
        <v>31131708</v>
      </c>
      <c r="B4653" s="63" t="s">
        <v>17458</v>
      </c>
    </row>
    <row r="4654" spans="1:2" x14ac:dyDescent="0.25">
      <c r="A4654" s="62">
        <v>31131709</v>
      </c>
      <c r="B4654" s="63" t="s">
        <v>8785</v>
      </c>
    </row>
    <row r="4655" spans="1:2" x14ac:dyDescent="0.25">
      <c r="A4655" s="62">
        <v>31131710</v>
      </c>
      <c r="B4655" s="63" t="s">
        <v>16786</v>
      </c>
    </row>
    <row r="4656" spans="1:2" x14ac:dyDescent="0.25">
      <c r="A4656" s="62">
        <v>31131711</v>
      </c>
      <c r="B4656" s="63" t="s">
        <v>7165</v>
      </c>
    </row>
    <row r="4657" spans="1:2" x14ac:dyDescent="0.25">
      <c r="A4657" s="62">
        <v>31131712</v>
      </c>
      <c r="B4657" s="63" t="s">
        <v>16885</v>
      </c>
    </row>
    <row r="4658" spans="1:2" x14ac:dyDescent="0.25">
      <c r="A4658" s="62">
        <v>31131713</v>
      </c>
      <c r="B4658" s="63" t="s">
        <v>8690</v>
      </c>
    </row>
    <row r="4659" spans="1:2" x14ac:dyDescent="0.25">
      <c r="A4659" s="62">
        <v>31131714</v>
      </c>
      <c r="B4659" s="63" t="s">
        <v>14466</v>
      </c>
    </row>
    <row r="4660" spans="1:2" x14ac:dyDescent="0.25">
      <c r="A4660" s="62">
        <v>31131715</v>
      </c>
      <c r="B4660" s="63" t="s">
        <v>1510</v>
      </c>
    </row>
    <row r="4661" spans="1:2" x14ac:dyDescent="0.25">
      <c r="A4661" s="62">
        <v>31131716</v>
      </c>
      <c r="B4661" s="63" t="s">
        <v>11164</v>
      </c>
    </row>
    <row r="4662" spans="1:2" x14ac:dyDescent="0.25">
      <c r="A4662" s="62">
        <v>31131801</v>
      </c>
      <c r="B4662" s="63" t="s">
        <v>8092</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11048</v>
      </c>
    </row>
    <row r="4667" spans="1:2" x14ac:dyDescent="0.25">
      <c r="A4667" s="62">
        <v>31131806</v>
      </c>
      <c r="B4667" s="63" t="s">
        <v>7627</v>
      </c>
    </row>
    <row r="4668" spans="1:2" x14ac:dyDescent="0.25">
      <c r="A4668" s="62">
        <v>31131807</v>
      </c>
      <c r="B4668" s="63" t="s">
        <v>16918</v>
      </c>
    </row>
    <row r="4669" spans="1:2" x14ac:dyDescent="0.25">
      <c r="A4669" s="62">
        <v>31131808</v>
      </c>
      <c r="B4669" s="63" t="s">
        <v>1910</v>
      </c>
    </row>
    <row r="4670" spans="1:2" x14ac:dyDescent="0.25">
      <c r="A4670" s="62">
        <v>31131809</v>
      </c>
      <c r="B4670" s="63" t="s">
        <v>6759</v>
      </c>
    </row>
    <row r="4671" spans="1:2" x14ac:dyDescent="0.25">
      <c r="A4671" s="62">
        <v>31131810</v>
      </c>
      <c r="B4671" s="63" t="s">
        <v>4025</v>
      </c>
    </row>
    <row r="4672" spans="1:2" x14ac:dyDescent="0.25">
      <c r="A4672" s="62">
        <v>31131811</v>
      </c>
      <c r="B4672" s="63" t="s">
        <v>12447</v>
      </c>
    </row>
    <row r="4673" spans="1:2" x14ac:dyDescent="0.25">
      <c r="A4673" s="62">
        <v>31131812</v>
      </c>
      <c r="B4673" s="63" t="s">
        <v>8209</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3861</v>
      </c>
    </row>
    <row r="4680" spans="1:2" x14ac:dyDescent="0.25">
      <c r="A4680" s="62">
        <v>31131901</v>
      </c>
      <c r="B4680" s="63" t="s">
        <v>1335</v>
      </c>
    </row>
    <row r="4681" spans="1:2" x14ac:dyDescent="0.25">
      <c r="A4681" s="62">
        <v>31131902</v>
      </c>
      <c r="B4681" s="63" t="s">
        <v>7676</v>
      </c>
    </row>
    <row r="4682" spans="1:2" x14ac:dyDescent="0.25">
      <c r="A4682" s="62">
        <v>31131903</v>
      </c>
      <c r="B4682" s="63" t="s">
        <v>5626</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5001</v>
      </c>
    </row>
    <row r="4687" spans="1:2" x14ac:dyDescent="0.25">
      <c r="A4687" s="62">
        <v>31131908</v>
      </c>
      <c r="B4687" s="63" t="s">
        <v>16264</v>
      </c>
    </row>
    <row r="4688" spans="1:2" x14ac:dyDescent="0.25">
      <c r="A4688" s="62">
        <v>31131909</v>
      </c>
      <c r="B4688" s="63" t="s">
        <v>8699</v>
      </c>
    </row>
    <row r="4689" spans="1:2" x14ac:dyDescent="0.25">
      <c r="A4689" s="62">
        <v>31131910</v>
      </c>
      <c r="B4689" s="63" t="s">
        <v>16547</v>
      </c>
    </row>
    <row r="4690" spans="1:2" x14ac:dyDescent="0.25">
      <c r="A4690" s="62">
        <v>31131911</v>
      </c>
      <c r="B4690" s="63" t="s">
        <v>9661</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4692</v>
      </c>
    </row>
    <row r="4708" spans="1:2" x14ac:dyDescent="0.25">
      <c r="A4708" s="62">
        <v>31151501</v>
      </c>
      <c r="B4708" s="63" t="s">
        <v>16306</v>
      </c>
    </row>
    <row r="4709" spans="1:2" x14ac:dyDescent="0.25">
      <c r="A4709" s="62">
        <v>31151502</v>
      </c>
      <c r="B4709" s="63" t="s">
        <v>8416</v>
      </c>
    </row>
    <row r="4710" spans="1:2" x14ac:dyDescent="0.25">
      <c r="A4710" s="62">
        <v>31151503</v>
      </c>
      <c r="B4710" s="63" t="s">
        <v>7618</v>
      </c>
    </row>
    <row r="4711" spans="1:2" x14ac:dyDescent="0.25">
      <c r="A4711" s="62">
        <v>31151504</v>
      </c>
      <c r="B4711" s="63" t="s">
        <v>6213</v>
      </c>
    </row>
    <row r="4712" spans="1:2" x14ac:dyDescent="0.25">
      <c r="A4712" s="62">
        <v>31151505</v>
      </c>
      <c r="B4712" s="63" t="s">
        <v>7591</v>
      </c>
    </row>
    <row r="4713" spans="1:2" x14ac:dyDescent="0.25">
      <c r="A4713" s="62">
        <v>31151506</v>
      </c>
      <c r="B4713" s="63" t="s">
        <v>1196</v>
      </c>
    </row>
    <row r="4714" spans="1:2" x14ac:dyDescent="0.25">
      <c r="A4714" s="62">
        <v>31151507</v>
      </c>
      <c r="B4714" s="63" t="s">
        <v>15606</v>
      </c>
    </row>
    <row r="4715" spans="1:2" x14ac:dyDescent="0.25">
      <c r="A4715" s="62">
        <v>31151508</v>
      </c>
      <c r="B4715" s="63" t="s">
        <v>10923</v>
      </c>
    </row>
    <row r="4716" spans="1:2" x14ac:dyDescent="0.25">
      <c r="A4716" s="62">
        <v>31151509</v>
      </c>
      <c r="B4716" s="63" t="s">
        <v>18708</v>
      </c>
    </row>
    <row r="4717" spans="1:2" x14ac:dyDescent="0.25">
      <c r="A4717" s="62">
        <v>31151601</v>
      </c>
      <c r="B4717" s="63" t="s">
        <v>4955</v>
      </c>
    </row>
    <row r="4718" spans="1:2" x14ac:dyDescent="0.25">
      <c r="A4718" s="62">
        <v>31151603</v>
      </c>
      <c r="B4718" s="63" t="s">
        <v>18335</v>
      </c>
    </row>
    <row r="4719" spans="1:2" x14ac:dyDescent="0.25">
      <c r="A4719" s="62">
        <v>31151604</v>
      </c>
      <c r="B4719" s="63" t="s">
        <v>6659</v>
      </c>
    </row>
    <row r="4720" spans="1:2" x14ac:dyDescent="0.25">
      <c r="A4720" s="62">
        <v>31151605</v>
      </c>
      <c r="B4720" s="63" t="s">
        <v>15243</v>
      </c>
    </row>
    <row r="4721" spans="1:2" x14ac:dyDescent="0.25">
      <c r="A4721" s="62">
        <v>31151606</v>
      </c>
      <c r="B4721" s="63" t="s">
        <v>3120</v>
      </c>
    </row>
    <row r="4722" spans="1:2" x14ac:dyDescent="0.25">
      <c r="A4722" s="62">
        <v>31151607</v>
      </c>
      <c r="B4722" s="63" t="s">
        <v>11553</v>
      </c>
    </row>
    <row r="4723" spans="1:2" x14ac:dyDescent="0.25">
      <c r="A4723" s="62">
        <v>31151608</v>
      </c>
      <c r="B4723" s="63" t="s">
        <v>16856</v>
      </c>
    </row>
    <row r="4724" spans="1:2" x14ac:dyDescent="0.25">
      <c r="A4724" s="62">
        <v>31151609</v>
      </c>
      <c r="B4724" s="63" t="s">
        <v>14516</v>
      </c>
    </row>
    <row r="4725" spans="1:2" x14ac:dyDescent="0.25">
      <c r="A4725" s="62">
        <v>31151702</v>
      </c>
      <c r="B4725" s="63" t="s">
        <v>3780</v>
      </c>
    </row>
    <row r="4726" spans="1:2" x14ac:dyDescent="0.25">
      <c r="A4726" s="62">
        <v>31151703</v>
      </c>
      <c r="B4726" s="63" t="s">
        <v>5341</v>
      </c>
    </row>
    <row r="4727" spans="1:2" x14ac:dyDescent="0.25">
      <c r="A4727" s="62">
        <v>31151704</v>
      </c>
      <c r="B4727" s="63" t="s">
        <v>3771</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3016</v>
      </c>
    </row>
    <row r="4732" spans="1:2" x14ac:dyDescent="0.25">
      <c r="A4732" s="62">
        <v>31151804</v>
      </c>
      <c r="B4732" s="63" t="s">
        <v>17098</v>
      </c>
    </row>
    <row r="4733" spans="1:2" x14ac:dyDescent="0.25">
      <c r="A4733" s="62">
        <v>31151901</v>
      </c>
      <c r="B4733" s="63" t="s">
        <v>8629</v>
      </c>
    </row>
    <row r="4734" spans="1:2" x14ac:dyDescent="0.25">
      <c r="A4734" s="62">
        <v>31151902</v>
      </c>
      <c r="B4734" s="63" t="s">
        <v>4809</v>
      </c>
    </row>
    <row r="4735" spans="1:2" x14ac:dyDescent="0.25">
      <c r="A4735" s="62">
        <v>31151903</v>
      </c>
      <c r="B4735" s="63" t="s">
        <v>15995</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6406</v>
      </c>
    </row>
    <row r="4742" spans="1:2" x14ac:dyDescent="0.25">
      <c r="A4742" s="62">
        <v>31161503</v>
      </c>
      <c r="B4742" s="63" t="s">
        <v>1220</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3324</v>
      </c>
    </row>
    <row r="4753" spans="1:2" x14ac:dyDescent="0.25">
      <c r="A4753" s="62">
        <v>31161514</v>
      </c>
      <c r="B4753" s="63" t="s">
        <v>13046</v>
      </c>
    </row>
    <row r="4754" spans="1:2" x14ac:dyDescent="0.25">
      <c r="A4754" s="62">
        <v>31161516</v>
      </c>
      <c r="B4754" s="63" t="s">
        <v>7707</v>
      </c>
    </row>
    <row r="4755" spans="1:2" x14ac:dyDescent="0.25">
      <c r="A4755" s="62">
        <v>31161517</v>
      </c>
      <c r="B4755" s="63" t="s">
        <v>14616</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11008</v>
      </c>
    </row>
    <row r="4762" spans="1:2" x14ac:dyDescent="0.25">
      <c r="A4762" s="62">
        <v>31161606</v>
      </c>
      <c r="B4762" s="63" t="s">
        <v>14939</v>
      </c>
    </row>
    <row r="4763" spans="1:2" x14ac:dyDescent="0.25">
      <c r="A4763" s="62">
        <v>31161607</v>
      </c>
      <c r="B4763" s="63" t="s">
        <v>2402</v>
      </c>
    </row>
    <row r="4764" spans="1:2" x14ac:dyDescent="0.25">
      <c r="A4764" s="62">
        <v>31161608</v>
      </c>
      <c r="B4764" s="63" t="s">
        <v>13658</v>
      </c>
    </row>
    <row r="4765" spans="1:2" x14ac:dyDescent="0.25">
      <c r="A4765" s="62">
        <v>31161609</v>
      </c>
      <c r="B4765" s="63" t="s">
        <v>9843</v>
      </c>
    </row>
    <row r="4766" spans="1:2" x14ac:dyDescent="0.25">
      <c r="A4766" s="62">
        <v>31161610</v>
      </c>
      <c r="B4766" s="63" t="s">
        <v>2644</v>
      </c>
    </row>
    <row r="4767" spans="1:2" x14ac:dyDescent="0.25">
      <c r="A4767" s="62">
        <v>31161611</v>
      </c>
      <c r="B4767" s="63" t="s">
        <v>10690</v>
      </c>
    </row>
    <row r="4768" spans="1:2" x14ac:dyDescent="0.25">
      <c r="A4768" s="62">
        <v>31161612</v>
      </c>
      <c r="B4768" s="63" t="s">
        <v>16847</v>
      </c>
    </row>
    <row r="4769" spans="1:2" x14ac:dyDescent="0.25">
      <c r="A4769" s="62">
        <v>31161613</v>
      </c>
      <c r="B4769" s="63" t="s">
        <v>4972</v>
      </c>
    </row>
    <row r="4770" spans="1:2" x14ac:dyDescent="0.25">
      <c r="A4770" s="62">
        <v>31161614</v>
      </c>
      <c r="B4770" s="63" t="s">
        <v>50</v>
      </c>
    </row>
    <row r="4771" spans="1:2" x14ac:dyDescent="0.25">
      <c r="A4771" s="62">
        <v>31161616</v>
      </c>
      <c r="B4771" s="63" t="s">
        <v>8559</v>
      </c>
    </row>
    <row r="4772" spans="1:2" x14ac:dyDescent="0.25">
      <c r="A4772" s="62">
        <v>31161617</v>
      </c>
      <c r="B4772" s="63" t="s">
        <v>7396</v>
      </c>
    </row>
    <row r="4773" spans="1:2" x14ac:dyDescent="0.25">
      <c r="A4773" s="62">
        <v>31161618</v>
      </c>
      <c r="B4773" s="63" t="s">
        <v>13747</v>
      </c>
    </row>
    <row r="4774" spans="1:2" x14ac:dyDescent="0.25">
      <c r="A4774" s="62">
        <v>31161619</v>
      </c>
      <c r="B4774" s="63" t="s">
        <v>16491</v>
      </c>
    </row>
    <row r="4775" spans="1:2" x14ac:dyDescent="0.25">
      <c r="A4775" s="62">
        <v>31161620</v>
      </c>
      <c r="B4775" s="63" t="s">
        <v>3453</v>
      </c>
    </row>
    <row r="4776" spans="1:2" x14ac:dyDescent="0.25">
      <c r="A4776" s="62">
        <v>31161621</v>
      </c>
      <c r="B4776" s="63" t="s">
        <v>5390</v>
      </c>
    </row>
    <row r="4777" spans="1:2" x14ac:dyDescent="0.25">
      <c r="A4777" s="62">
        <v>31161701</v>
      </c>
      <c r="B4777" s="63" t="s">
        <v>16143</v>
      </c>
    </row>
    <row r="4778" spans="1:2" x14ac:dyDescent="0.25">
      <c r="A4778" s="62">
        <v>31161702</v>
      </c>
      <c r="B4778" s="63" t="s">
        <v>8293</v>
      </c>
    </row>
    <row r="4779" spans="1:2" x14ac:dyDescent="0.25">
      <c r="A4779" s="62">
        <v>31161703</v>
      </c>
      <c r="B4779" s="63" t="s">
        <v>7882</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7727</v>
      </c>
    </row>
    <row r="4785" spans="1:2" x14ac:dyDescent="0.25">
      <c r="A4785" s="62">
        <v>31161709</v>
      </c>
      <c r="B4785" s="63" t="s">
        <v>2201</v>
      </c>
    </row>
    <row r="4786" spans="1:2" x14ac:dyDescent="0.25">
      <c r="A4786" s="62">
        <v>31161710</v>
      </c>
      <c r="B4786" s="63" t="s">
        <v>7639</v>
      </c>
    </row>
    <row r="4787" spans="1:2" x14ac:dyDescent="0.25">
      <c r="A4787" s="62">
        <v>31161711</v>
      </c>
      <c r="B4787" s="63" t="s">
        <v>14876</v>
      </c>
    </row>
    <row r="4788" spans="1:2" x14ac:dyDescent="0.25">
      <c r="A4788" s="62">
        <v>31161712</v>
      </c>
      <c r="B4788" s="63" t="s">
        <v>7284</v>
      </c>
    </row>
    <row r="4789" spans="1:2" x14ac:dyDescent="0.25">
      <c r="A4789" s="62">
        <v>31161713</v>
      </c>
      <c r="B4789" s="63" t="s">
        <v>7269</v>
      </c>
    </row>
    <row r="4790" spans="1:2" x14ac:dyDescent="0.25">
      <c r="A4790" s="62">
        <v>31161714</v>
      </c>
      <c r="B4790" s="63" t="s">
        <v>5750</v>
      </c>
    </row>
    <row r="4791" spans="1:2" x14ac:dyDescent="0.25">
      <c r="A4791" s="62">
        <v>31161716</v>
      </c>
      <c r="B4791" s="63" t="s">
        <v>198</v>
      </c>
    </row>
    <row r="4792" spans="1:2" x14ac:dyDescent="0.25">
      <c r="A4792" s="62">
        <v>31161717</v>
      </c>
      <c r="B4792" s="63" t="s">
        <v>11464</v>
      </c>
    </row>
    <row r="4793" spans="1:2" x14ac:dyDescent="0.25">
      <c r="A4793" s="62">
        <v>31161718</v>
      </c>
      <c r="B4793" s="63" t="s">
        <v>5039</v>
      </c>
    </row>
    <row r="4794" spans="1:2" x14ac:dyDescent="0.25">
      <c r="A4794" s="62">
        <v>31161719</v>
      </c>
      <c r="B4794" s="63" t="s">
        <v>14861</v>
      </c>
    </row>
    <row r="4795" spans="1:2" x14ac:dyDescent="0.25">
      <c r="A4795" s="62">
        <v>31161720</v>
      </c>
      <c r="B4795" s="63" t="s">
        <v>7609</v>
      </c>
    </row>
    <row r="4796" spans="1:2" x14ac:dyDescent="0.25">
      <c r="A4796" s="62">
        <v>31161721</v>
      </c>
      <c r="B4796" s="63" t="s">
        <v>5098</v>
      </c>
    </row>
    <row r="4797" spans="1:2" x14ac:dyDescent="0.25">
      <c r="A4797" s="62">
        <v>31161722</v>
      </c>
      <c r="B4797" s="63" t="s">
        <v>9448</v>
      </c>
    </row>
    <row r="4798" spans="1:2" x14ac:dyDescent="0.25">
      <c r="A4798" s="62">
        <v>31161723</v>
      </c>
      <c r="B4798" s="63" t="s">
        <v>17023</v>
      </c>
    </row>
    <row r="4799" spans="1:2" x14ac:dyDescent="0.25">
      <c r="A4799" s="62">
        <v>31161724</v>
      </c>
      <c r="B4799" s="63" t="s">
        <v>14668</v>
      </c>
    </row>
    <row r="4800" spans="1:2" x14ac:dyDescent="0.25">
      <c r="A4800" s="62">
        <v>31161725</v>
      </c>
      <c r="B4800" s="63" t="s">
        <v>17651</v>
      </c>
    </row>
    <row r="4801" spans="1:2" x14ac:dyDescent="0.25">
      <c r="A4801" s="62">
        <v>31161726</v>
      </c>
      <c r="B4801" s="63" t="s">
        <v>10340</v>
      </c>
    </row>
    <row r="4802" spans="1:2" x14ac:dyDescent="0.25">
      <c r="A4802" s="62">
        <v>31161727</v>
      </c>
      <c r="B4802" s="63" t="s">
        <v>2983</v>
      </c>
    </row>
    <row r="4803" spans="1:2" x14ac:dyDescent="0.25">
      <c r="A4803" s="62">
        <v>31161728</v>
      </c>
      <c r="B4803" s="63" t="s">
        <v>9453</v>
      </c>
    </row>
    <row r="4804" spans="1:2" x14ac:dyDescent="0.25">
      <c r="A4804" s="62">
        <v>31161729</v>
      </c>
      <c r="B4804" s="63" t="s">
        <v>5427</v>
      </c>
    </row>
    <row r="4805" spans="1:2" x14ac:dyDescent="0.25">
      <c r="A4805" s="62">
        <v>31161730</v>
      </c>
      <c r="B4805" s="63" t="s">
        <v>17943</v>
      </c>
    </row>
    <row r="4806" spans="1:2" x14ac:dyDescent="0.25">
      <c r="A4806" s="62">
        <v>31161731</v>
      </c>
      <c r="B4806" s="63" t="s">
        <v>13922</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7841</v>
      </c>
    </row>
    <row r="4811" spans="1:2" x14ac:dyDescent="0.25">
      <c r="A4811" s="62">
        <v>31161805</v>
      </c>
      <c r="B4811" s="63" t="s">
        <v>355</v>
      </c>
    </row>
    <row r="4812" spans="1:2" x14ac:dyDescent="0.25">
      <c r="A4812" s="62">
        <v>31161806</v>
      </c>
      <c r="B4812" s="63" t="s">
        <v>11817</v>
      </c>
    </row>
    <row r="4813" spans="1:2" x14ac:dyDescent="0.25">
      <c r="A4813" s="62">
        <v>31161807</v>
      </c>
      <c r="B4813" s="63" t="s">
        <v>4262</v>
      </c>
    </row>
    <row r="4814" spans="1:2" x14ac:dyDescent="0.25">
      <c r="A4814" s="62">
        <v>31161808</v>
      </c>
      <c r="B4814" s="63" t="s">
        <v>6504</v>
      </c>
    </row>
    <row r="4815" spans="1:2" x14ac:dyDescent="0.25">
      <c r="A4815" s="62">
        <v>31161809</v>
      </c>
      <c r="B4815" s="63" t="s">
        <v>7604</v>
      </c>
    </row>
    <row r="4816" spans="1:2" x14ac:dyDescent="0.25">
      <c r="A4816" s="62">
        <v>31161810</v>
      </c>
      <c r="B4816" s="63" t="s">
        <v>8195</v>
      </c>
    </row>
    <row r="4817" spans="1:2" x14ac:dyDescent="0.25">
      <c r="A4817" s="62">
        <v>31161811</v>
      </c>
      <c r="B4817" s="63" t="s">
        <v>18684</v>
      </c>
    </row>
    <row r="4818" spans="1:2" x14ac:dyDescent="0.25">
      <c r="A4818" s="62">
        <v>31161812</v>
      </c>
      <c r="B4818" s="63" t="s">
        <v>4215</v>
      </c>
    </row>
    <row r="4819" spans="1:2" x14ac:dyDescent="0.25">
      <c r="A4819" s="62">
        <v>31161813</v>
      </c>
      <c r="B4819" s="63" t="s">
        <v>18567</v>
      </c>
    </row>
    <row r="4820" spans="1:2" x14ac:dyDescent="0.25">
      <c r="A4820" s="62">
        <v>31161814</v>
      </c>
      <c r="B4820" s="63" t="s">
        <v>3932</v>
      </c>
    </row>
    <row r="4821" spans="1:2" x14ac:dyDescent="0.25">
      <c r="A4821" s="62">
        <v>31161815</v>
      </c>
      <c r="B4821" s="63" t="s">
        <v>14635</v>
      </c>
    </row>
    <row r="4822" spans="1:2" x14ac:dyDescent="0.25">
      <c r="A4822" s="62">
        <v>31161816</v>
      </c>
      <c r="B4822" s="63" t="s">
        <v>8311</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4217</v>
      </c>
    </row>
    <row r="4827" spans="1:2" x14ac:dyDescent="0.25">
      <c r="A4827" s="62">
        <v>31161901</v>
      </c>
      <c r="B4827" s="63" t="s">
        <v>2918</v>
      </c>
    </row>
    <row r="4828" spans="1:2" x14ac:dyDescent="0.25">
      <c r="A4828" s="62">
        <v>31161902</v>
      </c>
      <c r="B4828" s="63" t="s">
        <v>12385</v>
      </c>
    </row>
    <row r="4829" spans="1:2" x14ac:dyDescent="0.25">
      <c r="A4829" s="62">
        <v>31161903</v>
      </c>
      <c r="B4829" s="63" t="s">
        <v>8580</v>
      </c>
    </row>
    <row r="4830" spans="1:2" x14ac:dyDescent="0.25">
      <c r="A4830" s="62">
        <v>31161904</v>
      </c>
      <c r="B4830" s="63" t="s">
        <v>8990</v>
      </c>
    </row>
    <row r="4831" spans="1:2" x14ac:dyDescent="0.25">
      <c r="A4831" s="62">
        <v>31161905</v>
      </c>
      <c r="B4831" s="63" t="s">
        <v>18590</v>
      </c>
    </row>
    <row r="4832" spans="1:2" x14ac:dyDescent="0.25">
      <c r="A4832" s="62">
        <v>31161906</v>
      </c>
      <c r="B4832" s="63" t="s">
        <v>2258</v>
      </c>
    </row>
    <row r="4833" spans="1:2" x14ac:dyDescent="0.25">
      <c r="A4833" s="62">
        <v>31161907</v>
      </c>
      <c r="B4833" s="63" t="s">
        <v>3230</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6142</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2752</v>
      </c>
    </row>
    <row r="4844" spans="1:2" x14ac:dyDescent="0.25">
      <c r="A4844" s="62">
        <v>31162102</v>
      </c>
      <c r="B4844" s="63" t="s">
        <v>6617</v>
      </c>
    </row>
    <row r="4845" spans="1:2" x14ac:dyDescent="0.25">
      <c r="A4845" s="62">
        <v>31162103</v>
      </c>
      <c r="B4845" s="63" t="s">
        <v>6072</v>
      </c>
    </row>
    <row r="4846" spans="1:2" x14ac:dyDescent="0.25">
      <c r="A4846" s="62">
        <v>31162104</v>
      </c>
      <c r="B4846" s="63" t="s">
        <v>15476</v>
      </c>
    </row>
    <row r="4847" spans="1:2" x14ac:dyDescent="0.25">
      <c r="A4847" s="62">
        <v>31162105</v>
      </c>
      <c r="B4847" s="63" t="s">
        <v>5824</v>
      </c>
    </row>
    <row r="4848" spans="1:2" x14ac:dyDescent="0.25">
      <c r="A4848" s="62">
        <v>31162106</v>
      </c>
      <c r="B4848" s="63" t="s">
        <v>1452</v>
      </c>
    </row>
    <row r="4849" spans="1:2" x14ac:dyDescent="0.25">
      <c r="A4849" s="62">
        <v>31162107</v>
      </c>
      <c r="B4849" s="63" t="s">
        <v>17959</v>
      </c>
    </row>
    <row r="4850" spans="1:2" x14ac:dyDescent="0.25">
      <c r="A4850" s="62">
        <v>31162108</v>
      </c>
      <c r="B4850" s="63" t="s">
        <v>7988</v>
      </c>
    </row>
    <row r="4851" spans="1:2" x14ac:dyDescent="0.25">
      <c r="A4851" s="62">
        <v>31162201</v>
      </c>
      <c r="B4851" s="63" t="s">
        <v>17800</v>
      </c>
    </row>
    <row r="4852" spans="1:2" x14ac:dyDescent="0.25">
      <c r="A4852" s="62">
        <v>31162202</v>
      </c>
      <c r="B4852" s="63" t="s">
        <v>10199</v>
      </c>
    </row>
    <row r="4853" spans="1:2" x14ac:dyDescent="0.25">
      <c r="A4853" s="62">
        <v>31162203</v>
      </c>
      <c r="B4853" s="63" t="s">
        <v>13476</v>
      </c>
    </row>
    <row r="4854" spans="1:2" x14ac:dyDescent="0.25">
      <c r="A4854" s="62">
        <v>31162204</v>
      </c>
      <c r="B4854" s="63" t="s">
        <v>14100</v>
      </c>
    </row>
    <row r="4855" spans="1:2" x14ac:dyDescent="0.25">
      <c r="A4855" s="62">
        <v>31162205</v>
      </c>
      <c r="B4855" s="63" t="s">
        <v>7209</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7980</v>
      </c>
    </row>
    <row r="4864" spans="1:2" x14ac:dyDescent="0.25">
      <c r="A4864" s="62">
        <v>31162305</v>
      </c>
      <c r="B4864" s="63" t="s">
        <v>8525</v>
      </c>
    </row>
    <row r="4865" spans="1:2" x14ac:dyDescent="0.25">
      <c r="A4865" s="62">
        <v>31162306</v>
      </c>
      <c r="B4865" s="63" t="s">
        <v>10507</v>
      </c>
    </row>
    <row r="4866" spans="1:2" x14ac:dyDescent="0.25">
      <c r="A4866" s="62">
        <v>31162307</v>
      </c>
      <c r="B4866" s="63" t="s">
        <v>10249</v>
      </c>
    </row>
    <row r="4867" spans="1:2" x14ac:dyDescent="0.25">
      <c r="A4867" s="62">
        <v>31162308</v>
      </c>
      <c r="B4867" s="63" t="s">
        <v>4073</v>
      </c>
    </row>
    <row r="4868" spans="1:2" x14ac:dyDescent="0.25">
      <c r="A4868" s="62">
        <v>31162309</v>
      </c>
      <c r="B4868" s="63" t="s">
        <v>7960</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9884</v>
      </c>
    </row>
    <row r="4881" spans="1:2" x14ac:dyDescent="0.25">
      <c r="A4881" s="62">
        <v>31162410</v>
      </c>
      <c r="B4881" s="63" t="s">
        <v>5031</v>
      </c>
    </row>
    <row r="4882" spans="1:2" x14ac:dyDescent="0.25">
      <c r="A4882" s="62">
        <v>31162411</v>
      </c>
      <c r="B4882" s="63" t="s">
        <v>5435</v>
      </c>
    </row>
    <row r="4883" spans="1:2" x14ac:dyDescent="0.25">
      <c r="A4883" s="62">
        <v>31162412</v>
      </c>
      <c r="B4883" s="63" t="s">
        <v>780</v>
      </c>
    </row>
    <row r="4884" spans="1:2" x14ac:dyDescent="0.25">
      <c r="A4884" s="62">
        <v>31162413</v>
      </c>
      <c r="B4884" s="63" t="s">
        <v>3760</v>
      </c>
    </row>
    <row r="4885" spans="1:2" x14ac:dyDescent="0.25">
      <c r="A4885" s="62">
        <v>31162414</v>
      </c>
      <c r="B4885" s="63" t="s">
        <v>4251</v>
      </c>
    </row>
    <row r="4886" spans="1:2" x14ac:dyDescent="0.25">
      <c r="A4886" s="62">
        <v>31162415</v>
      </c>
      <c r="B4886" s="63" t="s">
        <v>362</v>
      </c>
    </row>
    <row r="4887" spans="1:2" x14ac:dyDescent="0.25">
      <c r="A4887" s="62">
        <v>31162416</v>
      </c>
      <c r="B4887" s="63" t="s">
        <v>4296</v>
      </c>
    </row>
    <row r="4888" spans="1:2" x14ac:dyDescent="0.25">
      <c r="A4888" s="62">
        <v>31162417</v>
      </c>
      <c r="B4888" s="63" t="s">
        <v>11609</v>
      </c>
    </row>
    <row r="4889" spans="1:2" x14ac:dyDescent="0.25">
      <c r="A4889" s="62">
        <v>31162418</v>
      </c>
      <c r="B4889" s="63" t="s">
        <v>14694</v>
      </c>
    </row>
    <row r="4890" spans="1:2" x14ac:dyDescent="0.25">
      <c r="A4890" s="62">
        <v>31162501</v>
      </c>
      <c r="B4890" s="63" t="s">
        <v>4705</v>
      </c>
    </row>
    <row r="4891" spans="1:2" x14ac:dyDescent="0.25">
      <c r="A4891" s="62">
        <v>31162502</v>
      </c>
      <c r="B4891" s="63" t="s">
        <v>5260</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8758</v>
      </c>
    </row>
    <row r="4896" spans="1:2" x14ac:dyDescent="0.25">
      <c r="A4896" s="62">
        <v>31162507</v>
      </c>
      <c r="B4896" s="63" t="s">
        <v>3859</v>
      </c>
    </row>
    <row r="4897" spans="1:2" x14ac:dyDescent="0.25">
      <c r="A4897" s="62">
        <v>31162601</v>
      </c>
      <c r="B4897" s="63" t="s">
        <v>6054</v>
      </c>
    </row>
    <row r="4898" spans="1:2" x14ac:dyDescent="0.25">
      <c r="A4898" s="62">
        <v>31162602</v>
      </c>
      <c r="B4898" s="63" t="s">
        <v>363</v>
      </c>
    </row>
    <row r="4899" spans="1:2" x14ac:dyDescent="0.25">
      <c r="A4899" s="62">
        <v>31162603</v>
      </c>
      <c r="B4899" s="63" t="s">
        <v>13207</v>
      </c>
    </row>
    <row r="4900" spans="1:2" x14ac:dyDescent="0.25">
      <c r="A4900" s="62">
        <v>31162604</v>
      </c>
      <c r="B4900" s="63" t="s">
        <v>2467</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13403</v>
      </c>
    </row>
    <row r="4906" spans="1:2" x14ac:dyDescent="0.25">
      <c r="A4906" s="62">
        <v>31162610</v>
      </c>
      <c r="B4906" s="63" t="s">
        <v>13208</v>
      </c>
    </row>
    <row r="4907" spans="1:2" x14ac:dyDescent="0.25">
      <c r="A4907" s="62">
        <v>31162611</v>
      </c>
      <c r="B4907" s="63" t="s">
        <v>17698</v>
      </c>
    </row>
    <row r="4908" spans="1:2" x14ac:dyDescent="0.25">
      <c r="A4908" s="62">
        <v>31162701</v>
      </c>
      <c r="B4908" s="63" t="s">
        <v>8708</v>
      </c>
    </row>
    <row r="4909" spans="1:2" x14ac:dyDescent="0.25">
      <c r="A4909" s="62">
        <v>31162702</v>
      </c>
      <c r="B4909" s="63" t="s">
        <v>7054</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3536</v>
      </c>
    </row>
    <row r="4918" spans="1:2" x14ac:dyDescent="0.25">
      <c r="A4918" s="62">
        <v>31162807</v>
      </c>
      <c r="B4918" s="63" t="s">
        <v>4393</v>
      </c>
    </row>
    <row r="4919" spans="1:2" x14ac:dyDescent="0.25">
      <c r="A4919" s="62">
        <v>31162808</v>
      </c>
      <c r="B4919" s="63" t="s">
        <v>7572</v>
      </c>
    </row>
    <row r="4920" spans="1:2" x14ac:dyDescent="0.25">
      <c r="A4920" s="62">
        <v>31162809</v>
      </c>
      <c r="B4920" s="63" t="s">
        <v>2017</v>
      </c>
    </row>
    <row r="4921" spans="1:2" x14ac:dyDescent="0.25">
      <c r="A4921" s="62">
        <v>31162810</v>
      </c>
      <c r="B4921" s="63" t="s">
        <v>1033</v>
      </c>
    </row>
    <row r="4922" spans="1:2" x14ac:dyDescent="0.25">
      <c r="A4922" s="62">
        <v>31162811</v>
      </c>
      <c r="B4922" s="63" t="s">
        <v>3865</v>
      </c>
    </row>
    <row r="4923" spans="1:2" x14ac:dyDescent="0.25">
      <c r="A4923" s="62">
        <v>31162901</v>
      </c>
      <c r="B4923" s="63" t="s">
        <v>8279</v>
      </c>
    </row>
    <row r="4924" spans="1:2" x14ac:dyDescent="0.25">
      <c r="A4924" s="62">
        <v>31162902</v>
      </c>
      <c r="B4924" s="63" t="s">
        <v>9937</v>
      </c>
    </row>
    <row r="4925" spans="1:2" x14ac:dyDescent="0.25">
      <c r="A4925" s="62">
        <v>31162903</v>
      </c>
      <c r="B4925" s="63" t="s">
        <v>14998</v>
      </c>
    </row>
    <row r="4926" spans="1:2" x14ac:dyDescent="0.25">
      <c r="A4926" s="62">
        <v>31162904</v>
      </c>
      <c r="B4926" s="63" t="s">
        <v>4598</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8776</v>
      </c>
    </row>
    <row r="4933" spans="1:2" x14ac:dyDescent="0.25">
      <c r="A4933" s="62">
        <v>31163005</v>
      </c>
      <c r="B4933" s="63" t="s">
        <v>1279</v>
      </c>
    </row>
    <row r="4934" spans="1:2" x14ac:dyDescent="0.25">
      <c r="A4934" s="62">
        <v>31163101</v>
      </c>
      <c r="B4934" s="63" t="s">
        <v>3806</v>
      </c>
    </row>
    <row r="4935" spans="1:2" x14ac:dyDescent="0.25">
      <c r="A4935" s="62">
        <v>31163102</v>
      </c>
      <c r="B4935" s="63" t="s">
        <v>5323</v>
      </c>
    </row>
    <row r="4936" spans="1:2" x14ac:dyDescent="0.25">
      <c r="A4936" s="62">
        <v>31163103</v>
      </c>
      <c r="B4936" s="63" t="s">
        <v>6598</v>
      </c>
    </row>
    <row r="4937" spans="1:2" x14ac:dyDescent="0.25">
      <c r="A4937" s="62">
        <v>31163201</v>
      </c>
      <c r="B4937" s="63" t="s">
        <v>16195</v>
      </c>
    </row>
    <row r="4938" spans="1:2" x14ac:dyDescent="0.25">
      <c r="A4938" s="62">
        <v>31163202</v>
      </c>
      <c r="B4938" s="63" t="s">
        <v>16036</v>
      </c>
    </row>
    <row r="4939" spans="1:2" x14ac:dyDescent="0.25">
      <c r="A4939" s="62">
        <v>31163203</v>
      </c>
      <c r="B4939" s="63" t="s">
        <v>2837</v>
      </c>
    </row>
    <row r="4940" spans="1:2" x14ac:dyDescent="0.25">
      <c r="A4940" s="62">
        <v>31163204</v>
      </c>
      <c r="B4940" s="63" t="s">
        <v>9884</v>
      </c>
    </row>
    <row r="4941" spans="1:2" x14ac:dyDescent="0.25">
      <c r="A4941" s="62">
        <v>31163205</v>
      </c>
      <c r="B4941" s="63" t="s">
        <v>1134</v>
      </c>
    </row>
    <row r="4942" spans="1:2" x14ac:dyDescent="0.25">
      <c r="A4942" s="62">
        <v>31163207</v>
      </c>
      <c r="B4942" s="63" t="s">
        <v>5965</v>
      </c>
    </row>
    <row r="4943" spans="1:2" x14ac:dyDescent="0.25">
      <c r="A4943" s="62">
        <v>31163208</v>
      </c>
      <c r="B4943" s="63" t="s">
        <v>7865</v>
      </c>
    </row>
    <row r="4944" spans="1:2" x14ac:dyDescent="0.25">
      <c r="A4944" s="62">
        <v>31163209</v>
      </c>
      <c r="B4944" s="63" t="s">
        <v>12848</v>
      </c>
    </row>
    <row r="4945" spans="1:2" x14ac:dyDescent="0.25">
      <c r="A4945" s="62">
        <v>31163210</v>
      </c>
      <c r="B4945" s="63" t="s">
        <v>8824</v>
      </c>
    </row>
    <row r="4946" spans="1:2" x14ac:dyDescent="0.25">
      <c r="A4946" s="62">
        <v>31163211</v>
      </c>
      <c r="B4946" s="63" t="s">
        <v>5973</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5031</v>
      </c>
    </row>
    <row r="4951" spans="1:2" x14ac:dyDescent="0.25">
      <c r="A4951" s="62">
        <v>31163301</v>
      </c>
      <c r="B4951" s="63" t="s">
        <v>4394</v>
      </c>
    </row>
    <row r="4952" spans="1:2" x14ac:dyDescent="0.25">
      <c r="A4952" s="62">
        <v>31171501</v>
      </c>
      <c r="B4952" s="63" t="s">
        <v>17535</v>
      </c>
    </row>
    <row r="4953" spans="1:2" x14ac:dyDescent="0.25">
      <c r="A4953" s="62">
        <v>31171502</v>
      </c>
      <c r="B4953" s="63" t="s">
        <v>1610</v>
      </c>
    </row>
    <row r="4954" spans="1:2" x14ac:dyDescent="0.25">
      <c r="A4954" s="62">
        <v>31171503</v>
      </c>
      <c r="B4954" s="63" t="s">
        <v>7619</v>
      </c>
    </row>
    <row r="4955" spans="1:2" x14ac:dyDescent="0.25">
      <c r="A4955" s="62">
        <v>31171504</v>
      </c>
      <c r="B4955" s="63" t="s">
        <v>10793</v>
      </c>
    </row>
    <row r="4956" spans="1:2" x14ac:dyDescent="0.25">
      <c r="A4956" s="62">
        <v>31171505</v>
      </c>
      <c r="B4956" s="63" t="s">
        <v>6545</v>
      </c>
    </row>
    <row r="4957" spans="1:2" x14ac:dyDescent="0.25">
      <c r="A4957" s="62">
        <v>31171506</v>
      </c>
      <c r="B4957" s="63" t="s">
        <v>2773</v>
      </c>
    </row>
    <row r="4958" spans="1:2" x14ac:dyDescent="0.25">
      <c r="A4958" s="62">
        <v>31171507</v>
      </c>
      <c r="B4958" s="63" t="s">
        <v>6781</v>
      </c>
    </row>
    <row r="4959" spans="1:2" x14ac:dyDescent="0.25">
      <c r="A4959" s="62">
        <v>31171508</v>
      </c>
      <c r="B4959" s="63" t="s">
        <v>2059</v>
      </c>
    </row>
    <row r="4960" spans="1:2" x14ac:dyDescent="0.25">
      <c r="A4960" s="62">
        <v>31171509</v>
      </c>
      <c r="B4960" s="63" t="s">
        <v>10563</v>
      </c>
    </row>
    <row r="4961" spans="1:2" x14ac:dyDescent="0.25">
      <c r="A4961" s="62">
        <v>31171510</v>
      </c>
      <c r="B4961" s="63" t="s">
        <v>7427</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9421</v>
      </c>
    </row>
    <row r="4966" spans="1:2" x14ac:dyDescent="0.25">
      <c r="A4966" s="62">
        <v>31171516</v>
      </c>
      <c r="B4966" s="63" t="s">
        <v>9098</v>
      </c>
    </row>
    <row r="4967" spans="1:2" x14ac:dyDescent="0.25">
      <c r="A4967" s="62">
        <v>31171518</v>
      </c>
      <c r="B4967" s="63" t="s">
        <v>6345</v>
      </c>
    </row>
    <row r="4968" spans="1:2" x14ac:dyDescent="0.25">
      <c r="A4968" s="62">
        <v>31171519</v>
      </c>
      <c r="B4968" s="63" t="s">
        <v>2268</v>
      </c>
    </row>
    <row r="4969" spans="1:2" x14ac:dyDescent="0.25">
      <c r="A4969" s="62">
        <v>31171520</v>
      </c>
      <c r="B4969" s="63" t="s">
        <v>1878</v>
      </c>
    </row>
    <row r="4970" spans="1:2" x14ac:dyDescent="0.25">
      <c r="A4970" s="62">
        <v>31171521</v>
      </c>
      <c r="B4970" s="63" t="s">
        <v>9754</v>
      </c>
    </row>
    <row r="4971" spans="1:2" x14ac:dyDescent="0.25">
      <c r="A4971" s="62">
        <v>31171522</v>
      </c>
      <c r="B4971" s="63" t="s">
        <v>2253</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9904</v>
      </c>
    </row>
    <row r="4976" spans="1:2" x14ac:dyDescent="0.25">
      <c r="A4976" s="62">
        <v>31171527</v>
      </c>
      <c r="B4976" s="63" t="s">
        <v>2001</v>
      </c>
    </row>
    <row r="4977" spans="1:2" x14ac:dyDescent="0.25">
      <c r="A4977" s="62">
        <v>31171528</v>
      </c>
      <c r="B4977" s="63" t="s">
        <v>2802</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3566</v>
      </c>
    </row>
    <row r="4987" spans="1:2" x14ac:dyDescent="0.25">
      <c r="A4987" s="62">
        <v>31171709</v>
      </c>
      <c r="B4987" s="63" t="s">
        <v>11564</v>
      </c>
    </row>
    <row r="4988" spans="1:2" x14ac:dyDescent="0.25">
      <c r="A4988" s="62">
        <v>31171710</v>
      </c>
      <c r="B4988" s="63" t="s">
        <v>10856</v>
      </c>
    </row>
    <row r="4989" spans="1:2" x14ac:dyDescent="0.25">
      <c r="A4989" s="62">
        <v>31171711</v>
      </c>
      <c r="B4989" s="63" t="s">
        <v>16468</v>
      </c>
    </row>
    <row r="4990" spans="1:2" x14ac:dyDescent="0.25">
      <c r="A4990" s="62">
        <v>31171712</v>
      </c>
      <c r="B4990" s="63" t="s">
        <v>18054</v>
      </c>
    </row>
    <row r="4991" spans="1:2" x14ac:dyDescent="0.25">
      <c r="A4991" s="62">
        <v>31171713</v>
      </c>
      <c r="B4991" s="63" t="s">
        <v>10169</v>
      </c>
    </row>
    <row r="4992" spans="1:2" x14ac:dyDescent="0.25">
      <c r="A4992" s="62">
        <v>31171714</v>
      </c>
      <c r="B4992" s="63" t="s">
        <v>8245</v>
      </c>
    </row>
    <row r="4993" spans="1:2" x14ac:dyDescent="0.25">
      <c r="A4993" s="62">
        <v>31171801</v>
      </c>
      <c r="B4993" s="63" t="s">
        <v>17791</v>
      </c>
    </row>
    <row r="4994" spans="1:2" x14ac:dyDescent="0.25">
      <c r="A4994" s="62">
        <v>31171802</v>
      </c>
      <c r="B4994" s="63" t="s">
        <v>7236</v>
      </c>
    </row>
    <row r="4995" spans="1:2" x14ac:dyDescent="0.25">
      <c r="A4995" s="62">
        <v>31171803</v>
      </c>
      <c r="B4995" s="63" t="s">
        <v>1024</v>
      </c>
    </row>
    <row r="4996" spans="1:2" x14ac:dyDescent="0.25">
      <c r="A4996" s="62">
        <v>31171804</v>
      </c>
      <c r="B4996" s="63" t="s">
        <v>9989</v>
      </c>
    </row>
    <row r="4997" spans="1:2" x14ac:dyDescent="0.25">
      <c r="A4997" s="62">
        <v>31171805</v>
      </c>
      <c r="B4997" s="63" t="s">
        <v>13623</v>
      </c>
    </row>
    <row r="4998" spans="1:2" x14ac:dyDescent="0.25">
      <c r="A4998" s="62">
        <v>31171806</v>
      </c>
      <c r="B4998" s="63" t="s">
        <v>4192</v>
      </c>
    </row>
    <row r="4999" spans="1:2" x14ac:dyDescent="0.25">
      <c r="A4999" s="62">
        <v>31171901</v>
      </c>
      <c r="B4999" s="63" t="s">
        <v>5839</v>
      </c>
    </row>
    <row r="5000" spans="1:2" x14ac:dyDescent="0.25">
      <c r="A5000" s="62">
        <v>31181501</v>
      </c>
      <c r="B5000" s="63" t="s">
        <v>9268</v>
      </c>
    </row>
    <row r="5001" spans="1:2" x14ac:dyDescent="0.25">
      <c r="A5001" s="62">
        <v>31181502</v>
      </c>
      <c r="B5001" s="63" t="s">
        <v>12542</v>
      </c>
    </row>
    <row r="5002" spans="1:2" x14ac:dyDescent="0.25">
      <c r="A5002" s="62">
        <v>31181503</v>
      </c>
      <c r="B5002" s="63" t="s">
        <v>7175</v>
      </c>
    </row>
    <row r="5003" spans="1:2" x14ac:dyDescent="0.25">
      <c r="A5003" s="62">
        <v>31181504</v>
      </c>
      <c r="B5003" s="63" t="s">
        <v>2438</v>
      </c>
    </row>
    <row r="5004" spans="1:2" x14ac:dyDescent="0.25">
      <c r="A5004" s="62">
        <v>31181505</v>
      </c>
      <c r="B5004" s="63" t="s">
        <v>6714</v>
      </c>
    </row>
    <row r="5005" spans="1:2" x14ac:dyDescent="0.25">
      <c r="A5005" s="62">
        <v>31181506</v>
      </c>
      <c r="B5005" s="63" t="s">
        <v>12341</v>
      </c>
    </row>
    <row r="5006" spans="1:2" x14ac:dyDescent="0.25">
      <c r="A5006" s="62">
        <v>31181507</v>
      </c>
      <c r="B5006" s="63" t="s">
        <v>5948</v>
      </c>
    </row>
    <row r="5007" spans="1:2" x14ac:dyDescent="0.25">
      <c r="A5007" s="62">
        <v>31181508</v>
      </c>
      <c r="B5007" s="63" t="s">
        <v>17497</v>
      </c>
    </row>
    <row r="5008" spans="1:2" x14ac:dyDescent="0.25">
      <c r="A5008" s="62">
        <v>31181509</v>
      </c>
      <c r="B5008" s="63" t="s">
        <v>1346</v>
      </c>
    </row>
    <row r="5009" spans="1:2" x14ac:dyDescent="0.25">
      <c r="A5009" s="62">
        <v>31181510</v>
      </c>
      <c r="B5009" s="63" t="s">
        <v>3923</v>
      </c>
    </row>
    <row r="5010" spans="1:2" x14ac:dyDescent="0.25">
      <c r="A5010" s="62">
        <v>31181511</v>
      </c>
      <c r="B5010" s="63" t="s">
        <v>11874</v>
      </c>
    </row>
    <row r="5011" spans="1:2" x14ac:dyDescent="0.25">
      <c r="A5011" s="62">
        <v>31181512</v>
      </c>
      <c r="B5011" s="63" t="s">
        <v>2187</v>
      </c>
    </row>
    <row r="5012" spans="1:2" x14ac:dyDescent="0.25">
      <c r="A5012" s="62">
        <v>31181601</v>
      </c>
      <c r="B5012" s="63" t="s">
        <v>8644</v>
      </c>
    </row>
    <row r="5013" spans="1:2" x14ac:dyDescent="0.25">
      <c r="A5013" s="62">
        <v>31181602</v>
      </c>
      <c r="B5013" s="63" t="s">
        <v>12655</v>
      </c>
    </row>
    <row r="5014" spans="1:2" x14ac:dyDescent="0.25">
      <c r="A5014" s="62">
        <v>31181603</v>
      </c>
      <c r="B5014" s="63" t="s">
        <v>7182</v>
      </c>
    </row>
    <row r="5015" spans="1:2" x14ac:dyDescent="0.25">
      <c r="A5015" s="62">
        <v>31181604</v>
      </c>
      <c r="B5015" s="63" t="s">
        <v>11661</v>
      </c>
    </row>
    <row r="5016" spans="1:2" x14ac:dyDescent="0.25">
      <c r="A5016" s="62">
        <v>31181605</v>
      </c>
      <c r="B5016" s="63" t="s">
        <v>15583</v>
      </c>
    </row>
    <row r="5017" spans="1:2" x14ac:dyDescent="0.25">
      <c r="A5017" s="62">
        <v>31181606</v>
      </c>
      <c r="B5017" s="63" t="s">
        <v>4016</v>
      </c>
    </row>
    <row r="5018" spans="1:2" x14ac:dyDescent="0.25">
      <c r="A5018" s="62">
        <v>31181607</v>
      </c>
      <c r="B5018" s="63" t="s">
        <v>14502</v>
      </c>
    </row>
    <row r="5019" spans="1:2" x14ac:dyDescent="0.25">
      <c r="A5019" s="62">
        <v>31181701</v>
      </c>
      <c r="B5019" s="63" t="s">
        <v>8050</v>
      </c>
    </row>
    <row r="5020" spans="1:2" x14ac:dyDescent="0.25">
      <c r="A5020" s="62">
        <v>31181702</v>
      </c>
      <c r="B5020" s="63" t="s">
        <v>6577</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7089</v>
      </c>
    </row>
    <row r="5029" spans="1:2" x14ac:dyDescent="0.25">
      <c r="A5029" s="62">
        <v>31191509</v>
      </c>
      <c r="B5029" s="63" t="s">
        <v>1984</v>
      </c>
    </row>
    <row r="5030" spans="1:2" x14ac:dyDescent="0.25">
      <c r="A5030" s="62">
        <v>31191510</v>
      </c>
      <c r="B5030" s="63" t="s">
        <v>18697</v>
      </c>
    </row>
    <row r="5031" spans="1:2" x14ac:dyDescent="0.25">
      <c r="A5031" s="62">
        <v>31191511</v>
      </c>
      <c r="B5031" s="63" t="s">
        <v>4576</v>
      </c>
    </row>
    <row r="5032" spans="1:2" x14ac:dyDescent="0.25">
      <c r="A5032" s="62">
        <v>31191512</v>
      </c>
      <c r="B5032" s="63" t="s">
        <v>11479</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2423</v>
      </c>
    </row>
    <row r="5037" spans="1:2" x14ac:dyDescent="0.25">
      <c r="A5037" s="62">
        <v>31191517</v>
      </c>
      <c r="B5037" s="63" t="s">
        <v>3073</v>
      </c>
    </row>
    <row r="5038" spans="1:2" x14ac:dyDescent="0.25">
      <c r="A5038" s="62">
        <v>31191518</v>
      </c>
      <c r="B5038" s="63" t="s">
        <v>8639</v>
      </c>
    </row>
    <row r="5039" spans="1:2" x14ac:dyDescent="0.25">
      <c r="A5039" s="62">
        <v>31191519</v>
      </c>
      <c r="B5039" s="63" t="s">
        <v>11777</v>
      </c>
    </row>
    <row r="5040" spans="1:2" x14ac:dyDescent="0.25">
      <c r="A5040" s="62">
        <v>31191601</v>
      </c>
      <c r="B5040" s="63" t="s">
        <v>6553</v>
      </c>
    </row>
    <row r="5041" spans="1:2" x14ac:dyDescent="0.25">
      <c r="A5041" s="62">
        <v>31191602</v>
      </c>
      <c r="B5041" s="63" t="s">
        <v>8435</v>
      </c>
    </row>
    <row r="5042" spans="1:2" x14ac:dyDescent="0.25">
      <c r="A5042" s="62">
        <v>31191603</v>
      </c>
      <c r="B5042" s="63" t="s">
        <v>2498</v>
      </c>
    </row>
    <row r="5043" spans="1:2" x14ac:dyDescent="0.25">
      <c r="A5043" s="62">
        <v>31201501</v>
      </c>
      <c r="B5043" s="63" t="s">
        <v>17517</v>
      </c>
    </row>
    <row r="5044" spans="1:2" x14ac:dyDescent="0.25">
      <c r="A5044" s="62">
        <v>31201502</v>
      </c>
      <c r="B5044" s="63" t="s">
        <v>12255</v>
      </c>
    </row>
    <row r="5045" spans="1:2" x14ac:dyDescent="0.25">
      <c r="A5045" s="62">
        <v>31201503</v>
      </c>
      <c r="B5045" s="63" t="s">
        <v>14991</v>
      </c>
    </row>
    <row r="5046" spans="1:2" x14ac:dyDescent="0.25">
      <c r="A5046" s="62">
        <v>31201504</v>
      </c>
      <c r="B5046" s="63" t="s">
        <v>4167</v>
      </c>
    </row>
    <row r="5047" spans="1:2" x14ac:dyDescent="0.25">
      <c r="A5047" s="62">
        <v>31201505</v>
      </c>
      <c r="B5047" s="63" t="s">
        <v>18517</v>
      </c>
    </row>
    <row r="5048" spans="1:2" x14ac:dyDescent="0.25">
      <c r="A5048" s="62">
        <v>31201506</v>
      </c>
      <c r="B5048" s="63" t="s">
        <v>18541</v>
      </c>
    </row>
    <row r="5049" spans="1:2" x14ac:dyDescent="0.25">
      <c r="A5049" s="62">
        <v>31201507</v>
      </c>
      <c r="B5049" s="63" t="s">
        <v>7907</v>
      </c>
    </row>
    <row r="5050" spans="1:2" x14ac:dyDescent="0.25">
      <c r="A5050" s="62">
        <v>31201508</v>
      </c>
      <c r="B5050" s="63" t="s">
        <v>14337</v>
      </c>
    </row>
    <row r="5051" spans="1:2" x14ac:dyDescent="0.25">
      <c r="A5051" s="62">
        <v>31201509</v>
      </c>
      <c r="B5051" s="63" t="s">
        <v>6017</v>
      </c>
    </row>
    <row r="5052" spans="1:2" x14ac:dyDescent="0.25">
      <c r="A5052" s="62">
        <v>31201510</v>
      </c>
      <c r="B5052" s="63" t="s">
        <v>14220</v>
      </c>
    </row>
    <row r="5053" spans="1:2" x14ac:dyDescent="0.25">
      <c r="A5053" s="62">
        <v>31201511</v>
      </c>
      <c r="B5053" s="63" t="s">
        <v>3576</v>
      </c>
    </row>
    <row r="5054" spans="1:2" x14ac:dyDescent="0.25">
      <c r="A5054" s="62">
        <v>31201512</v>
      </c>
      <c r="B5054" s="63" t="s">
        <v>2605</v>
      </c>
    </row>
    <row r="5055" spans="1:2" x14ac:dyDescent="0.25">
      <c r="A5055" s="62">
        <v>31201513</v>
      </c>
      <c r="B5055" s="63" t="s">
        <v>11408</v>
      </c>
    </row>
    <row r="5056" spans="1:2" x14ac:dyDescent="0.25">
      <c r="A5056" s="62">
        <v>31201514</v>
      </c>
      <c r="B5056" s="63" t="s">
        <v>6801</v>
      </c>
    </row>
    <row r="5057" spans="1:2" x14ac:dyDescent="0.25">
      <c r="A5057" s="62">
        <v>31201515</v>
      </c>
      <c r="B5057" s="63" t="s">
        <v>13389</v>
      </c>
    </row>
    <row r="5058" spans="1:2" x14ac:dyDescent="0.25">
      <c r="A5058" s="62">
        <v>31201516</v>
      </c>
      <c r="B5058" s="63" t="s">
        <v>10947</v>
      </c>
    </row>
    <row r="5059" spans="1:2" x14ac:dyDescent="0.25">
      <c r="A5059" s="62">
        <v>31201517</v>
      </c>
      <c r="B5059" s="63" t="s">
        <v>10736</v>
      </c>
    </row>
    <row r="5060" spans="1:2" x14ac:dyDescent="0.25">
      <c r="A5060" s="62">
        <v>31201518</v>
      </c>
      <c r="B5060" s="63" t="s">
        <v>7634</v>
      </c>
    </row>
    <row r="5061" spans="1:2" x14ac:dyDescent="0.25">
      <c r="A5061" s="62">
        <v>31201519</v>
      </c>
      <c r="B5061" s="63" t="s">
        <v>3107</v>
      </c>
    </row>
    <row r="5062" spans="1:2" x14ac:dyDescent="0.25">
      <c r="A5062" s="62">
        <v>31201520</v>
      </c>
      <c r="B5062" s="63" t="s">
        <v>16367</v>
      </c>
    </row>
    <row r="5063" spans="1:2" x14ac:dyDescent="0.25">
      <c r="A5063" s="62">
        <v>31201521</v>
      </c>
      <c r="B5063" s="63" t="s">
        <v>11494</v>
      </c>
    </row>
    <row r="5064" spans="1:2" x14ac:dyDescent="0.25">
      <c r="A5064" s="62">
        <v>31201522</v>
      </c>
      <c r="B5064" s="63" t="s">
        <v>10372</v>
      </c>
    </row>
    <row r="5065" spans="1:2" x14ac:dyDescent="0.25">
      <c r="A5065" s="62">
        <v>31201523</v>
      </c>
      <c r="B5065" s="63" t="s">
        <v>15262</v>
      </c>
    </row>
    <row r="5066" spans="1:2" x14ac:dyDescent="0.25">
      <c r="A5066" s="62">
        <v>31201524</v>
      </c>
      <c r="B5066" s="63" t="s">
        <v>4111</v>
      </c>
    </row>
    <row r="5067" spans="1:2" x14ac:dyDescent="0.25">
      <c r="A5067" s="62">
        <v>31201525</v>
      </c>
      <c r="B5067" s="63" t="s">
        <v>11766</v>
      </c>
    </row>
    <row r="5068" spans="1:2" x14ac:dyDescent="0.25">
      <c r="A5068" s="62">
        <v>31201526</v>
      </c>
      <c r="B5068" s="63" t="s">
        <v>3012</v>
      </c>
    </row>
    <row r="5069" spans="1:2" x14ac:dyDescent="0.25">
      <c r="A5069" s="62">
        <v>31201527</v>
      </c>
      <c r="B5069" s="63" t="s">
        <v>6534</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5459</v>
      </c>
    </row>
    <row r="5074" spans="1:2" x14ac:dyDescent="0.25">
      <c r="A5074" s="62">
        <v>31201604</v>
      </c>
      <c r="B5074" s="63" t="s">
        <v>12913</v>
      </c>
    </row>
    <row r="5075" spans="1:2" x14ac:dyDescent="0.25">
      <c r="A5075" s="62">
        <v>31201605</v>
      </c>
      <c r="B5075" s="63" t="s">
        <v>5267</v>
      </c>
    </row>
    <row r="5076" spans="1:2" x14ac:dyDescent="0.25">
      <c r="A5076" s="62">
        <v>31201606</v>
      </c>
      <c r="B5076" s="63" t="s">
        <v>9452</v>
      </c>
    </row>
    <row r="5077" spans="1:2" x14ac:dyDescent="0.25">
      <c r="A5077" s="62">
        <v>31201607</v>
      </c>
      <c r="B5077" s="63" t="s">
        <v>1406</v>
      </c>
    </row>
    <row r="5078" spans="1:2" x14ac:dyDescent="0.25">
      <c r="A5078" s="62">
        <v>31201608</v>
      </c>
      <c r="B5078" s="63" t="s">
        <v>7424</v>
      </c>
    </row>
    <row r="5079" spans="1:2" x14ac:dyDescent="0.25">
      <c r="A5079" s="62">
        <v>31201609</v>
      </c>
      <c r="B5079" s="63" t="s">
        <v>6419</v>
      </c>
    </row>
    <row r="5080" spans="1:2" x14ac:dyDescent="0.25">
      <c r="A5080" s="62">
        <v>31201610</v>
      </c>
      <c r="B5080" s="63" t="s">
        <v>7000</v>
      </c>
    </row>
    <row r="5081" spans="1:2" x14ac:dyDescent="0.25">
      <c r="A5081" s="62">
        <v>31201611</v>
      </c>
      <c r="B5081" s="63" t="s">
        <v>13492</v>
      </c>
    </row>
    <row r="5082" spans="1:2" x14ac:dyDescent="0.25">
      <c r="A5082" s="62">
        <v>31201612</v>
      </c>
      <c r="B5082" s="63" t="s">
        <v>10766</v>
      </c>
    </row>
    <row r="5083" spans="1:2" x14ac:dyDescent="0.25">
      <c r="A5083" s="62">
        <v>31201613</v>
      </c>
      <c r="B5083" s="63" t="s">
        <v>15134</v>
      </c>
    </row>
    <row r="5084" spans="1:2" x14ac:dyDescent="0.25">
      <c r="A5084" s="62">
        <v>31201614</v>
      </c>
      <c r="B5084" s="63" t="s">
        <v>1912</v>
      </c>
    </row>
    <row r="5085" spans="1:2" x14ac:dyDescent="0.25">
      <c r="A5085" s="62">
        <v>31201615</v>
      </c>
      <c r="B5085" s="63" t="s">
        <v>3734</v>
      </c>
    </row>
    <row r="5086" spans="1:2" x14ac:dyDescent="0.25">
      <c r="A5086" s="62">
        <v>31201616</v>
      </c>
      <c r="B5086" s="63" t="s">
        <v>10320</v>
      </c>
    </row>
    <row r="5087" spans="1:2" x14ac:dyDescent="0.25">
      <c r="A5087" s="62">
        <v>31201617</v>
      </c>
      <c r="B5087" s="63" t="s">
        <v>16384</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14246</v>
      </c>
    </row>
    <row r="5092" spans="1:2" x14ac:dyDescent="0.25">
      <c r="A5092" s="62">
        <v>31211505</v>
      </c>
      <c r="B5092" s="63" t="s">
        <v>4282</v>
      </c>
    </row>
    <row r="5093" spans="1:2" x14ac:dyDescent="0.25">
      <c r="A5093" s="62">
        <v>31211506</v>
      </c>
      <c r="B5093" s="63" t="s">
        <v>8855</v>
      </c>
    </row>
    <row r="5094" spans="1:2" x14ac:dyDescent="0.25">
      <c r="A5094" s="62">
        <v>31211507</v>
      </c>
      <c r="B5094" s="63" t="s">
        <v>4704</v>
      </c>
    </row>
    <row r="5095" spans="1:2" x14ac:dyDescent="0.25">
      <c r="A5095" s="62">
        <v>31211508</v>
      </c>
      <c r="B5095" s="63" t="s">
        <v>11172</v>
      </c>
    </row>
    <row r="5096" spans="1:2" x14ac:dyDescent="0.25">
      <c r="A5096" s="62">
        <v>31211509</v>
      </c>
      <c r="B5096" s="63" t="s">
        <v>18658</v>
      </c>
    </row>
    <row r="5097" spans="1:2" x14ac:dyDescent="0.25">
      <c r="A5097" s="62">
        <v>31211510</v>
      </c>
      <c r="B5097" s="63" t="s">
        <v>4157</v>
      </c>
    </row>
    <row r="5098" spans="1:2" x14ac:dyDescent="0.25">
      <c r="A5098" s="62">
        <v>31211511</v>
      </c>
      <c r="B5098" s="63" t="s">
        <v>2386</v>
      </c>
    </row>
    <row r="5099" spans="1:2" x14ac:dyDescent="0.25">
      <c r="A5099" s="62">
        <v>31211512</v>
      </c>
      <c r="B5099" s="63" t="s">
        <v>18324</v>
      </c>
    </row>
    <row r="5100" spans="1:2" x14ac:dyDescent="0.25">
      <c r="A5100" s="62">
        <v>31211601</v>
      </c>
      <c r="B5100" s="63" t="s">
        <v>7238</v>
      </c>
    </row>
    <row r="5101" spans="1:2" x14ac:dyDescent="0.25">
      <c r="A5101" s="62">
        <v>31211602</v>
      </c>
      <c r="B5101" s="63" t="s">
        <v>7238</v>
      </c>
    </row>
    <row r="5102" spans="1:2" x14ac:dyDescent="0.25">
      <c r="A5102" s="62">
        <v>31211603</v>
      </c>
      <c r="B5102" s="63" t="s">
        <v>7</v>
      </c>
    </row>
    <row r="5103" spans="1:2" x14ac:dyDescent="0.25">
      <c r="A5103" s="62">
        <v>31211604</v>
      </c>
      <c r="B5103" s="63" t="s">
        <v>12828</v>
      </c>
    </row>
    <row r="5104" spans="1:2" x14ac:dyDescent="0.25">
      <c r="A5104" s="62">
        <v>31211605</v>
      </c>
      <c r="B5104" s="63" t="s">
        <v>5565</v>
      </c>
    </row>
    <row r="5105" spans="1:2" x14ac:dyDescent="0.25">
      <c r="A5105" s="62">
        <v>31211606</v>
      </c>
      <c r="B5105" s="63" t="s">
        <v>14562</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5477</v>
      </c>
    </row>
    <row r="5115" spans="1:2" x14ac:dyDescent="0.25">
      <c r="A5115" s="62">
        <v>31211802</v>
      </c>
      <c r="B5115" s="63" t="s">
        <v>14306</v>
      </c>
    </row>
    <row r="5116" spans="1:2" x14ac:dyDescent="0.25">
      <c r="A5116" s="62">
        <v>31211803</v>
      </c>
      <c r="B5116" s="63" t="s">
        <v>13942</v>
      </c>
    </row>
    <row r="5117" spans="1:2" x14ac:dyDescent="0.25">
      <c r="A5117" s="62">
        <v>31211901</v>
      </c>
      <c r="B5117" s="63" t="s">
        <v>11402</v>
      </c>
    </row>
    <row r="5118" spans="1:2" x14ac:dyDescent="0.25">
      <c r="A5118" s="62">
        <v>31211902</v>
      </c>
      <c r="B5118" s="63" t="s">
        <v>9184</v>
      </c>
    </row>
    <row r="5119" spans="1:2" x14ac:dyDescent="0.25">
      <c r="A5119" s="62">
        <v>31211903</v>
      </c>
      <c r="B5119" s="63" t="s">
        <v>14013</v>
      </c>
    </row>
    <row r="5120" spans="1:2" x14ac:dyDescent="0.25">
      <c r="A5120" s="62">
        <v>31211904</v>
      </c>
      <c r="B5120" s="63" t="s">
        <v>16355</v>
      </c>
    </row>
    <row r="5121" spans="1:2" x14ac:dyDescent="0.25">
      <c r="A5121" s="62">
        <v>31211905</v>
      </c>
      <c r="B5121" s="63" t="s">
        <v>4268</v>
      </c>
    </row>
    <row r="5122" spans="1:2" x14ac:dyDescent="0.25">
      <c r="A5122" s="62">
        <v>31211906</v>
      </c>
      <c r="B5122" s="63" t="s">
        <v>10528</v>
      </c>
    </row>
    <row r="5123" spans="1:2" x14ac:dyDescent="0.25">
      <c r="A5123" s="62">
        <v>31211908</v>
      </c>
      <c r="B5123" s="63" t="s">
        <v>10734</v>
      </c>
    </row>
    <row r="5124" spans="1:2" x14ac:dyDescent="0.25">
      <c r="A5124" s="62">
        <v>31211909</v>
      </c>
      <c r="B5124" s="63" t="s">
        <v>6925</v>
      </c>
    </row>
    <row r="5125" spans="1:2" x14ac:dyDescent="0.25">
      <c r="A5125" s="62">
        <v>31211910</v>
      </c>
      <c r="B5125" s="63" t="s">
        <v>9246</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7497</v>
      </c>
    </row>
    <row r="5132" spans="1:2" x14ac:dyDescent="0.25">
      <c r="A5132" s="62">
        <v>31221601</v>
      </c>
      <c r="B5132" s="63" t="s">
        <v>18021</v>
      </c>
    </row>
    <row r="5133" spans="1:2" x14ac:dyDescent="0.25">
      <c r="A5133" s="62">
        <v>31221602</v>
      </c>
      <c r="B5133" s="63" t="s">
        <v>13729</v>
      </c>
    </row>
    <row r="5134" spans="1:2" x14ac:dyDescent="0.25">
      <c r="A5134" s="62">
        <v>31221603</v>
      </c>
      <c r="B5134" s="63" t="s">
        <v>6529</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2533</v>
      </c>
    </row>
    <row r="5139" spans="1:2" x14ac:dyDescent="0.25">
      <c r="A5139" s="62">
        <v>31231105</v>
      </c>
      <c r="B5139" s="63" t="s">
        <v>15292</v>
      </c>
    </row>
    <row r="5140" spans="1:2" x14ac:dyDescent="0.25">
      <c r="A5140" s="62">
        <v>31231106</v>
      </c>
      <c r="B5140" s="63" t="s">
        <v>4558</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18673</v>
      </c>
    </row>
    <row r="5145" spans="1:2" x14ac:dyDescent="0.25">
      <c r="A5145" s="62">
        <v>31231111</v>
      </c>
      <c r="B5145" s="63" t="s">
        <v>5473</v>
      </c>
    </row>
    <row r="5146" spans="1:2" x14ac:dyDescent="0.25">
      <c r="A5146" s="62">
        <v>31231112</v>
      </c>
      <c r="B5146" s="63" t="s">
        <v>12546</v>
      </c>
    </row>
    <row r="5147" spans="1:2" x14ac:dyDescent="0.25">
      <c r="A5147" s="62">
        <v>31231113</v>
      </c>
      <c r="B5147" s="63" t="s">
        <v>11879</v>
      </c>
    </row>
    <row r="5148" spans="1:2" x14ac:dyDescent="0.25">
      <c r="A5148" s="62">
        <v>31231114</v>
      </c>
      <c r="B5148" s="63" t="s">
        <v>7355</v>
      </c>
    </row>
    <row r="5149" spans="1:2" x14ac:dyDescent="0.25">
      <c r="A5149" s="62">
        <v>31231115</v>
      </c>
      <c r="B5149" s="63" t="s">
        <v>3539</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3402</v>
      </c>
    </row>
    <row r="5155" spans="1:2" x14ac:dyDescent="0.25">
      <c r="A5155" s="62">
        <v>31231202</v>
      </c>
      <c r="B5155" s="63" t="s">
        <v>6466</v>
      </c>
    </row>
    <row r="5156" spans="1:2" x14ac:dyDescent="0.25">
      <c r="A5156" s="62">
        <v>31231203</v>
      </c>
      <c r="B5156" s="63" t="s">
        <v>3635</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5503</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9196</v>
      </c>
    </row>
    <row r="5172" spans="1:2" x14ac:dyDescent="0.25">
      <c r="A5172" s="62">
        <v>31231219</v>
      </c>
      <c r="B5172" s="63" t="s">
        <v>3220</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5400</v>
      </c>
    </row>
    <row r="5177" spans="1:2" x14ac:dyDescent="0.25">
      <c r="A5177" s="62">
        <v>31231305</v>
      </c>
      <c r="B5177" s="63" t="s">
        <v>13754</v>
      </c>
    </row>
    <row r="5178" spans="1:2" x14ac:dyDescent="0.25">
      <c r="A5178" s="62">
        <v>31231306</v>
      </c>
      <c r="B5178" s="63" t="s">
        <v>7654</v>
      </c>
    </row>
    <row r="5179" spans="1:2" x14ac:dyDescent="0.25">
      <c r="A5179" s="62">
        <v>31231307</v>
      </c>
      <c r="B5179" s="63" t="s">
        <v>7806</v>
      </c>
    </row>
    <row r="5180" spans="1:2" x14ac:dyDescent="0.25">
      <c r="A5180" s="62">
        <v>31231308</v>
      </c>
      <c r="B5180" s="63" t="s">
        <v>7852</v>
      </c>
    </row>
    <row r="5181" spans="1:2" x14ac:dyDescent="0.25">
      <c r="A5181" s="62">
        <v>31231309</v>
      </c>
      <c r="B5181" s="63" t="s">
        <v>14352</v>
      </c>
    </row>
    <row r="5182" spans="1:2" x14ac:dyDescent="0.25">
      <c r="A5182" s="62">
        <v>31231310</v>
      </c>
      <c r="B5182" s="63" t="s">
        <v>13451</v>
      </c>
    </row>
    <row r="5183" spans="1:2" x14ac:dyDescent="0.25">
      <c r="A5183" s="62">
        <v>31231311</v>
      </c>
      <c r="B5183" s="63" t="s">
        <v>3640</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15968</v>
      </c>
    </row>
    <row r="5188" spans="1:2" x14ac:dyDescent="0.25">
      <c r="A5188" s="62">
        <v>31231316</v>
      </c>
      <c r="B5188" s="63" t="s">
        <v>3876</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7010</v>
      </c>
    </row>
    <row r="5194" spans="1:2" x14ac:dyDescent="0.25">
      <c r="A5194" s="62">
        <v>31231401</v>
      </c>
      <c r="B5194" s="63" t="s">
        <v>8925</v>
      </c>
    </row>
    <row r="5195" spans="1:2" x14ac:dyDescent="0.25">
      <c r="A5195" s="62">
        <v>31231402</v>
      </c>
      <c r="B5195" s="63" t="s">
        <v>14928</v>
      </c>
    </row>
    <row r="5196" spans="1:2" x14ac:dyDescent="0.25">
      <c r="A5196" s="62">
        <v>31231403</v>
      </c>
      <c r="B5196" s="63" t="s">
        <v>16175</v>
      </c>
    </row>
    <row r="5197" spans="1:2" x14ac:dyDescent="0.25">
      <c r="A5197" s="62">
        <v>31231404</v>
      </c>
      <c r="B5197" s="63" t="s">
        <v>2782</v>
      </c>
    </row>
    <row r="5198" spans="1:2" x14ac:dyDescent="0.25">
      <c r="A5198" s="62">
        <v>31231405</v>
      </c>
      <c r="B5198" s="63" t="s">
        <v>8517</v>
      </c>
    </row>
    <row r="5199" spans="1:2" x14ac:dyDescent="0.25">
      <c r="A5199" s="62">
        <v>31241501</v>
      </c>
      <c r="B5199" s="63" t="s">
        <v>11296</v>
      </c>
    </row>
    <row r="5200" spans="1:2" x14ac:dyDescent="0.25">
      <c r="A5200" s="62">
        <v>31241502</v>
      </c>
      <c r="B5200" s="63" t="s">
        <v>9848</v>
      </c>
    </row>
    <row r="5201" spans="1:2" x14ac:dyDescent="0.25">
      <c r="A5201" s="62">
        <v>31241601</v>
      </c>
      <c r="B5201" s="63" t="s">
        <v>6413</v>
      </c>
    </row>
    <row r="5202" spans="1:2" x14ac:dyDescent="0.25">
      <c r="A5202" s="62">
        <v>31241602</v>
      </c>
      <c r="B5202" s="63" t="s">
        <v>3257</v>
      </c>
    </row>
    <row r="5203" spans="1:2" x14ac:dyDescent="0.25">
      <c r="A5203" s="62">
        <v>31241603</v>
      </c>
      <c r="B5203" s="63" t="s">
        <v>8909</v>
      </c>
    </row>
    <row r="5204" spans="1:2" x14ac:dyDescent="0.25">
      <c r="A5204" s="62">
        <v>31241604</v>
      </c>
      <c r="B5204" s="63" t="s">
        <v>6170</v>
      </c>
    </row>
    <row r="5205" spans="1:2" x14ac:dyDescent="0.25">
      <c r="A5205" s="62">
        <v>31241605</v>
      </c>
      <c r="B5205" s="63" t="s">
        <v>4740</v>
      </c>
    </row>
    <row r="5206" spans="1:2" x14ac:dyDescent="0.25">
      <c r="A5206" s="62">
        <v>31241606</v>
      </c>
      <c r="B5206" s="63" t="s">
        <v>4123</v>
      </c>
    </row>
    <row r="5207" spans="1:2" x14ac:dyDescent="0.25">
      <c r="A5207" s="62">
        <v>31241607</v>
      </c>
      <c r="B5207" s="63" t="s">
        <v>11700</v>
      </c>
    </row>
    <row r="5208" spans="1:2" x14ac:dyDescent="0.25">
      <c r="A5208" s="62">
        <v>31241608</v>
      </c>
      <c r="B5208" s="63" t="s">
        <v>4031</v>
      </c>
    </row>
    <row r="5209" spans="1:2" x14ac:dyDescent="0.25">
      <c r="A5209" s="62">
        <v>31241609</v>
      </c>
      <c r="B5209" s="63" t="s">
        <v>12595</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13394</v>
      </c>
    </row>
    <row r="5214" spans="1:2" x14ac:dyDescent="0.25">
      <c r="A5214" s="62">
        <v>31241704</v>
      </c>
      <c r="B5214" s="63" t="s">
        <v>12082</v>
      </c>
    </row>
    <row r="5215" spans="1:2" x14ac:dyDescent="0.25">
      <c r="A5215" s="62">
        <v>31241705</v>
      </c>
      <c r="B5215" s="63" t="s">
        <v>18524</v>
      </c>
    </row>
    <row r="5216" spans="1:2" x14ac:dyDescent="0.25">
      <c r="A5216" s="62">
        <v>31241801</v>
      </c>
      <c r="B5216" s="63" t="s">
        <v>3177</v>
      </c>
    </row>
    <row r="5217" spans="1:2" x14ac:dyDescent="0.25">
      <c r="A5217" s="62">
        <v>31241802</v>
      </c>
      <c r="B5217" s="63" t="s">
        <v>13469</v>
      </c>
    </row>
    <row r="5218" spans="1:2" x14ac:dyDescent="0.25">
      <c r="A5218" s="62">
        <v>31241803</v>
      </c>
      <c r="B5218" s="63" t="s">
        <v>3508</v>
      </c>
    </row>
    <row r="5219" spans="1:2" x14ac:dyDescent="0.25">
      <c r="A5219" s="62">
        <v>31241804</v>
      </c>
      <c r="B5219" s="63" t="s">
        <v>5367</v>
      </c>
    </row>
    <row r="5220" spans="1:2" x14ac:dyDescent="0.25">
      <c r="A5220" s="62">
        <v>31241805</v>
      </c>
      <c r="B5220" s="63" t="s">
        <v>1902</v>
      </c>
    </row>
    <row r="5221" spans="1:2" x14ac:dyDescent="0.25">
      <c r="A5221" s="62">
        <v>31241806</v>
      </c>
      <c r="B5221" s="63" t="s">
        <v>6827</v>
      </c>
    </row>
    <row r="5222" spans="1:2" x14ac:dyDescent="0.25">
      <c r="A5222" s="62">
        <v>31241807</v>
      </c>
      <c r="B5222" s="63" t="s">
        <v>5739</v>
      </c>
    </row>
    <row r="5223" spans="1:2" x14ac:dyDescent="0.25">
      <c r="A5223" s="62">
        <v>31241901</v>
      </c>
      <c r="B5223" s="63" t="s">
        <v>68</v>
      </c>
    </row>
    <row r="5224" spans="1:2" x14ac:dyDescent="0.25">
      <c r="A5224" s="62">
        <v>31241902</v>
      </c>
      <c r="B5224" s="63" t="s">
        <v>14342</v>
      </c>
    </row>
    <row r="5225" spans="1:2" x14ac:dyDescent="0.25">
      <c r="A5225" s="62">
        <v>31241903</v>
      </c>
      <c r="B5225" s="63" t="s">
        <v>5567</v>
      </c>
    </row>
    <row r="5226" spans="1:2" x14ac:dyDescent="0.25">
      <c r="A5226" s="62">
        <v>31241904</v>
      </c>
      <c r="B5226" s="63" t="s">
        <v>14164</v>
      </c>
    </row>
    <row r="5227" spans="1:2" x14ac:dyDescent="0.25">
      <c r="A5227" s="62">
        <v>31241905</v>
      </c>
      <c r="B5227" s="63" t="s">
        <v>5725</v>
      </c>
    </row>
    <row r="5228" spans="1:2" x14ac:dyDescent="0.25">
      <c r="A5228" s="62">
        <v>31241906</v>
      </c>
      <c r="B5228" s="63" t="s">
        <v>16333</v>
      </c>
    </row>
    <row r="5229" spans="1:2" x14ac:dyDescent="0.25">
      <c r="A5229" s="62">
        <v>31241907</v>
      </c>
      <c r="B5229" s="63" t="s">
        <v>8694</v>
      </c>
    </row>
    <row r="5230" spans="1:2" x14ac:dyDescent="0.25">
      <c r="A5230" s="62">
        <v>31241908</v>
      </c>
      <c r="B5230" s="63" t="s">
        <v>2597</v>
      </c>
    </row>
    <row r="5231" spans="1:2" x14ac:dyDescent="0.25">
      <c r="A5231" s="62">
        <v>31242001</v>
      </c>
      <c r="B5231" s="63" t="s">
        <v>17942</v>
      </c>
    </row>
    <row r="5232" spans="1:2" x14ac:dyDescent="0.25">
      <c r="A5232" s="62">
        <v>31242002</v>
      </c>
      <c r="B5232" s="63" t="s">
        <v>8042</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6328</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4967</v>
      </c>
    </row>
    <row r="5253" spans="1:2" x14ac:dyDescent="0.25">
      <c r="A5253" s="62">
        <v>31251507</v>
      </c>
      <c r="B5253" s="63" t="s">
        <v>13782</v>
      </c>
    </row>
    <row r="5254" spans="1:2" x14ac:dyDescent="0.25">
      <c r="A5254" s="62">
        <v>31251508</v>
      </c>
      <c r="B5254" s="63" t="s">
        <v>12482</v>
      </c>
    </row>
    <row r="5255" spans="1:2" x14ac:dyDescent="0.25">
      <c r="A5255" s="62">
        <v>31251509</v>
      </c>
      <c r="B5255" s="63" t="s">
        <v>3234</v>
      </c>
    </row>
    <row r="5256" spans="1:2" x14ac:dyDescent="0.25">
      <c r="A5256" s="62">
        <v>31251510</v>
      </c>
      <c r="B5256" s="63" t="s">
        <v>10213</v>
      </c>
    </row>
    <row r="5257" spans="1:2" x14ac:dyDescent="0.25">
      <c r="A5257" s="62">
        <v>31251511</v>
      </c>
      <c r="B5257" s="63" t="s">
        <v>9291</v>
      </c>
    </row>
    <row r="5258" spans="1:2" x14ac:dyDescent="0.25">
      <c r="A5258" s="62">
        <v>31251601</v>
      </c>
      <c r="B5258" s="63" t="s">
        <v>8378</v>
      </c>
    </row>
    <row r="5259" spans="1:2" x14ac:dyDescent="0.25">
      <c r="A5259" s="62">
        <v>31261501</v>
      </c>
      <c r="B5259" s="63" t="s">
        <v>6606</v>
      </c>
    </row>
    <row r="5260" spans="1:2" x14ac:dyDescent="0.25">
      <c r="A5260" s="62">
        <v>31261502</v>
      </c>
      <c r="B5260" s="63" t="s">
        <v>8341</v>
      </c>
    </row>
    <row r="5261" spans="1:2" x14ac:dyDescent="0.25">
      <c r="A5261" s="62">
        <v>31261503</v>
      </c>
      <c r="B5261" s="63" t="s">
        <v>2361</v>
      </c>
    </row>
    <row r="5262" spans="1:2" x14ac:dyDescent="0.25">
      <c r="A5262" s="62">
        <v>31261504</v>
      </c>
      <c r="B5262" s="63" t="s">
        <v>9007</v>
      </c>
    </row>
    <row r="5263" spans="1:2" x14ac:dyDescent="0.25">
      <c r="A5263" s="62">
        <v>31261505</v>
      </c>
      <c r="B5263" s="63" t="s">
        <v>251</v>
      </c>
    </row>
    <row r="5264" spans="1:2" x14ac:dyDescent="0.25">
      <c r="A5264" s="62">
        <v>31261601</v>
      </c>
      <c r="B5264" s="63" t="s">
        <v>14796</v>
      </c>
    </row>
    <row r="5265" spans="1:2" x14ac:dyDescent="0.25">
      <c r="A5265" s="62">
        <v>31261602</v>
      </c>
      <c r="B5265" s="63" t="s">
        <v>4211</v>
      </c>
    </row>
    <row r="5266" spans="1:2" x14ac:dyDescent="0.25">
      <c r="A5266" s="62">
        <v>31261603</v>
      </c>
      <c r="B5266" s="63" t="s">
        <v>4909</v>
      </c>
    </row>
    <row r="5267" spans="1:2" x14ac:dyDescent="0.25">
      <c r="A5267" s="62">
        <v>31261701</v>
      </c>
      <c r="B5267" s="63" t="s">
        <v>335</v>
      </c>
    </row>
    <row r="5268" spans="1:2" x14ac:dyDescent="0.25">
      <c r="A5268" s="62">
        <v>31261702</v>
      </c>
      <c r="B5268" s="63" t="s">
        <v>7840</v>
      </c>
    </row>
    <row r="5269" spans="1:2" x14ac:dyDescent="0.25">
      <c r="A5269" s="62">
        <v>31261703</v>
      </c>
      <c r="B5269" s="63" t="s">
        <v>9004</v>
      </c>
    </row>
    <row r="5270" spans="1:2" x14ac:dyDescent="0.25">
      <c r="A5270" s="62">
        <v>31261704</v>
      </c>
      <c r="B5270" s="63" t="s">
        <v>1299</v>
      </c>
    </row>
    <row r="5271" spans="1:2" x14ac:dyDescent="0.25">
      <c r="A5271" s="62">
        <v>31271601</v>
      </c>
      <c r="B5271" s="63" t="s">
        <v>5401</v>
      </c>
    </row>
    <row r="5272" spans="1:2" x14ac:dyDescent="0.25">
      <c r="A5272" s="62">
        <v>31271602</v>
      </c>
      <c r="B5272" s="63" t="s">
        <v>4364</v>
      </c>
    </row>
    <row r="5273" spans="1:2" x14ac:dyDescent="0.25">
      <c r="A5273" s="62">
        <v>31281502</v>
      </c>
      <c r="B5273" s="63" t="s">
        <v>10719</v>
      </c>
    </row>
    <row r="5274" spans="1:2" x14ac:dyDescent="0.25">
      <c r="A5274" s="62">
        <v>31281503</v>
      </c>
      <c r="B5274" s="63" t="s">
        <v>2941</v>
      </c>
    </row>
    <row r="5275" spans="1:2" x14ac:dyDescent="0.25">
      <c r="A5275" s="62">
        <v>31281504</v>
      </c>
      <c r="B5275" s="63" t="s">
        <v>12338</v>
      </c>
    </row>
    <row r="5276" spans="1:2" x14ac:dyDescent="0.25">
      <c r="A5276" s="62">
        <v>31281505</v>
      </c>
      <c r="B5276" s="63" t="s">
        <v>7608</v>
      </c>
    </row>
    <row r="5277" spans="1:2" x14ac:dyDescent="0.25">
      <c r="A5277" s="62">
        <v>31281506</v>
      </c>
      <c r="B5277" s="63" t="s">
        <v>116</v>
      </c>
    </row>
    <row r="5278" spans="1:2" x14ac:dyDescent="0.25">
      <c r="A5278" s="62">
        <v>31281507</v>
      </c>
      <c r="B5278" s="63" t="s">
        <v>7066</v>
      </c>
    </row>
    <row r="5279" spans="1:2" x14ac:dyDescent="0.25">
      <c r="A5279" s="62">
        <v>31281508</v>
      </c>
      <c r="B5279" s="63" t="s">
        <v>7051</v>
      </c>
    </row>
    <row r="5280" spans="1:2" x14ac:dyDescent="0.25">
      <c r="A5280" s="62">
        <v>31281509</v>
      </c>
      <c r="B5280" s="63" t="s">
        <v>13508</v>
      </c>
    </row>
    <row r="5281" spans="1:2" x14ac:dyDescent="0.25">
      <c r="A5281" s="62">
        <v>31281510</v>
      </c>
      <c r="B5281" s="63" t="s">
        <v>10868</v>
      </c>
    </row>
    <row r="5282" spans="1:2" x14ac:dyDescent="0.25">
      <c r="A5282" s="62">
        <v>31281511</v>
      </c>
      <c r="B5282" s="63" t="s">
        <v>12857</v>
      </c>
    </row>
    <row r="5283" spans="1:2" x14ac:dyDescent="0.25">
      <c r="A5283" s="62">
        <v>31281512</v>
      </c>
      <c r="B5283" s="63" t="s">
        <v>8169</v>
      </c>
    </row>
    <row r="5284" spans="1:2" x14ac:dyDescent="0.25">
      <c r="A5284" s="62">
        <v>31281513</v>
      </c>
      <c r="B5284" s="63" t="s">
        <v>15420</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5806</v>
      </c>
    </row>
    <row r="5289" spans="1:2" x14ac:dyDescent="0.25">
      <c r="A5289" s="62">
        <v>31281518</v>
      </c>
      <c r="B5289" s="63" t="s">
        <v>745</v>
      </c>
    </row>
    <row r="5290" spans="1:2" x14ac:dyDescent="0.25">
      <c r="A5290" s="62">
        <v>31281519</v>
      </c>
      <c r="B5290" s="63" t="s">
        <v>4736</v>
      </c>
    </row>
    <row r="5291" spans="1:2" x14ac:dyDescent="0.25">
      <c r="A5291" s="62">
        <v>31281520</v>
      </c>
      <c r="B5291" s="63" t="s">
        <v>10031</v>
      </c>
    </row>
    <row r="5292" spans="1:2" x14ac:dyDescent="0.25">
      <c r="A5292" s="62">
        <v>31281521</v>
      </c>
      <c r="B5292" s="63" t="s">
        <v>14915</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10527</v>
      </c>
    </row>
    <row r="5297" spans="1:2" x14ac:dyDescent="0.25">
      <c r="A5297" s="62">
        <v>31281804</v>
      </c>
      <c r="B5297" s="63" t="s">
        <v>8659</v>
      </c>
    </row>
    <row r="5298" spans="1:2" x14ac:dyDescent="0.25">
      <c r="A5298" s="62">
        <v>31281805</v>
      </c>
      <c r="B5298" s="63" t="s">
        <v>1745</v>
      </c>
    </row>
    <row r="5299" spans="1:2" x14ac:dyDescent="0.25">
      <c r="A5299" s="62">
        <v>31281806</v>
      </c>
      <c r="B5299" s="63" t="s">
        <v>8724</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15630</v>
      </c>
    </row>
    <row r="5304" spans="1:2" x14ac:dyDescent="0.25">
      <c r="A5304" s="62">
        <v>31281811</v>
      </c>
      <c r="B5304" s="63" t="s">
        <v>8751</v>
      </c>
    </row>
    <row r="5305" spans="1:2" x14ac:dyDescent="0.25">
      <c r="A5305" s="62">
        <v>31281812</v>
      </c>
      <c r="B5305" s="63" t="s">
        <v>2277</v>
      </c>
    </row>
    <row r="5306" spans="1:2" x14ac:dyDescent="0.25">
      <c r="A5306" s="62">
        <v>31281813</v>
      </c>
      <c r="B5306" s="63" t="s">
        <v>17363</v>
      </c>
    </row>
    <row r="5307" spans="1:2" x14ac:dyDescent="0.25">
      <c r="A5307" s="62">
        <v>31281814</v>
      </c>
      <c r="B5307" s="63" t="s">
        <v>5653</v>
      </c>
    </row>
    <row r="5308" spans="1:2" x14ac:dyDescent="0.25">
      <c r="A5308" s="62">
        <v>31281815</v>
      </c>
      <c r="B5308" s="63" t="s">
        <v>5480</v>
      </c>
    </row>
    <row r="5309" spans="1:2" x14ac:dyDescent="0.25">
      <c r="A5309" s="62">
        <v>31281816</v>
      </c>
      <c r="B5309" s="63" t="s">
        <v>11245</v>
      </c>
    </row>
    <row r="5310" spans="1:2" x14ac:dyDescent="0.25">
      <c r="A5310" s="62">
        <v>31281817</v>
      </c>
      <c r="B5310" s="63" t="s">
        <v>944</v>
      </c>
    </row>
    <row r="5311" spans="1:2" x14ac:dyDescent="0.25">
      <c r="A5311" s="62">
        <v>31281818</v>
      </c>
      <c r="B5311" s="63" t="s">
        <v>3314</v>
      </c>
    </row>
    <row r="5312" spans="1:2" x14ac:dyDescent="0.25">
      <c r="A5312" s="62">
        <v>31281819</v>
      </c>
      <c r="B5312" s="63" t="s">
        <v>6192</v>
      </c>
    </row>
    <row r="5313" spans="1:2" x14ac:dyDescent="0.25">
      <c r="A5313" s="62">
        <v>31281901</v>
      </c>
      <c r="B5313" s="63" t="s">
        <v>10779</v>
      </c>
    </row>
    <row r="5314" spans="1:2" x14ac:dyDescent="0.25">
      <c r="A5314" s="62">
        <v>31281902</v>
      </c>
      <c r="B5314" s="63" t="s">
        <v>5878</v>
      </c>
    </row>
    <row r="5315" spans="1:2" x14ac:dyDescent="0.25">
      <c r="A5315" s="62">
        <v>31281903</v>
      </c>
      <c r="B5315" s="63" t="s">
        <v>15197</v>
      </c>
    </row>
    <row r="5316" spans="1:2" x14ac:dyDescent="0.25">
      <c r="A5316" s="62">
        <v>31281904</v>
      </c>
      <c r="B5316" s="63" t="s">
        <v>3357</v>
      </c>
    </row>
    <row r="5317" spans="1:2" x14ac:dyDescent="0.25">
      <c r="A5317" s="62">
        <v>31281905</v>
      </c>
      <c r="B5317" s="63" t="s">
        <v>10812</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8098</v>
      </c>
    </row>
    <row r="5324" spans="1:2" x14ac:dyDescent="0.25">
      <c r="A5324" s="62">
        <v>31281912</v>
      </c>
      <c r="B5324" s="63" t="s">
        <v>7216</v>
      </c>
    </row>
    <row r="5325" spans="1:2" x14ac:dyDescent="0.25">
      <c r="A5325" s="62">
        <v>31281913</v>
      </c>
      <c r="B5325" s="63" t="s">
        <v>2959</v>
      </c>
    </row>
    <row r="5326" spans="1:2" x14ac:dyDescent="0.25">
      <c r="A5326" s="62">
        <v>31281914</v>
      </c>
      <c r="B5326" s="63" t="s">
        <v>7306</v>
      </c>
    </row>
    <row r="5327" spans="1:2" x14ac:dyDescent="0.25">
      <c r="A5327" s="62">
        <v>31281915</v>
      </c>
      <c r="B5327" s="63" t="s">
        <v>1898</v>
      </c>
    </row>
    <row r="5328" spans="1:2" x14ac:dyDescent="0.25">
      <c r="A5328" s="62">
        <v>31281916</v>
      </c>
      <c r="B5328" s="63" t="s">
        <v>9283</v>
      </c>
    </row>
    <row r="5329" spans="1:2" x14ac:dyDescent="0.25">
      <c r="A5329" s="62">
        <v>31281917</v>
      </c>
      <c r="B5329" s="63" t="s">
        <v>8176</v>
      </c>
    </row>
    <row r="5330" spans="1:2" x14ac:dyDescent="0.25">
      <c r="A5330" s="62">
        <v>31281918</v>
      </c>
      <c r="B5330" s="63" t="s">
        <v>8903</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7863</v>
      </c>
    </row>
    <row r="5337" spans="1:2" x14ac:dyDescent="0.25">
      <c r="A5337" s="62">
        <v>31282006</v>
      </c>
      <c r="B5337" s="63" t="s">
        <v>16955</v>
      </c>
    </row>
    <row r="5338" spans="1:2" x14ac:dyDescent="0.25">
      <c r="A5338" s="62">
        <v>31282007</v>
      </c>
      <c r="B5338" s="63" t="s">
        <v>8736</v>
      </c>
    </row>
    <row r="5339" spans="1:2" x14ac:dyDescent="0.25">
      <c r="A5339" s="62">
        <v>31282008</v>
      </c>
      <c r="B5339" s="63" t="s">
        <v>17595</v>
      </c>
    </row>
    <row r="5340" spans="1:2" x14ac:dyDescent="0.25">
      <c r="A5340" s="62">
        <v>31282009</v>
      </c>
      <c r="B5340" s="63" t="s">
        <v>5589</v>
      </c>
    </row>
    <row r="5341" spans="1:2" x14ac:dyDescent="0.25">
      <c r="A5341" s="62">
        <v>31282010</v>
      </c>
      <c r="B5341" s="63" t="s">
        <v>9044</v>
      </c>
    </row>
    <row r="5342" spans="1:2" x14ac:dyDescent="0.25">
      <c r="A5342" s="62">
        <v>31282011</v>
      </c>
      <c r="B5342" s="63" t="s">
        <v>9615</v>
      </c>
    </row>
    <row r="5343" spans="1:2" x14ac:dyDescent="0.25">
      <c r="A5343" s="62">
        <v>31282012</v>
      </c>
      <c r="B5343" s="63" t="s">
        <v>13342</v>
      </c>
    </row>
    <row r="5344" spans="1:2" x14ac:dyDescent="0.25">
      <c r="A5344" s="62">
        <v>31282013</v>
      </c>
      <c r="B5344" s="63" t="s">
        <v>8400</v>
      </c>
    </row>
    <row r="5345" spans="1:2" x14ac:dyDescent="0.25">
      <c r="A5345" s="62">
        <v>31282014</v>
      </c>
      <c r="B5345" s="63" t="s">
        <v>14138</v>
      </c>
    </row>
    <row r="5346" spans="1:2" x14ac:dyDescent="0.25">
      <c r="A5346" s="62">
        <v>31282015</v>
      </c>
      <c r="B5346" s="63" t="s">
        <v>9581</v>
      </c>
    </row>
    <row r="5347" spans="1:2" x14ac:dyDescent="0.25">
      <c r="A5347" s="62">
        <v>31282016</v>
      </c>
      <c r="B5347" s="63" t="s">
        <v>13840</v>
      </c>
    </row>
    <row r="5348" spans="1:2" x14ac:dyDescent="0.25">
      <c r="A5348" s="62">
        <v>31282017</v>
      </c>
      <c r="B5348" s="63" t="s">
        <v>9418</v>
      </c>
    </row>
    <row r="5349" spans="1:2" x14ac:dyDescent="0.25">
      <c r="A5349" s="62">
        <v>31282018</v>
      </c>
      <c r="B5349" s="63" t="s">
        <v>10599</v>
      </c>
    </row>
    <row r="5350" spans="1:2" x14ac:dyDescent="0.25">
      <c r="A5350" s="62">
        <v>31282019</v>
      </c>
      <c r="B5350" s="63" t="s">
        <v>14222</v>
      </c>
    </row>
    <row r="5351" spans="1:2" x14ac:dyDescent="0.25">
      <c r="A5351" s="62">
        <v>31282101</v>
      </c>
      <c r="B5351" s="63" t="s">
        <v>5013</v>
      </c>
    </row>
    <row r="5352" spans="1:2" x14ac:dyDescent="0.25">
      <c r="A5352" s="62">
        <v>31282102</v>
      </c>
      <c r="B5352" s="63" t="s">
        <v>14009</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7770</v>
      </c>
    </row>
    <row r="5357" spans="1:2" x14ac:dyDescent="0.25">
      <c r="A5357" s="62">
        <v>31282107</v>
      </c>
      <c r="B5357" s="63" t="s">
        <v>9797</v>
      </c>
    </row>
    <row r="5358" spans="1:2" x14ac:dyDescent="0.25">
      <c r="A5358" s="62">
        <v>31282108</v>
      </c>
      <c r="B5358" s="63" t="s">
        <v>12350</v>
      </c>
    </row>
    <row r="5359" spans="1:2" x14ac:dyDescent="0.25">
      <c r="A5359" s="62">
        <v>31282109</v>
      </c>
      <c r="B5359" s="63" t="s">
        <v>3410</v>
      </c>
    </row>
    <row r="5360" spans="1:2" x14ac:dyDescent="0.25">
      <c r="A5360" s="62">
        <v>31282110</v>
      </c>
      <c r="B5360" s="63" t="s">
        <v>14006</v>
      </c>
    </row>
    <row r="5361" spans="1:2" x14ac:dyDescent="0.25">
      <c r="A5361" s="62">
        <v>31282111</v>
      </c>
      <c r="B5361" s="63" t="s">
        <v>8958</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2863</v>
      </c>
    </row>
    <row r="5367" spans="1:2" x14ac:dyDescent="0.25">
      <c r="A5367" s="62">
        <v>31282117</v>
      </c>
      <c r="B5367" s="63" t="s">
        <v>1348</v>
      </c>
    </row>
    <row r="5368" spans="1:2" x14ac:dyDescent="0.25">
      <c r="A5368" s="62">
        <v>31282118</v>
      </c>
      <c r="B5368" s="63" t="s">
        <v>11382</v>
      </c>
    </row>
    <row r="5369" spans="1:2" x14ac:dyDescent="0.25">
      <c r="A5369" s="62">
        <v>31282119</v>
      </c>
      <c r="B5369" s="63" t="s">
        <v>6626</v>
      </c>
    </row>
    <row r="5370" spans="1:2" x14ac:dyDescent="0.25">
      <c r="A5370" s="62">
        <v>31282201</v>
      </c>
      <c r="B5370" s="63" t="s">
        <v>10838</v>
      </c>
    </row>
    <row r="5371" spans="1:2" x14ac:dyDescent="0.25">
      <c r="A5371" s="62">
        <v>31282202</v>
      </c>
      <c r="B5371" s="63" t="s">
        <v>15270</v>
      </c>
    </row>
    <row r="5372" spans="1:2" x14ac:dyDescent="0.25">
      <c r="A5372" s="62">
        <v>31282203</v>
      </c>
      <c r="B5372" s="63" t="s">
        <v>12751</v>
      </c>
    </row>
    <row r="5373" spans="1:2" x14ac:dyDescent="0.25">
      <c r="A5373" s="62">
        <v>31282204</v>
      </c>
      <c r="B5373" s="63" t="s">
        <v>6331</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7292</v>
      </c>
    </row>
    <row r="5382" spans="1:2" x14ac:dyDescent="0.25">
      <c r="A5382" s="62">
        <v>31282213</v>
      </c>
      <c r="B5382" s="63" t="s">
        <v>16592</v>
      </c>
    </row>
    <row r="5383" spans="1:2" x14ac:dyDescent="0.25">
      <c r="A5383" s="62">
        <v>31282214</v>
      </c>
      <c r="B5383" s="63" t="s">
        <v>8122</v>
      </c>
    </row>
    <row r="5384" spans="1:2" x14ac:dyDescent="0.25">
      <c r="A5384" s="62">
        <v>31282215</v>
      </c>
      <c r="B5384" s="63" t="s">
        <v>10407</v>
      </c>
    </row>
    <row r="5385" spans="1:2" x14ac:dyDescent="0.25">
      <c r="A5385" s="62">
        <v>31282216</v>
      </c>
      <c r="B5385" s="63" t="s">
        <v>6863</v>
      </c>
    </row>
    <row r="5386" spans="1:2" x14ac:dyDescent="0.25">
      <c r="A5386" s="62">
        <v>31282217</v>
      </c>
      <c r="B5386" s="63" t="s">
        <v>9430</v>
      </c>
    </row>
    <row r="5387" spans="1:2" x14ac:dyDescent="0.25">
      <c r="A5387" s="62">
        <v>31282218</v>
      </c>
      <c r="B5387" s="63" t="s">
        <v>5762</v>
      </c>
    </row>
    <row r="5388" spans="1:2" x14ac:dyDescent="0.25">
      <c r="A5388" s="62">
        <v>31282219</v>
      </c>
      <c r="B5388" s="63" t="s">
        <v>3041</v>
      </c>
    </row>
    <row r="5389" spans="1:2" x14ac:dyDescent="0.25">
      <c r="A5389" s="62">
        <v>31282301</v>
      </c>
      <c r="B5389" s="63" t="s">
        <v>17514</v>
      </c>
    </row>
    <row r="5390" spans="1:2" x14ac:dyDescent="0.25">
      <c r="A5390" s="62">
        <v>31282302</v>
      </c>
      <c r="B5390" s="63" t="s">
        <v>8344</v>
      </c>
    </row>
    <row r="5391" spans="1:2" x14ac:dyDescent="0.25">
      <c r="A5391" s="62">
        <v>31282303</v>
      </c>
      <c r="B5391" s="63" t="s">
        <v>3176</v>
      </c>
    </row>
    <row r="5392" spans="1:2" x14ac:dyDescent="0.25">
      <c r="A5392" s="62">
        <v>31282304</v>
      </c>
      <c r="B5392" s="63" t="s">
        <v>250</v>
      </c>
    </row>
    <row r="5393" spans="1:2" x14ac:dyDescent="0.25">
      <c r="A5393" s="62">
        <v>31282305</v>
      </c>
      <c r="B5393" s="63" t="s">
        <v>6186</v>
      </c>
    </row>
    <row r="5394" spans="1:2" x14ac:dyDescent="0.25">
      <c r="A5394" s="62">
        <v>31282306</v>
      </c>
      <c r="B5394" s="63" t="s">
        <v>14003</v>
      </c>
    </row>
    <row r="5395" spans="1:2" x14ac:dyDescent="0.25">
      <c r="A5395" s="62">
        <v>31282307</v>
      </c>
      <c r="B5395" s="63" t="s">
        <v>14772</v>
      </c>
    </row>
    <row r="5396" spans="1:2" x14ac:dyDescent="0.25">
      <c r="A5396" s="62">
        <v>31282308</v>
      </c>
      <c r="B5396" s="63" t="s">
        <v>8737</v>
      </c>
    </row>
    <row r="5397" spans="1:2" x14ac:dyDescent="0.25">
      <c r="A5397" s="62">
        <v>31282309</v>
      </c>
      <c r="B5397" s="63" t="s">
        <v>9796</v>
      </c>
    </row>
    <row r="5398" spans="1:2" x14ac:dyDescent="0.25">
      <c r="A5398" s="62">
        <v>31282310</v>
      </c>
      <c r="B5398" s="63" t="s">
        <v>12975</v>
      </c>
    </row>
    <row r="5399" spans="1:2" x14ac:dyDescent="0.25">
      <c r="A5399" s="62">
        <v>31282311</v>
      </c>
      <c r="B5399" s="63" t="s">
        <v>4545</v>
      </c>
    </row>
    <row r="5400" spans="1:2" x14ac:dyDescent="0.25">
      <c r="A5400" s="62">
        <v>31282312</v>
      </c>
      <c r="B5400" s="63" t="s">
        <v>8466</v>
      </c>
    </row>
    <row r="5401" spans="1:2" x14ac:dyDescent="0.25">
      <c r="A5401" s="62">
        <v>31282313</v>
      </c>
      <c r="B5401" s="63" t="s">
        <v>8812</v>
      </c>
    </row>
    <row r="5402" spans="1:2" x14ac:dyDescent="0.25">
      <c r="A5402" s="62">
        <v>31282314</v>
      </c>
      <c r="B5402" s="63" t="s">
        <v>13589</v>
      </c>
    </row>
    <row r="5403" spans="1:2" x14ac:dyDescent="0.25">
      <c r="A5403" s="62">
        <v>31282315</v>
      </c>
      <c r="B5403" s="63" t="s">
        <v>16445</v>
      </c>
    </row>
    <row r="5404" spans="1:2" x14ac:dyDescent="0.25">
      <c r="A5404" s="62">
        <v>31282316</v>
      </c>
      <c r="B5404" s="63" t="s">
        <v>5024</v>
      </c>
    </row>
    <row r="5405" spans="1:2" x14ac:dyDescent="0.25">
      <c r="A5405" s="62">
        <v>31282317</v>
      </c>
      <c r="B5405" s="63" t="s">
        <v>13436</v>
      </c>
    </row>
    <row r="5406" spans="1:2" x14ac:dyDescent="0.25">
      <c r="A5406" s="62">
        <v>31282318</v>
      </c>
      <c r="B5406" s="63" t="s">
        <v>10600</v>
      </c>
    </row>
    <row r="5407" spans="1:2" x14ac:dyDescent="0.25">
      <c r="A5407" s="62">
        <v>31282319</v>
      </c>
      <c r="B5407" s="63" t="s">
        <v>9260</v>
      </c>
    </row>
    <row r="5408" spans="1:2" x14ac:dyDescent="0.25">
      <c r="A5408" s="62">
        <v>31282401</v>
      </c>
      <c r="B5408" s="63" t="s">
        <v>13756</v>
      </c>
    </row>
    <row r="5409" spans="1:2" x14ac:dyDescent="0.25">
      <c r="A5409" s="62">
        <v>31282402</v>
      </c>
      <c r="B5409" s="63" t="s">
        <v>10044</v>
      </c>
    </row>
    <row r="5410" spans="1:2" x14ac:dyDescent="0.25">
      <c r="A5410" s="62">
        <v>31282403</v>
      </c>
      <c r="B5410" s="63" t="s">
        <v>15526</v>
      </c>
    </row>
    <row r="5411" spans="1:2" x14ac:dyDescent="0.25">
      <c r="A5411" s="62">
        <v>31282404</v>
      </c>
      <c r="B5411" s="63" t="s">
        <v>6582</v>
      </c>
    </row>
    <row r="5412" spans="1:2" x14ac:dyDescent="0.25">
      <c r="A5412" s="62">
        <v>31282405</v>
      </c>
      <c r="B5412" s="63" t="s">
        <v>13612</v>
      </c>
    </row>
    <row r="5413" spans="1:2" x14ac:dyDescent="0.25">
      <c r="A5413" s="62">
        <v>31282406</v>
      </c>
      <c r="B5413" s="63" t="s">
        <v>11349</v>
      </c>
    </row>
    <row r="5414" spans="1:2" x14ac:dyDescent="0.25">
      <c r="A5414" s="62">
        <v>31282407</v>
      </c>
      <c r="B5414" s="63" t="s">
        <v>14831</v>
      </c>
    </row>
    <row r="5415" spans="1:2" x14ac:dyDescent="0.25">
      <c r="A5415" s="62">
        <v>31282408</v>
      </c>
      <c r="B5415" s="63" t="s">
        <v>5357</v>
      </c>
    </row>
    <row r="5416" spans="1:2" x14ac:dyDescent="0.25">
      <c r="A5416" s="62">
        <v>31282409</v>
      </c>
      <c r="B5416" s="63" t="s">
        <v>2526</v>
      </c>
    </row>
    <row r="5417" spans="1:2" x14ac:dyDescent="0.25">
      <c r="A5417" s="62">
        <v>31282410</v>
      </c>
      <c r="B5417" s="63" t="s">
        <v>11569</v>
      </c>
    </row>
    <row r="5418" spans="1:2" x14ac:dyDescent="0.25">
      <c r="A5418" s="62">
        <v>31282411</v>
      </c>
      <c r="B5418" s="63" t="s">
        <v>15637</v>
      </c>
    </row>
    <row r="5419" spans="1:2" x14ac:dyDescent="0.25">
      <c r="A5419" s="62">
        <v>31282412</v>
      </c>
      <c r="B5419" s="63" t="s">
        <v>2554</v>
      </c>
    </row>
    <row r="5420" spans="1:2" x14ac:dyDescent="0.25">
      <c r="A5420" s="62">
        <v>31282413</v>
      </c>
      <c r="B5420" s="63" t="s">
        <v>11958</v>
      </c>
    </row>
    <row r="5421" spans="1:2" x14ac:dyDescent="0.25">
      <c r="A5421" s="62">
        <v>31282414</v>
      </c>
      <c r="B5421" s="63" t="s">
        <v>7565</v>
      </c>
    </row>
    <row r="5422" spans="1:2" x14ac:dyDescent="0.25">
      <c r="A5422" s="62">
        <v>31282415</v>
      </c>
      <c r="B5422" s="63" t="s">
        <v>3277</v>
      </c>
    </row>
    <row r="5423" spans="1:2" x14ac:dyDescent="0.25">
      <c r="A5423" s="62">
        <v>31282416</v>
      </c>
      <c r="B5423" s="63" t="s">
        <v>4474</v>
      </c>
    </row>
    <row r="5424" spans="1:2" x14ac:dyDescent="0.25">
      <c r="A5424" s="62">
        <v>31282417</v>
      </c>
      <c r="B5424" s="63" t="s">
        <v>5371</v>
      </c>
    </row>
    <row r="5425" spans="1:2" x14ac:dyDescent="0.25">
      <c r="A5425" s="62">
        <v>31282418</v>
      </c>
      <c r="B5425" s="63" t="s">
        <v>18264</v>
      </c>
    </row>
    <row r="5426" spans="1:2" x14ac:dyDescent="0.25">
      <c r="A5426" s="62">
        <v>31282419</v>
      </c>
      <c r="B5426" s="63" t="s">
        <v>4172</v>
      </c>
    </row>
    <row r="5427" spans="1:2" x14ac:dyDescent="0.25">
      <c r="A5427" s="62">
        <v>31291101</v>
      </c>
      <c r="B5427" s="63" t="s">
        <v>4655</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8401</v>
      </c>
    </row>
    <row r="5435" spans="1:2" x14ac:dyDescent="0.25">
      <c r="A5435" s="62">
        <v>31291109</v>
      </c>
      <c r="B5435" s="63" t="s">
        <v>2395</v>
      </c>
    </row>
    <row r="5436" spans="1:2" x14ac:dyDescent="0.25">
      <c r="A5436" s="62">
        <v>31291110</v>
      </c>
      <c r="B5436" s="63" t="s">
        <v>2018</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15129</v>
      </c>
    </row>
    <row r="5445" spans="1:2" x14ac:dyDescent="0.25">
      <c r="A5445" s="62">
        <v>31291119</v>
      </c>
      <c r="B5445" s="63" t="s">
        <v>2895</v>
      </c>
    </row>
    <row r="5446" spans="1:2" x14ac:dyDescent="0.25">
      <c r="A5446" s="62">
        <v>31291120</v>
      </c>
      <c r="B5446" s="63" t="s">
        <v>13723</v>
      </c>
    </row>
    <row r="5447" spans="1:2" x14ac:dyDescent="0.25">
      <c r="A5447" s="62">
        <v>31291201</v>
      </c>
      <c r="B5447" s="63" t="s">
        <v>5991</v>
      </c>
    </row>
    <row r="5448" spans="1:2" x14ac:dyDescent="0.25">
      <c r="A5448" s="62">
        <v>31291202</v>
      </c>
      <c r="B5448" s="63" t="s">
        <v>18233</v>
      </c>
    </row>
    <row r="5449" spans="1:2" x14ac:dyDescent="0.25">
      <c r="A5449" s="62">
        <v>31291203</v>
      </c>
      <c r="B5449" s="63" t="s">
        <v>7613</v>
      </c>
    </row>
    <row r="5450" spans="1:2" x14ac:dyDescent="0.25">
      <c r="A5450" s="62">
        <v>31291204</v>
      </c>
      <c r="B5450" s="63" t="s">
        <v>12243</v>
      </c>
    </row>
    <row r="5451" spans="1:2" x14ac:dyDescent="0.25">
      <c r="A5451" s="62">
        <v>31291205</v>
      </c>
      <c r="B5451" s="63" t="s">
        <v>2519</v>
      </c>
    </row>
    <row r="5452" spans="1:2" x14ac:dyDescent="0.25">
      <c r="A5452" s="62">
        <v>31291206</v>
      </c>
      <c r="B5452" s="63" t="s">
        <v>9887</v>
      </c>
    </row>
    <row r="5453" spans="1:2" x14ac:dyDescent="0.25">
      <c r="A5453" s="62">
        <v>31291207</v>
      </c>
      <c r="B5453" s="63" t="s">
        <v>16845</v>
      </c>
    </row>
    <row r="5454" spans="1:2" x14ac:dyDescent="0.25">
      <c r="A5454" s="62">
        <v>31291208</v>
      </c>
      <c r="B5454" s="63" t="s">
        <v>14320</v>
      </c>
    </row>
    <row r="5455" spans="1:2" x14ac:dyDescent="0.25">
      <c r="A5455" s="62">
        <v>31291209</v>
      </c>
      <c r="B5455" s="63" t="s">
        <v>8336</v>
      </c>
    </row>
    <row r="5456" spans="1:2" x14ac:dyDescent="0.25">
      <c r="A5456" s="62">
        <v>31291210</v>
      </c>
      <c r="B5456" s="63" t="s">
        <v>17622</v>
      </c>
    </row>
    <row r="5457" spans="1:2" x14ac:dyDescent="0.25">
      <c r="A5457" s="62">
        <v>31291211</v>
      </c>
      <c r="B5457" s="63" t="s">
        <v>5132</v>
      </c>
    </row>
    <row r="5458" spans="1:2" x14ac:dyDescent="0.25">
      <c r="A5458" s="62">
        <v>31291212</v>
      </c>
      <c r="B5458" s="63" t="s">
        <v>7606</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4234</v>
      </c>
    </row>
    <row r="5463" spans="1:2" x14ac:dyDescent="0.25">
      <c r="A5463" s="62">
        <v>31291217</v>
      </c>
      <c r="B5463" s="63" t="s">
        <v>6673</v>
      </c>
    </row>
    <row r="5464" spans="1:2" x14ac:dyDescent="0.25">
      <c r="A5464" s="62">
        <v>31291218</v>
      </c>
      <c r="B5464" s="63" t="s">
        <v>14697</v>
      </c>
    </row>
    <row r="5465" spans="1:2" x14ac:dyDescent="0.25">
      <c r="A5465" s="62">
        <v>31291219</v>
      </c>
      <c r="B5465" s="63" t="s">
        <v>12855</v>
      </c>
    </row>
    <row r="5466" spans="1:2" x14ac:dyDescent="0.25">
      <c r="A5466" s="62">
        <v>31291220</v>
      </c>
      <c r="B5466" s="63" t="s">
        <v>3838</v>
      </c>
    </row>
    <row r="5467" spans="1:2" x14ac:dyDescent="0.25">
      <c r="A5467" s="62">
        <v>31291301</v>
      </c>
      <c r="B5467" s="63" t="s">
        <v>16161</v>
      </c>
    </row>
    <row r="5468" spans="1:2" x14ac:dyDescent="0.25">
      <c r="A5468" s="62">
        <v>31291302</v>
      </c>
      <c r="B5468" s="63" t="s">
        <v>10969</v>
      </c>
    </row>
    <row r="5469" spans="1:2" x14ac:dyDescent="0.25">
      <c r="A5469" s="62">
        <v>31291303</v>
      </c>
      <c r="B5469" s="63" t="s">
        <v>6514</v>
      </c>
    </row>
    <row r="5470" spans="1:2" x14ac:dyDescent="0.25">
      <c r="A5470" s="62">
        <v>31291304</v>
      </c>
      <c r="B5470" s="63" t="s">
        <v>16631</v>
      </c>
    </row>
    <row r="5471" spans="1:2" x14ac:dyDescent="0.25">
      <c r="A5471" s="62">
        <v>31291305</v>
      </c>
      <c r="B5471" s="63" t="s">
        <v>2568</v>
      </c>
    </row>
    <row r="5472" spans="1:2" x14ac:dyDescent="0.25">
      <c r="A5472" s="62">
        <v>31291306</v>
      </c>
      <c r="B5472" s="63" t="s">
        <v>4964</v>
      </c>
    </row>
    <row r="5473" spans="1:2" x14ac:dyDescent="0.25">
      <c r="A5473" s="62">
        <v>31291307</v>
      </c>
      <c r="B5473" s="63" t="s">
        <v>13333</v>
      </c>
    </row>
    <row r="5474" spans="1:2" x14ac:dyDescent="0.25">
      <c r="A5474" s="62">
        <v>31291308</v>
      </c>
      <c r="B5474" s="63" t="s">
        <v>18610</v>
      </c>
    </row>
    <row r="5475" spans="1:2" x14ac:dyDescent="0.25">
      <c r="A5475" s="62">
        <v>31291309</v>
      </c>
      <c r="B5475" s="63" t="s">
        <v>2813</v>
      </c>
    </row>
    <row r="5476" spans="1:2" x14ac:dyDescent="0.25">
      <c r="A5476" s="62">
        <v>31291310</v>
      </c>
      <c r="B5476" s="63" t="s">
        <v>7342</v>
      </c>
    </row>
    <row r="5477" spans="1:2" x14ac:dyDescent="0.25">
      <c r="A5477" s="62">
        <v>31291311</v>
      </c>
      <c r="B5477" s="63" t="s">
        <v>5728</v>
      </c>
    </row>
    <row r="5478" spans="1:2" x14ac:dyDescent="0.25">
      <c r="A5478" s="62">
        <v>31291312</v>
      </c>
      <c r="B5478" s="63" t="s">
        <v>10265</v>
      </c>
    </row>
    <row r="5479" spans="1:2" x14ac:dyDescent="0.25">
      <c r="A5479" s="62">
        <v>31291313</v>
      </c>
      <c r="B5479" s="63" t="s">
        <v>3943</v>
      </c>
    </row>
    <row r="5480" spans="1:2" x14ac:dyDescent="0.25">
      <c r="A5480" s="62">
        <v>31291314</v>
      </c>
      <c r="B5480" s="63" t="s">
        <v>16745</v>
      </c>
    </row>
    <row r="5481" spans="1:2" x14ac:dyDescent="0.25">
      <c r="A5481" s="62">
        <v>31291315</v>
      </c>
      <c r="B5481" s="63" t="s">
        <v>10123</v>
      </c>
    </row>
    <row r="5482" spans="1:2" x14ac:dyDescent="0.25">
      <c r="A5482" s="62">
        <v>31291316</v>
      </c>
      <c r="B5482" s="63" t="s">
        <v>4845</v>
      </c>
    </row>
    <row r="5483" spans="1:2" x14ac:dyDescent="0.25">
      <c r="A5483" s="62">
        <v>31291317</v>
      </c>
      <c r="B5483" s="63" t="s">
        <v>16874</v>
      </c>
    </row>
    <row r="5484" spans="1:2" x14ac:dyDescent="0.25">
      <c r="A5484" s="62">
        <v>31291318</v>
      </c>
      <c r="B5484" s="63" t="s">
        <v>15029</v>
      </c>
    </row>
    <row r="5485" spans="1:2" x14ac:dyDescent="0.25">
      <c r="A5485" s="62">
        <v>31291319</v>
      </c>
      <c r="B5485" s="63" t="s">
        <v>4594</v>
      </c>
    </row>
    <row r="5486" spans="1:2" x14ac:dyDescent="0.25">
      <c r="A5486" s="62">
        <v>31291320</v>
      </c>
      <c r="B5486" s="63" t="s">
        <v>1716</v>
      </c>
    </row>
    <row r="5487" spans="1:2" x14ac:dyDescent="0.25">
      <c r="A5487" s="62">
        <v>31291401</v>
      </c>
      <c r="B5487" s="63" t="s">
        <v>9637</v>
      </c>
    </row>
    <row r="5488" spans="1:2" x14ac:dyDescent="0.25">
      <c r="A5488" s="62">
        <v>31291402</v>
      </c>
      <c r="B5488" s="63" t="s">
        <v>14703</v>
      </c>
    </row>
    <row r="5489" spans="1:2" x14ac:dyDescent="0.25">
      <c r="A5489" s="62">
        <v>31291403</v>
      </c>
      <c r="B5489" s="63" t="s">
        <v>9556</v>
      </c>
    </row>
    <row r="5490" spans="1:2" x14ac:dyDescent="0.25">
      <c r="A5490" s="62">
        <v>31291404</v>
      </c>
      <c r="B5490" s="63" t="s">
        <v>3123</v>
      </c>
    </row>
    <row r="5491" spans="1:2" x14ac:dyDescent="0.25">
      <c r="A5491" s="62">
        <v>31291405</v>
      </c>
      <c r="B5491" s="63" t="s">
        <v>8583</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3202</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6888</v>
      </c>
    </row>
    <row r="5504" spans="1:2" x14ac:dyDescent="0.25">
      <c r="A5504" s="62">
        <v>31291418</v>
      </c>
      <c r="B5504" s="63" t="s">
        <v>9522</v>
      </c>
    </row>
    <row r="5505" spans="1:2" x14ac:dyDescent="0.25">
      <c r="A5505" s="62">
        <v>31291419</v>
      </c>
      <c r="B5505" s="63" t="s">
        <v>3353</v>
      </c>
    </row>
    <row r="5506" spans="1:2" x14ac:dyDescent="0.25">
      <c r="A5506" s="62">
        <v>31291420</v>
      </c>
      <c r="B5506" s="63" t="s">
        <v>14384</v>
      </c>
    </row>
    <row r="5507" spans="1:2" x14ac:dyDescent="0.25">
      <c r="A5507" s="62">
        <v>31301101</v>
      </c>
      <c r="B5507" s="63" t="s">
        <v>10781</v>
      </c>
    </row>
    <row r="5508" spans="1:2" x14ac:dyDescent="0.25">
      <c r="A5508" s="62">
        <v>31301102</v>
      </c>
      <c r="B5508" s="63" t="s">
        <v>10619</v>
      </c>
    </row>
    <row r="5509" spans="1:2" x14ac:dyDescent="0.25">
      <c r="A5509" s="62">
        <v>31301103</v>
      </c>
      <c r="B5509" s="63" t="s">
        <v>5458</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8191</v>
      </c>
    </row>
    <row r="5514" spans="1:2" x14ac:dyDescent="0.25">
      <c r="A5514" s="62">
        <v>31301108</v>
      </c>
      <c r="B5514" s="63" t="s">
        <v>788</v>
      </c>
    </row>
    <row r="5515" spans="1:2" x14ac:dyDescent="0.25">
      <c r="A5515" s="62">
        <v>31301109</v>
      </c>
      <c r="B5515" s="63" t="s">
        <v>9617</v>
      </c>
    </row>
    <row r="5516" spans="1:2" x14ac:dyDescent="0.25">
      <c r="A5516" s="62">
        <v>31301110</v>
      </c>
      <c r="B5516" s="63" t="s">
        <v>7374</v>
      </c>
    </row>
    <row r="5517" spans="1:2" x14ac:dyDescent="0.25">
      <c r="A5517" s="62">
        <v>31301111</v>
      </c>
      <c r="B5517" s="63" t="s">
        <v>9734</v>
      </c>
    </row>
    <row r="5518" spans="1:2" x14ac:dyDescent="0.25">
      <c r="A5518" s="62">
        <v>31301112</v>
      </c>
      <c r="B5518" s="63" t="s">
        <v>6353</v>
      </c>
    </row>
    <row r="5519" spans="1:2" x14ac:dyDescent="0.25">
      <c r="A5519" s="62">
        <v>31301113</v>
      </c>
      <c r="B5519" s="63" t="s">
        <v>3878</v>
      </c>
    </row>
    <row r="5520" spans="1:2" x14ac:dyDescent="0.25">
      <c r="A5520" s="62">
        <v>31301114</v>
      </c>
      <c r="B5520" s="63" t="s">
        <v>893</v>
      </c>
    </row>
    <row r="5521" spans="1:2" x14ac:dyDescent="0.25">
      <c r="A5521" s="62">
        <v>31301115</v>
      </c>
      <c r="B5521" s="63" t="s">
        <v>10593</v>
      </c>
    </row>
    <row r="5522" spans="1:2" x14ac:dyDescent="0.25">
      <c r="A5522" s="62">
        <v>31301116</v>
      </c>
      <c r="B5522" s="63" t="s">
        <v>2243</v>
      </c>
    </row>
    <row r="5523" spans="1:2" x14ac:dyDescent="0.25">
      <c r="A5523" s="62">
        <v>31301117</v>
      </c>
      <c r="B5523" s="63" t="s">
        <v>13822</v>
      </c>
    </row>
    <row r="5524" spans="1:2" x14ac:dyDescent="0.25">
      <c r="A5524" s="62">
        <v>31301118</v>
      </c>
      <c r="B5524" s="63" t="s">
        <v>4452</v>
      </c>
    </row>
    <row r="5525" spans="1:2" x14ac:dyDescent="0.25">
      <c r="A5525" s="62">
        <v>31301119</v>
      </c>
      <c r="B5525" s="63" t="s">
        <v>13302</v>
      </c>
    </row>
    <row r="5526" spans="1:2" x14ac:dyDescent="0.25">
      <c r="A5526" s="62">
        <v>31301201</v>
      </c>
      <c r="B5526" s="63" t="s">
        <v>15255</v>
      </c>
    </row>
    <row r="5527" spans="1:2" x14ac:dyDescent="0.25">
      <c r="A5527" s="62">
        <v>31301202</v>
      </c>
      <c r="B5527" s="63" t="s">
        <v>9017</v>
      </c>
    </row>
    <row r="5528" spans="1:2" x14ac:dyDescent="0.25">
      <c r="A5528" s="62">
        <v>31301203</v>
      </c>
      <c r="B5528" s="63" t="s">
        <v>7505</v>
      </c>
    </row>
    <row r="5529" spans="1:2" x14ac:dyDescent="0.25">
      <c r="A5529" s="62">
        <v>31301204</v>
      </c>
      <c r="B5529" s="63" t="s">
        <v>1678</v>
      </c>
    </row>
    <row r="5530" spans="1:2" x14ac:dyDescent="0.25">
      <c r="A5530" s="62">
        <v>31301205</v>
      </c>
      <c r="B5530" s="63" t="s">
        <v>13474</v>
      </c>
    </row>
    <row r="5531" spans="1:2" x14ac:dyDescent="0.25">
      <c r="A5531" s="62">
        <v>31301206</v>
      </c>
      <c r="B5531" s="63" t="s">
        <v>4850</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4043</v>
      </c>
    </row>
    <row r="5536" spans="1:2" x14ac:dyDescent="0.25">
      <c r="A5536" s="62">
        <v>31301211</v>
      </c>
      <c r="B5536" s="63" t="s">
        <v>11485</v>
      </c>
    </row>
    <row r="5537" spans="1:2" x14ac:dyDescent="0.25">
      <c r="A5537" s="62">
        <v>31301212</v>
      </c>
      <c r="B5537" s="63" t="s">
        <v>3412</v>
      </c>
    </row>
    <row r="5538" spans="1:2" x14ac:dyDescent="0.25">
      <c r="A5538" s="62">
        <v>31301213</v>
      </c>
      <c r="B5538" s="63" t="s">
        <v>2127</v>
      </c>
    </row>
    <row r="5539" spans="1:2" x14ac:dyDescent="0.25">
      <c r="A5539" s="62">
        <v>31301214</v>
      </c>
      <c r="B5539" s="63" t="s">
        <v>3842</v>
      </c>
    </row>
    <row r="5540" spans="1:2" x14ac:dyDescent="0.25">
      <c r="A5540" s="62">
        <v>31301215</v>
      </c>
      <c r="B5540" s="63" t="s">
        <v>4233</v>
      </c>
    </row>
    <row r="5541" spans="1:2" x14ac:dyDescent="0.25">
      <c r="A5541" s="62">
        <v>31301216</v>
      </c>
      <c r="B5541" s="63" t="s">
        <v>162</v>
      </c>
    </row>
    <row r="5542" spans="1:2" x14ac:dyDescent="0.25">
      <c r="A5542" s="62">
        <v>31301217</v>
      </c>
      <c r="B5542" s="63" t="s">
        <v>8700</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13955</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8529</v>
      </c>
    </row>
    <row r="5565" spans="1:2" x14ac:dyDescent="0.25">
      <c r="A5565" s="62">
        <v>31301402</v>
      </c>
      <c r="B5565" s="63" t="s">
        <v>127</v>
      </c>
    </row>
    <row r="5566" spans="1:2" x14ac:dyDescent="0.25">
      <c r="A5566" s="62">
        <v>31301403</v>
      </c>
      <c r="B5566" s="63" t="s">
        <v>16270</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2825</v>
      </c>
    </row>
    <row r="5571" spans="1:2" x14ac:dyDescent="0.25">
      <c r="A5571" s="62">
        <v>31301408</v>
      </c>
      <c r="B5571" s="63" t="s">
        <v>4756</v>
      </c>
    </row>
    <row r="5572" spans="1:2" x14ac:dyDescent="0.25">
      <c r="A5572" s="62">
        <v>31301409</v>
      </c>
      <c r="B5572" s="63" t="s">
        <v>17251</v>
      </c>
    </row>
    <row r="5573" spans="1:2" x14ac:dyDescent="0.25">
      <c r="A5573" s="62">
        <v>31301410</v>
      </c>
      <c r="B5573" s="63" t="s">
        <v>11227</v>
      </c>
    </row>
    <row r="5574" spans="1:2" x14ac:dyDescent="0.25">
      <c r="A5574" s="62">
        <v>31301411</v>
      </c>
      <c r="B5574" s="63" t="s">
        <v>6997</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6837</v>
      </c>
    </row>
    <row r="5579" spans="1:2" x14ac:dyDescent="0.25">
      <c r="A5579" s="62">
        <v>31301416</v>
      </c>
      <c r="B5579" s="63" t="s">
        <v>18036</v>
      </c>
    </row>
    <row r="5580" spans="1:2" x14ac:dyDescent="0.25">
      <c r="A5580" s="62">
        <v>31301417</v>
      </c>
      <c r="B5580" s="63" t="s">
        <v>8616</v>
      </c>
    </row>
    <row r="5581" spans="1:2" x14ac:dyDescent="0.25">
      <c r="A5581" s="62">
        <v>31301418</v>
      </c>
      <c r="B5581" s="63" t="s">
        <v>2385</v>
      </c>
    </row>
    <row r="5582" spans="1:2" x14ac:dyDescent="0.25">
      <c r="A5582" s="62">
        <v>31301419</v>
      </c>
      <c r="B5582" s="63" t="s">
        <v>11019</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9908</v>
      </c>
    </row>
    <row r="5587" spans="1:2" x14ac:dyDescent="0.25">
      <c r="A5587" s="62">
        <v>31301505</v>
      </c>
      <c r="B5587" s="63" t="s">
        <v>4937</v>
      </c>
    </row>
    <row r="5588" spans="1:2" x14ac:dyDescent="0.25">
      <c r="A5588" s="62">
        <v>31301506</v>
      </c>
      <c r="B5588" s="63" t="s">
        <v>3458</v>
      </c>
    </row>
    <row r="5589" spans="1:2" x14ac:dyDescent="0.25">
      <c r="A5589" s="62">
        <v>31301507</v>
      </c>
      <c r="B5589" s="63" t="s">
        <v>13308</v>
      </c>
    </row>
    <row r="5590" spans="1:2" x14ac:dyDescent="0.25">
      <c r="A5590" s="62">
        <v>31301508</v>
      </c>
      <c r="B5590" s="63" t="s">
        <v>8787</v>
      </c>
    </row>
    <row r="5591" spans="1:2" x14ac:dyDescent="0.25">
      <c r="A5591" s="62">
        <v>31301509</v>
      </c>
      <c r="B5591" s="63" t="s">
        <v>4327</v>
      </c>
    </row>
    <row r="5592" spans="1:2" x14ac:dyDescent="0.25">
      <c r="A5592" s="62">
        <v>31301510</v>
      </c>
      <c r="B5592" s="63" t="s">
        <v>4462</v>
      </c>
    </row>
    <row r="5593" spans="1:2" x14ac:dyDescent="0.25">
      <c r="A5593" s="62">
        <v>31301511</v>
      </c>
      <c r="B5593" s="63" t="s">
        <v>6932</v>
      </c>
    </row>
    <row r="5594" spans="1:2" x14ac:dyDescent="0.25">
      <c r="A5594" s="62">
        <v>31301512</v>
      </c>
      <c r="B5594" s="63" t="s">
        <v>491</v>
      </c>
    </row>
    <row r="5595" spans="1:2" x14ac:dyDescent="0.25">
      <c r="A5595" s="62">
        <v>31301513</v>
      </c>
      <c r="B5595" s="63" t="s">
        <v>9622</v>
      </c>
    </row>
    <row r="5596" spans="1:2" x14ac:dyDescent="0.25">
      <c r="A5596" s="62">
        <v>31301514</v>
      </c>
      <c r="B5596" s="63" t="s">
        <v>3531</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9144</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7793</v>
      </c>
    </row>
    <row r="5608" spans="1:2" x14ac:dyDescent="0.25">
      <c r="A5608" s="62">
        <v>31311109</v>
      </c>
      <c r="B5608" s="63" t="s">
        <v>9715</v>
      </c>
    </row>
    <row r="5609" spans="1:2" x14ac:dyDescent="0.25">
      <c r="A5609" s="62">
        <v>31311110</v>
      </c>
      <c r="B5609" s="63" t="s">
        <v>6848</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7890</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15917</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12577</v>
      </c>
    </row>
    <row r="5622" spans="1:2" x14ac:dyDescent="0.25">
      <c r="A5622" s="62">
        <v>31311212</v>
      </c>
      <c r="B5622" s="63" t="s">
        <v>10832</v>
      </c>
    </row>
    <row r="5623" spans="1:2" x14ac:dyDescent="0.25">
      <c r="A5623" s="62">
        <v>31311213</v>
      </c>
      <c r="B5623" s="63" t="s">
        <v>6546</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4663</v>
      </c>
    </row>
    <row r="5629" spans="1:2" x14ac:dyDescent="0.25">
      <c r="A5629" s="62">
        <v>31311306</v>
      </c>
      <c r="B5629" s="63" t="s">
        <v>630</v>
      </c>
    </row>
    <row r="5630" spans="1:2" x14ac:dyDescent="0.25">
      <c r="A5630" s="62">
        <v>31311309</v>
      </c>
      <c r="B5630" s="63" t="s">
        <v>3152</v>
      </c>
    </row>
    <row r="5631" spans="1:2" x14ac:dyDescent="0.25">
      <c r="A5631" s="62">
        <v>31311310</v>
      </c>
      <c r="B5631" s="63" t="s">
        <v>14958</v>
      </c>
    </row>
    <row r="5632" spans="1:2" x14ac:dyDescent="0.25">
      <c r="A5632" s="62">
        <v>31311311</v>
      </c>
      <c r="B5632" s="63" t="s">
        <v>12596</v>
      </c>
    </row>
    <row r="5633" spans="1:2" x14ac:dyDescent="0.25">
      <c r="A5633" s="62">
        <v>31311312</v>
      </c>
      <c r="B5633" s="63" t="s">
        <v>6439</v>
      </c>
    </row>
    <row r="5634" spans="1:2" x14ac:dyDescent="0.25">
      <c r="A5634" s="62">
        <v>31311313</v>
      </c>
      <c r="B5634" s="63" t="s">
        <v>16395</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3785</v>
      </c>
    </row>
    <row r="5642" spans="1:2" x14ac:dyDescent="0.25">
      <c r="A5642" s="62">
        <v>31311410</v>
      </c>
      <c r="B5642" s="63" t="s">
        <v>12933</v>
      </c>
    </row>
    <row r="5643" spans="1:2" x14ac:dyDescent="0.25">
      <c r="A5643" s="62">
        <v>31311411</v>
      </c>
      <c r="B5643" s="63" t="s">
        <v>4342</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5885</v>
      </c>
    </row>
    <row r="5650" spans="1:2" x14ac:dyDescent="0.25">
      <c r="A5650" s="62">
        <v>31311505</v>
      </c>
      <c r="B5650" s="63" t="s">
        <v>16659</v>
      </c>
    </row>
    <row r="5651" spans="1:2" x14ac:dyDescent="0.25">
      <c r="A5651" s="62">
        <v>31311506</v>
      </c>
      <c r="B5651" s="63" t="s">
        <v>12437</v>
      </c>
    </row>
    <row r="5652" spans="1:2" x14ac:dyDescent="0.25">
      <c r="A5652" s="62">
        <v>31311509</v>
      </c>
      <c r="B5652" s="63" t="s">
        <v>6584</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4984</v>
      </c>
    </row>
    <row r="5657" spans="1:2" x14ac:dyDescent="0.25">
      <c r="A5657" s="62">
        <v>31311601</v>
      </c>
      <c r="B5657" s="63" t="s">
        <v>13500</v>
      </c>
    </row>
    <row r="5658" spans="1:2" x14ac:dyDescent="0.25">
      <c r="A5658" s="62">
        <v>31311602</v>
      </c>
      <c r="B5658" s="63" t="s">
        <v>8858</v>
      </c>
    </row>
    <row r="5659" spans="1:2" x14ac:dyDescent="0.25">
      <c r="A5659" s="62">
        <v>31311603</v>
      </c>
      <c r="B5659" s="63" t="s">
        <v>13238</v>
      </c>
    </row>
    <row r="5660" spans="1:2" x14ac:dyDescent="0.25">
      <c r="A5660" s="62">
        <v>31311604</v>
      </c>
      <c r="B5660" s="63" t="s">
        <v>2473</v>
      </c>
    </row>
    <row r="5661" spans="1:2" x14ac:dyDescent="0.25">
      <c r="A5661" s="62">
        <v>31311605</v>
      </c>
      <c r="B5661" s="63" t="s">
        <v>13797</v>
      </c>
    </row>
    <row r="5662" spans="1:2" x14ac:dyDescent="0.25">
      <c r="A5662" s="62">
        <v>31311606</v>
      </c>
      <c r="B5662" s="63" t="s">
        <v>15731</v>
      </c>
    </row>
    <row r="5663" spans="1:2" x14ac:dyDescent="0.25">
      <c r="A5663" s="62">
        <v>31311609</v>
      </c>
      <c r="B5663" s="63" t="s">
        <v>7368</v>
      </c>
    </row>
    <row r="5664" spans="1:2" x14ac:dyDescent="0.25">
      <c r="A5664" s="62">
        <v>31311610</v>
      </c>
      <c r="B5664" s="63" t="s">
        <v>15505</v>
      </c>
    </row>
    <row r="5665" spans="1:2" x14ac:dyDescent="0.25">
      <c r="A5665" s="62">
        <v>31311611</v>
      </c>
      <c r="B5665" s="63" t="s">
        <v>10076</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9423</v>
      </c>
    </row>
    <row r="5671" spans="1:2" x14ac:dyDescent="0.25">
      <c r="A5671" s="62">
        <v>31311704</v>
      </c>
      <c r="B5671" s="63" t="s">
        <v>6500</v>
      </c>
    </row>
    <row r="5672" spans="1:2" x14ac:dyDescent="0.25">
      <c r="A5672" s="62">
        <v>31311705</v>
      </c>
      <c r="B5672" s="63" t="s">
        <v>18060</v>
      </c>
    </row>
    <row r="5673" spans="1:2" x14ac:dyDescent="0.25">
      <c r="A5673" s="62">
        <v>31311706</v>
      </c>
      <c r="B5673" s="63" t="s">
        <v>5985</v>
      </c>
    </row>
    <row r="5674" spans="1:2" x14ac:dyDescent="0.25">
      <c r="A5674" s="62">
        <v>31311709</v>
      </c>
      <c r="B5674" s="63" t="s">
        <v>13575</v>
      </c>
    </row>
    <row r="5675" spans="1:2" x14ac:dyDescent="0.25">
      <c r="A5675" s="62">
        <v>31311710</v>
      </c>
      <c r="B5675" s="63" t="s">
        <v>6386</v>
      </c>
    </row>
    <row r="5676" spans="1:2" x14ac:dyDescent="0.25">
      <c r="A5676" s="62">
        <v>31311711</v>
      </c>
      <c r="B5676" s="63" t="s">
        <v>6102</v>
      </c>
    </row>
    <row r="5677" spans="1:2" x14ac:dyDescent="0.25">
      <c r="A5677" s="62">
        <v>31311712</v>
      </c>
      <c r="B5677" s="63" t="s">
        <v>5539</v>
      </c>
    </row>
    <row r="5678" spans="1:2" x14ac:dyDescent="0.25">
      <c r="A5678" s="62">
        <v>31311713</v>
      </c>
      <c r="B5678" s="63" t="s">
        <v>2674</v>
      </c>
    </row>
    <row r="5679" spans="1:2" x14ac:dyDescent="0.25">
      <c r="A5679" s="62">
        <v>31321101</v>
      </c>
      <c r="B5679" s="63" t="s">
        <v>9289</v>
      </c>
    </row>
    <row r="5680" spans="1:2" x14ac:dyDescent="0.25">
      <c r="A5680" s="62">
        <v>31321102</v>
      </c>
      <c r="B5680" s="63" t="s">
        <v>10179</v>
      </c>
    </row>
    <row r="5681" spans="1:2" x14ac:dyDescent="0.25">
      <c r="A5681" s="62">
        <v>31321103</v>
      </c>
      <c r="B5681" s="63" t="s">
        <v>7596</v>
      </c>
    </row>
    <row r="5682" spans="1:2" x14ac:dyDescent="0.25">
      <c r="A5682" s="62">
        <v>31321104</v>
      </c>
      <c r="B5682" s="63" t="s">
        <v>6813</v>
      </c>
    </row>
    <row r="5683" spans="1:2" x14ac:dyDescent="0.25">
      <c r="A5683" s="62">
        <v>31321105</v>
      </c>
      <c r="B5683" s="63" t="s">
        <v>14317</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13727</v>
      </c>
    </row>
    <row r="5690" spans="1:2" x14ac:dyDescent="0.25">
      <c r="A5690" s="62">
        <v>31321201</v>
      </c>
      <c r="B5690" s="63" t="s">
        <v>1879</v>
      </c>
    </row>
    <row r="5691" spans="1:2" x14ac:dyDescent="0.25">
      <c r="A5691" s="62">
        <v>31321202</v>
      </c>
      <c r="B5691" s="63" t="s">
        <v>4465</v>
      </c>
    </row>
    <row r="5692" spans="1:2" x14ac:dyDescent="0.25">
      <c r="A5692" s="62">
        <v>31321203</v>
      </c>
      <c r="B5692" s="63" t="s">
        <v>10117</v>
      </c>
    </row>
    <row r="5693" spans="1:2" x14ac:dyDescent="0.25">
      <c r="A5693" s="62">
        <v>31321204</v>
      </c>
      <c r="B5693" s="63" t="s">
        <v>5764</v>
      </c>
    </row>
    <row r="5694" spans="1:2" x14ac:dyDescent="0.25">
      <c r="A5694" s="62">
        <v>31321205</v>
      </c>
      <c r="B5694" s="63" t="s">
        <v>17272</v>
      </c>
    </row>
    <row r="5695" spans="1:2" x14ac:dyDescent="0.25">
      <c r="A5695" s="62">
        <v>31321206</v>
      </c>
      <c r="B5695" s="63" t="s">
        <v>17599</v>
      </c>
    </row>
    <row r="5696" spans="1:2" x14ac:dyDescent="0.25">
      <c r="A5696" s="62">
        <v>31321209</v>
      </c>
      <c r="B5696" s="63" t="s">
        <v>4431</v>
      </c>
    </row>
    <row r="5697" spans="1:2" x14ac:dyDescent="0.25">
      <c r="A5697" s="62">
        <v>31321210</v>
      </c>
      <c r="B5697" s="63" t="s">
        <v>15161</v>
      </c>
    </row>
    <row r="5698" spans="1:2" x14ac:dyDescent="0.25">
      <c r="A5698" s="62">
        <v>31321211</v>
      </c>
      <c r="B5698" s="63" t="s">
        <v>8268</v>
      </c>
    </row>
    <row r="5699" spans="1:2" x14ac:dyDescent="0.25">
      <c r="A5699" s="62">
        <v>31321212</v>
      </c>
      <c r="B5699" s="63" t="s">
        <v>7085</v>
      </c>
    </row>
    <row r="5700" spans="1:2" x14ac:dyDescent="0.25">
      <c r="A5700" s="62">
        <v>31321213</v>
      </c>
      <c r="B5700" s="63" t="s">
        <v>3686</v>
      </c>
    </row>
    <row r="5701" spans="1:2" x14ac:dyDescent="0.25">
      <c r="A5701" s="62">
        <v>31321301</v>
      </c>
      <c r="B5701" s="63" t="s">
        <v>3866</v>
      </c>
    </row>
    <row r="5702" spans="1:2" x14ac:dyDescent="0.25">
      <c r="A5702" s="62">
        <v>31321302</v>
      </c>
      <c r="B5702" s="63" t="s">
        <v>16128</v>
      </c>
    </row>
    <row r="5703" spans="1:2" x14ac:dyDescent="0.25">
      <c r="A5703" s="62">
        <v>31321303</v>
      </c>
      <c r="B5703" s="63" t="s">
        <v>2304</v>
      </c>
    </row>
    <row r="5704" spans="1:2" x14ac:dyDescent="0.25">
      <c r="A5704" s="62">
        <v>31321304</v>
      </c>
      <c r="B5704" s="63" t="s">
        <v>16260</v>
      </c>
    </row>
    <row r="5705" spans="1:2" x14ac:dyDescent="0.25">
      <c r="A5705" s="62">
        <v>31321305</v>
      </c>
      <c r="B5705" s="63" t="s">
        <v>5009</v>
      </c>
    </row>
    <row r="5706" spans="1:2" x14ac:dyDescent="0.25">
      <c r="A5706" s="62">
        <v>31321306</v>
      </c>
      <c r="B5706" s="63" t="s">
        <v>5051</v>
      </c>
    </row>
    <row r="5707" spans="1:2" x14ac:dyDescent="0.25">
      <c r="A5707" s="62">
        <v>31321309</v>
      </c>
      <c r="B5707" s="63" t="s">
        <v>17557</v>
      </c>
    </row>
    <row r="5708" spans="1:2" x14ac:dyDescent="0.25">
      <c r="A5708" s="62">
        <v>31321310</v>
      </c>
      <c r="B5708" s="63" t="s">
        <v>4549</v>
      </c>
    </row>
    <row r="5709" spans="1:2" x14ac:dyDescent="0.25">
      <c r="A5709" s="62">
        <v>31321311</v>
      </c>
      <c r="B5709" s="63" t="s">
        <v>12271</v>
      </c>
    </row>
    <row r="5710" spans="1:2" x14ac:dyDescent="0.25">
      <c r="A5710" s="62">
        <v>31321312</v>
      </c>
      <c r="B5710" s="63" t="s">
        <v>8281</v>
      </c>
    </row>
    <row r="5711" spans="1:2" x14ac:dyDescent="0.25">
      <c r="A5711" s="62">
        <v>31321313</v>
      </c>
      <c r="B5711" s="63" t="s">
        <v>7375</v>
      </c>
    </row>
    <row r="5712" spans="1:2" x14ac:dyDescent="0.25">
      <c r="A5712" s="62">
        <v>31321401</v>
      </c>
      <c r="B5712" s="63" t="s">
        <v>13247</v>
      </c>
    </row>
    <row r="5713" spans="1:2" x14ac:dyDescent="0.25">
      <c r="A5713" s="62">
        <v>31321402</v>
      </c>
      <c r="B5713" s="63" t="s">
        <v>2716</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5016</v>
      </c>
    </row>
    <row r="5719" spans="1:2" x14ac:dyDescent="0.25">
      <c r="A5719" s="62">
        <v>31321410</v>
      </c>
      <c r="B5719" s="63" t="s">
        <v>8076</v>
      </c>
    </row>
    <row r="5720" spans="1:2" x14ac:dyDescent="0.25">
      <c r="A5720" s="62">
        <v>31321411</v>
      </c>
      <c r="B5720" s="63" t="s">
        <v>6531</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3906</v>
      </c>
    </row>
    <row r="5727" spans="1:2" x14ac:dyDescent="0.25">
      <c r="A5727" s="62">
        <v>31321505</v>
      </c>
      <c r="B5727" s="63" t="s">
        <v>8432</v>
      </c>
    </row>
    <row r="5728" spans="1:2" x14ac:dyDescent="0.25">
      <c r="A5728" s="62">
        <v>31321506</v>
      </c>
      <c r="B5728" s="63" t="s">
        <v>8568</v>
      </c>
    </row>
    <row r="5729" spans="1:2" x14ac:dyDescent="0.25">
      <c r="A5729" s="62">
        <v>31321509</v>
      </c>
      <c r="B5729" s="63" t="s">
        <v>17242</v>
      </c>
    </row>
    <row r="5730" spans="1:2" x14ac:dyDescent="0.25">
      <c r="A5730" s="62">
        <v>31321510</v>
      </c>
      <c r="B5730" s="63" t="s">
        <v>8596</v>
      </c>
    </row>
    <row r="5731" spans="1:2" x14ac:dyDescent="0.25">
      <c r="A5731" s="62">
        <v>31321511</v>
      </c>
      <c r="B5731" s="63" t="s">
        <v>624</v>
      </c>
    </row>
    <row r="5732" spans="1:2" x14ac:dyDescent="0.25">
      <c r="A5732" s="62">
        <v>31321512</v>
      </c>
      <c r="B5732" s="63" t="s">
        <v>16655</v>
      </c>
    </row>
    <row r="5733" spans="1:2" x14ac:dyDescent="0.25">
      <c r="A5733" s="62">
        <v>31321513</v>
      </c>
      <c r="B5733" s="63" t="s">
        <v>9947</v>
      </c>
    </row>
    <row r="5734" spans="1:2" x14ac:dyDescent="0.25">
      <c r="A5734" s="62">
        <v>31321601</v>
      </c>
      <c r="B5734" s="63" t="s">
        <v>5224</v>
      </c>
    </row>
    <row r="5735" spans="1:2" x14ac:dyDescent="0.25">
      <c r="A5735" s="62">
        <v>31321602</v>
      </c>
      <c r="B5735" s="63" t="s">
        <v>4053</v>
      </c>
    </row>
    <row r="5736" spans="1:2" x14ac:dyDescent="0.25">
      <c r="A5736" s="62">
        <v>31321603</v>
      </c>
      <c r="B5736" s="63" t="s">
        <v>16114</v>
      </c>
    </row>
    <row r="5737" spans="1:2" x14ac:dyDescent="0.25">
      <c r="A5737" s="62">
        <v>31321604</v>
      </c>
      <c r="B5737" s="63" t="s">
        <v>17693</v>
      </c>
    </row>
    <row r="5738" spans="1:2" x14ac:dyDescent="0.25">
      <c r="A5738" s="62">
        <v>31321605</v>
      </c>
      <c r="B5738" s="63" t="s">
        <v>8747</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4185</v>
      </c>
    </row>
    <row r="5743" spans="1:2" x14ac:dyDescent="0.25">
      <c r="A5743" s="62">
        <v>31321612</v>
      </c>
      <c r="B5743" s="63" t="s">
        <v>14775</v>
      </c>
    </row>
    <row r="5744" spans="1:2" x14ac:dyDescent="0.25">
      <c r="A5744" s="62">
        <v>31321613</v>
      </c>
      <c r="B5744" s="63" t="s">
        <v>10537</v>
      </c>
    </row>
    <row r="5745" spans="1:2" x14ac:dyDescent="0.25">
      <c r="A5745" s="62">
        <v>31321701</v>
      </c>
      <c r="B5745" s="63" t="s">
        <v>8099</v>
      </c>
    </row>
    <row r="5746" spans="1:2" x14ac:dyDescent="0.25">
      <c r="A5746" s="62">
        <v>31321702</v>
      </c>
      <c r="B5746" s="63" t="s">
        <v>17649</v>
      </c>
    </row>
    <row r="5747" spans="1:2" x14ac:dyDescent="0.25">
      <c r="A5747" s="62">
        <v>31321703</v>
      </c>
      <c r="B5747" s="63" t="s">
        <v>5590</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6903</v>
      </c>
    </row>
    <row r="5752" spans="1:2" x14ac:dyDescent="0.25">
      <c r="A5752" s="62">
        <v>31321710</v>
      </c>
      <c r="B5752" s="63" t="s">
        <v>7780</v>
      </c>
    </row>
    <row r="5753" spans="1:2" x14ac:dyDescent="0.25">
      <c r="A5753" s="62">
        <v>31321711</v>
      </c>
      <c r="B5753" s="63" t="s">
        <v>18759</v>
      </c>
    </row>
    <row r="5754" spans="1:2" x14ac:dyDescent="0.25">
      <c r="A5754" s="62">
        <v>31321712</v>
      </c>
      <c r="B5754" s="63" t="s">
        <v>1701</v>
      </c>
    </row>
    <row r="5755" spans="1:2" x14ac:dyDescent="0.25">
      <c r="A5755" s="62">
        <v>31321713</v>
      </c>
      <c r="B5755" s="63" t="s">
        <v>7254</v>
      </c>
    </row>
    <row r="5756" spans="1:2" x14ac:dyDescent="0.25">
      <c r="A5756" s="62">
        <v>31331101</v>
      </c>
      <c r="B5756" s="63" t="s">
        <v>2116</v>
      </c>
    </row>
    <row r="5757" spans="1:2" x14ac:dyDescent="0.25">
      <c r="A5757" s="62">
        <v>31331102</v>
      </c>
      <c r="B5757" s="63" t="s">
        <v>6135</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4155</v>
      </c>
    </row>
    <row r="5762" spans="1:2" x14ac:dyDescent="0.25">
      <c r="A5762" s="62">
        <v>31331109</v>
      </c>
      <c r="B5762" s="63" t="s">
        <v>8876</v>
      </c>
    </row>
    <row r="5763" spans="1:2" x14ac:dyDescent="0.25">
      <c r="A5763" s="62">
        <v>31331110</v>
      </c>
      <c r="B5763" s="63" t="s">
        <v>14718</v>
      </c>
    </row>
    <row r="5764" spans="1:2" x14ac:dyDescent="0.25">
      <c r="A5764" s="62">
        <v>31331111</v>
      </c>
      <c r="B5764" s="63" t="s">
        <v>2859</v>
      </c>
    </row>
    <row r="5765" spans="1:2" x14ac:dyDescent="0.25">
      <c r="A5765" s="62">
        <v>31331112</v>
      </c>
      <c r="B5765" s="63" t="s">
        <v>7527</v>
      </c>
    </row>
    <row r="5766" spans="1:2" x14ac:dyDescent="0.25">
      <c r="A5766" s="62">
        <v>31331113</v>
      </c>
      <c r="B5766" s="63" t="s">
        <v>4257</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4406</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14882</v>
      </c>
    </row>
    <row r="5781" spans="1:2" x14ac:dyDescent="0.25">
      <c r="A5781" s="62">
        <v>31331304</v>
      </c>
      <c r="B5781" s="63" t="s">
        <v>11799</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2429</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2710</v>
      </c>
    </row>
    <row r="5794" spans="1:2" x14ac:dyDescent="0.25">
      <c r="A5794" s="62">
        <v>31331406</v>
      </c>
      <c r="B5794" s="63" t="s">
        <v>9853</v>
      </c>
    </row>
    <row r="5795" spans="1:2" x14ac:dyDescent="0.25">
      <c r="A5795" s="62">
        <v>31331409</v>
      </c>
      <c r="B5795" s="63" t="s">
        <v>12237</v>
      </c>
    </row>
    <row r="5796" spans="1:2" x14ac:dyDescent="0.25">
      <c r="A5796" s="62">
        <v>31331410</v>
      </c>
      <c r="B5796" s="63" t="s">
        <v>6921</v>
      </c>
    </row>
    <row r="5797" spans="1:2" x14ac:dyDescent="0.25">
      <c r="A5797" s="62">
        <v>31331411</v>
      </c>
      <c r="B5797" s="63" t="s">
        <v>15933</v>
      </c>
    </row>
    <row r="5798" spans="1:2" x14ac:dyDescent="0.25">
      <c r="A5798" s="62">
        <v>31331412</v>
      </c>
      <c r="B5798" s="63" t="s">
        <v>11515</v>
      </c>
    </row>
    <row r="5799" spans="1:2" x14ac:dyDescent="0.25">
      <c r="A5799" s="62">
        <v>31331413</v>
      </c>
      <c r="B5799" s="63" t="s">
        <v>3673</v>
      </c>
    </row>
    <row r="5800" spans="1:2" x14ac:dyDescent="0.25">
      <c r="A5800" s="62">
        <v>31331501</v>
      </c>
      <c r="B5800" s="63" t="s">
        <v>1775</v>
      </c>
    </row>
    <row r="5801" spans="1:2" x14ac:dyDescent="0.25">
      <c r="A5801" s="62">
        <v>31331502</v>
      </c>
      <c r="B5801" s="63" t="s">
        <v>14057</v>
      </c>
    </row>
    <row r="5802" spans="1:2" x14ac:dyDescent="0.25">
      <c r="A5802" s="62">
        <v>31331503</v>
      </c>
      <c r="B5802" s="63" t="s">
        <v>7730</v>
      </c>
    </row>
    <row r="5803" spans="1:2" x14ac:dyDescent="0.25">
      <c r="A5803" s="62">
        <v>31331504</v>
      </c>
      <c r="B5803" s="63" t="s">
        <v>17607</v>
      </c>
    </row>
    <row r="5804" spans="1:2" x14ac:dyDescent="0.25">
      <c r="A5804" s="62">
        <v>31331505</v>
      </c>
      <c r="B5804" s="63" t="s">
        <v>7827</v>
      </c>
    </row>
    <row r="5805" spans="1:2" x14ac:dyDescent="0.25">
      <c r="A5805" s="62">
        <v>31331506</v>
      </c>
      <c r="B5805" s="63" t="s">
        <v>6874</v>
      </c>
    </row>
    <row r="5806" spans="1:2" x14ac:dyDescent="0.25">
      <c r="A5806" s="62">
        <v>31331509</v>
      </c>
      <c r="B5806" s="63" t="s">
        <v>3605</v>
      </c>
    </row>
    <row r="5807" spans="1:2" x14ac:dyDescent="0.25">
      <c r="A5807" s="62">
        <v>31331510</v>
      </c>
      <c r="B5807" s="63" t="s">
        <v>4486</v>
      </c>
    </row>
    <row r="5808" spans="1:2" x14ac:dyDescent="0.25">
      <c r="A5808" s="62">
        <v>31331511</v>
      </c>
      <c r="B5808" s="63" t="s">
        <v>15159</v>
      </c>
    </row>
    <row r="5809" spans="1:2" x14ac:dyDescent="0.25">
      <c r="A5809" s="62">
        <v>31331512</v>
      </c>
      <c r="B5809" s="63" t="s">
        <v>17323</v>
      </c>
    </row>
    <row r="5810" spans="1:2" x14ac:dyDescent="0.25">
      <c r="A5810" s="62">
        <v>31331513</v>
      </c>
      <c r="B5810" s="63" t="s">
        <v>6188</v>
      </c>
    </row>
    <row r="5811" spans="1:2" x14ac:dyDescent="0.25">
      <c r="A5811" s="62">
        <v>31331601</v>
      </c>
      <c r="B5811" s="63" t="s">
        <v>2236</v>
      </c>
    </row>
    <row r="5812" spans="1:2" x14ac:dyDescent="0.25">
      <c r="A5812" s="62">
        <v>31331602</v>
      </c>
      <c r="B5812" s="63" t="s">
        <v>8077</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14081</v>
      </c>
    </row>
    <row r="5818" spans="1:2" x14ac:dyDescent="0.25">
      <c r="A5818" s="62">
        <v>31331610</v>
      </c>
      <c r="B5818" s="63" t="s">
        <v>7586</v>
      </c>
    </row>
    <row r="5819" spans="1:2" x14ac:dyDescent="0.25">
      <c r="A5819" s="62">
        <v>31331611</v>
      </c>
      <c r="B5819" s="63" t="s">
        <v>11597</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5421</v>
      </c>
    </row>
    <row r="5830" spans="1:2" x14ac:dyDescent="0.25">
      <c r="A5830" s="62">
        <v>31331711</v>
      </c>
      <c r="B5830" s="63" t="s">
        <v>2464</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3391</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6005</v>
      </c>
    </row>
    <row r="5840" spans="1:2" x14ac:dyDescent="0.25">
      <c r="A5840" s="62">
        <v>31341110</v>
      </c>
      <c r="B5840" s="63" t="s">
        <v>18018</v>
      </c>
    </row>
    <row r="5841" spans="1:2" x14ac:dyDescent="0.25">
      <c r="A5841" s="62">
        <v>31341111</v>
      </c>
      <c r="B5841" s="63" t="s">
        <v>4162</v>
      </c>
    </row>
    <row r="5842" spans="1:2" x14ac:dyDescent="0.25">
      <c r="A5842" s="62">
        <v>31341112</v>
      </c>
      <c r="B5842" s="63" t="s">
        <v>4837</v>
      </c>
    </row>
    <row r="5843" spans="1:2" x14ac:dyDescent="0.25">
      <c r="A5843" s="62">
        <v>31341113</v>
      </c>
      <c r="B5843" s="63" t="s">
        <v>12901</v>
      </c>
    </row>
    <row r="5844" spans="1:2" x14ac:dyDescent="0.25">
      <c r="A5844" s="62">
        <v>31341201</v>
      </c>
      <c r="B5844" s="63" t="s">
        <v>8155</v>
      </c>
    </row>
    <row r="5845" spans="1:2" x14ac:dyDescent="0.25">
      <c r="A5845" s="62">
        <v>31341202</v>
      </c>
      <c r="B5845" s="63" t="s">
        <v>1840</v>
      </c>
    </row>
    <row r="5846" spans="1:2" x14ac:dyDescent="0.25">
      <c r="A5846" s="62">
        <v>31341203</v>
      </c>
      <c r="B5846" s="63" t="s">
        <v>12707</v>
      </c>
    </row>
    <row r="5847" spans="1:2" x14ac:dyDescent="0.25">
      <c r="A5847" s="62">
        <v>31341204</v>
      </c>
      <c r="B5847" s="63" t="s">
        <v>8759</v>
      </c>
    </row>
    <row r="5848" spans="1:2" x14ac:dyDescent="0.25">
      <c r="A5848" s="62">
        <v>31341205</v>
      </c>
      <c r="B5848" s="63" t="s">
        <v>9058</v>
      </c>
    </row>
    <row r="5849" spans="1:2" x14ac:dyDescent="0.25">
      <c r="A5849" s="62">
        <v>31341206</v>
      </c>
      <c r="B5849" s="63" t="s">
        <v>7070</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5578</v>
      </c>
    </row>
    <row r="5854" spans="1:2" x14ac:dyDescent="0.25">
      <c r="A5854" s="62">
        <v>31341213</v>
      </c>
      <c r="B5854" s="63" t="s">
        <v>3587</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8083</v>
      </c>
    </row>
    <row r="5862" spans="1:2" x14ac:dyDescent="0.25">
      <c r="A5862" s="62">
        <v>31341310</v>
      </c>
      <c r="B5862" s="63" t="s">
        <v>15708</v>
      </c>
    </row>
    <row r="5863" spans="1:2" x14ac:dyDescent="0.25">
      <c r="A5863" s="62">
        <v>31341311</v>
      </c>
      <c r="B5863" s="63" t="s">
        <v>7013</v>
      </c>
    </row>
    <row r="5864" spans="1:2" x14ac:dyDescent="0.25">
      <c r="A5864" s="62">
        <v>31341312</v>
      </c>
      <c r="B5864" s="63" t="s">
        <v>7466</v>
      </c>
    </row>
    <row r="5865" spans="1:2" x14ac:dyDescent="0.25">
      <c r="A5865" s="62">
        <v>31341313</v>
      </c>
      <c r="B5865" s="63" t="s">
        <v>7814</v>
      </c>
    </row>
    <row r="5866" spans="1:2" x14ac:dyDescent="0.25">
      <c r="A5866" s="62">
        <v>31341401</v>
      </c>
      <c r="B5866" s="63" t="s">
        <v>13339</v>
      </c>
    </row>
    <row r="5867" spans="1:2" x14ac:dyDescent="0.25">
      <c r="A5867" s="62">
        <v>31341402</v>
      </c>
      <c r="B5867" s="63" t="s">
        <v>10785</v>
      </c>
    </row>
    <row r="5868" spans="1:2" x14ac:dyDescent="0.25">
      <c r="A5868" s="62">
        <v>31341403</v>
      </c>
      <c r="B5868" s="63" t="s">
        <v>15741</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13278</v>
      </c>
    </row>
    <row r="5873" spans="1:2" x14ac:dyDescent="0.25">
      <c r="A5873" s="62">
        <v>31341410</v>
      </c>
      <c r="B5873" s="63" t="s">
        <v>9669</v>
      </c>
    </row>
    <row r="5874" spans="1:2" x14ac:dyDescent="0.25">
      <c r="A5874" s="62">
        <v>31341411</v>
      </c>
      <c r="B5874" s="63" t="s">
        <v>7623</v>
      </c>
    </row>
    <row r="5875" spans="1:2" x14ac:dyDescent="0.25">
      <c r="A5875" s="62">
        <v>31341412</v>
      </c>
      <c r="B5875" s="63" t="s">
        <v>2713</v>
      </c>
    </row>
    <row r="5876" spans="1:2" x14ac:dyDescent="0.25">
      <c r="A5876" s="62">
        <v>31341413</v>
      </c>
      <c r="B5876" s="63" t="s">
        <v>17626</v>
      </c>
    </row>
    <row r="5877" spans="1:2" x14ac:dyDescent="0.25">
      <c r="A5877" s="62">
        <v>31341501</v>
      </c>
      <c r="B5877" s="63" t="s">
        <v>1413</v>
      </c>
    </row>
    <row r="5878" spans="1:2" x14ac:dyDescent="0.25">
      <c r="A5878" s="62">
        <v>31341502</v>
      </c>
      <c r="B5878" s="63" t="s">
        <v>5779</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6693</v>
      </c>
    </row>
    <row r="5890" spans="1:2" x14ac:dyDescent="0.25">
      <c r="A5890" s="62">
        <v>31341603</v>
      </c>
      <c r="B5890" s="63" t="s">
        <v>13535</v>
      </c>
    </row>
    <row r="5891" spans="1:2" x14ac:dyDescent="0.25">
      <c r="A5891" s="62">
        <v>31341604</v>
      </c>
      <c r="B5891" s="63" t="s">
        <v>4747</v>
      </c>
    </row>
    <row r="5892" spans="1:2" x14ac:dyDescent="0.25">
      <c r="A5892" s="62">
        <v>31341605</v>
      </c>
      <c r="B5892" s="63" t="s">
        <v>3489</v>
      </c>
    </row>
    <row r="5893" spans="1:2" x14ac:dyDescent="0.25">
      <c r="A5893" s="62">
        <v>31341606</v>
      </c>
      <c r="B5893" s="63" t="s">
        <v>4154</v>
      </c>
    </row>
    <row r="5894" spans="1:2" x14ac:dyDescent="0.25">
      <c r="A5894" s="62">
        <v>31341609</v>
      </c>
      <c r="B5894" s="63" t="s">
        <v>7449</v>
      </c>
    </row>
    <row r="5895" spans="1:2" x14ac:dyDescent="0.25">
      <c r="A5895" s="62">
        <v>31341610</v>
      </c>
      <c r="B5895" s="63" t="s">
        <v>16839</v>
      </c>
    </row>
    <row r="5896" spans="1:2" x14ac:dyDescent="0.25">
      <c r="A5896" s="62">
        <v>31341611</v>
      </c>
      <c r="B5896" s="63" t="s">
        <v>4859</v>
      </c>
    </row>
    <row r="5897" spans="1:2" x14ac:dyDescent="0.25">
      <c r="A5897" s="62">
        <v>31341612</v>
      </c>
      <c r="B5897" s="63" t="s">
        <v>10449</v>
      </c>
    </row>
    <row r="5898" spans="1:2" x14ac:dyDescent="0.25">
      <c r="A5898" s="62">
        <v>31341613</v>
      </c>
      <c r="B5898" s="63" t="s">
        <v>9081</v>
      </c>
    </row>
    <row r="5899" spans="1:2" x14ac:dyDescent="0.25">
      <c r="A5899" s="62">
        <v>31341701</v>
      </c>
      <c r="B5899" s="63" t="s">
        <v>6878</v>
      </c>
    </row>
    <row r="5900" spans="1:2" x14ac:dyDescent="0.25">
      <c r="A5900" s="62">
        <v>31341702</v>
      </c>
      <c r="B5900" s="63" t="s">
        <v>6579</v>
      </c>
    </row>
    <row r="5901" spans="1:2" x14ac:dyDescent="0.25">
      <c r="A5901" s="62">
        <v>31341703</v>
      </c>
      <c r="B5901" s="63" t="s">
        <v>18772</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4631</v>
      </c>
    </row>
    <row r="5907" spans="1:2" x14ac:dyDescent="0.25">
      <c r="A5907" s="62">
        <v>31341711</v>
      </c>
      <c r="B5907" s="63" t="s">
        <v>16875</v>
      </c>
    </row>
    <row r="5908" spans="1:2" x14ac:dyDescent="0.25">
      <c r="A5908" s="62">
        <v>31341712</v>
      </c>
      <c r="B5908" s="63" t="s">
        <v>6266</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1275</v>
      </c>
    </row>
    <row r="5913" spans="1:2" x14ac:dyDescent="0.25">
      <c r="A5913" s="62">
        <v>31351104</v>
      </c>
      <c r="B5913" s="63" t="s">
        <v>6924</v>
      </c>
    </row>
    <row r="5914" spans="1:2" x14ac:dyDescent="0.25">
      <c r="A5914" s="62">
        <v>31351105</v>
      </c>
      <c r="B5914" s="63" t="s">
        <v>578</v>
      </c>
    </row>
    <row r="5915" spans="1:2" x14ac:dyDescent="0.25">
      <c r="A5915" s="62">
        <v>31351106</v>
      </c>
      <c r="B5915" s="63" t="s">
        <v>14595</v>
      </c>
    </row>
    <row r="5916" spans="1:2" x14ac:dyDescent="0.25">
      <c r="A5916" s="62">
        <v>31351109</v>
      </c>
      <c r="B5916" s="63" t="s">
        <v>9129</v>
      </c>
    </row>
    <row r="5917" spans="1:2" x14ac:dyDescent="0.25">
      <c r="A5917" s="62">
        <v>31351110</v>
      </c>
      <c r="B5917" s="63" t="s">
        <v>14249</v>
      </c>
    </row>
    <row r="5918" spans="1:2" x14ac:dyDescent="0.25">
      <c r="A5918" s="62">
        <v>31351111</v>
      </c>
      <c r="B5918" s="63" t="s">
        <v>14883</v>
      </c>
    </row>
    <row r="5919" spans="1:2" x14ac:dyDescent="0.25">
      <c r="A5919" s="62">
        <v>31351112</v>
      </c>
      <c r="B5919" s="63" t="s">
        <v>5533</v>
      </c>
    </row>
    <row r="5920" spans="1:2" x14ac:dyDescent="0.25">
      <c r="A5920" s="62">
        <v>31351113</v>
      </c>
      <c r="B5920" s="63" t="s">
        <v>8058</v>
      </c>
    </row>
    <row r="5921" spans="1:2" x14ac:dyDescent="0.25">
      <c r="A5921" s="62">
        <v>31351201</v>
      </c>
      <c r="B5921" s="63" t="s">
        <v>1995</v>
      </c>
    </row>
    <row r="5922" spans="1:2" x14ac:dyDescent="0.25">
      <c r="A5922" s="62">
        <v>31351202</v>
      </c>
      <c r="B5922" s="63" t="s">
        <v>11392</v>
      </c>
    </row>
    <row r="5923" spans="1:2" x14ac:dyDescent="0.25">
      <c r="A5923" s="62">
        <v>31351203</v>
      </c>
      <c r="B5923" s="63" t="s">
        <v>13670</v>
      </c>
    </row>
    <row r="5924" spans="1:2" x14ac:dyDescent="0.25">
      <c r="A5924" s="62">
        <v>31351204</v>
      </c>
      <c r="B5924" s="63" t="s">
        <v>7126</v>
      </c>
    </row>
    <row r="5925" spans="1:2" x14ac:dyDescent="0.25">
      <c r="A5925" s="62">
        <v>31351205</v>
      </c>
      <c r="B5925" s="63" t="s">
        <v>16873</v>
      </c>
    </row>
    <row r="5926" spans="1:2" x14ac:dyDescent="0.25">
      <c r="A5926" s="62">
        <v>31351206</v>
      </c>
      <c r="B5926" s="63" t="s">
        <v>7906</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6558</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6421</v>
      </c>
    </row>
    <row r="5935" spans="1:2" x14ac:dyDescent="0.25">
      <c r="A5935" s="62">
        <v>31351304</v>
      </c>
      <c r="B5935" s="63" t="s">
        <v>6249</v>
      </c>
    </row>
    <row r="5936" spans="1:2" x14ac:dyDescent="0.25">
      <c r="A5936" s="62">
        <v>31351305</v>
      </c>
      <c r="B5936" s="63" t="s">
        <v>7884</v>
      </c>
    </row>
    <row r="5937" spans="1:2" x14ac:dyDescent="0.25">
      <c r="A5937" s="62">
        <v>31351306</v>
      </c>
      <c r="B5937" s="63" t="s">
        <v>11005</v>
      </c>
    </row>
    <row r="5938" spans="1:2" x14ac:dyDescent="0.25">
      <c r="A5938" s="62">
        <v>31351309</v>
      </c>
      <c r="B5938" s="63" t="s">
        <v>14794</v>
      </c>
    </row>
    <row r="5939" spans="1:2" x14ac:dyDescent="0.25">
      <c r="A5939" s="62">
        <v>31351310</v>
      </c>
      <c r="B5939" s="63" t="s">
        <v>3992</v>
      </c>
    </row>
    <row r="5940" spans="1:2" x14ac:dyDescent="0.25">
      <c r="A5940" s="62">
        <v>31351311</v>
      </c>
      <c r="B5940" s="63" t="s">
        <v>5823</v>
      </c>
    </row>
    <row r="5941" spans="1:2" x14ac:dyDescent="0.25">
      <c r="A5941" s="62">
        <v>31351312</v>
      </c>
      <c r="B5941" s="63" t="s">
        <v>13416</v>
      </c>
    </row>
    <row r="5942" spans="1:2" x14ac:dyDescent="0.25">
      <c r="A5942" s="62">
        <v>31351313</v>
      </c>
      <c r="B5942" s="63" t="s">
        <v>14186</v>
      </c>
    </row>
    <row r="5943" spans="1:2" x14ac:dyDescent="0.25">
      <c r="A5943" s="62">
        <v>31351401</v>
      </c>
      <c r="B5943" s="63" t="s">
        <v>5386</v>
      </c>
    </row>
    <row r="5944" spans="1:2" x14ac:dyDescent="0.25">
      <c r="A5944" s="62">
        <v>31351402</v>
      </c>
      <c r="B5944" s="63" t="s">
        <v>7447</v>
      </c>
    </row>
    <row r="5945" spans="1:2" x14ac:dyDescent="0.25">
      <c r="A5945" s="62">
        <v>31351403</v>
      </c>
      <c r="B5945" s="63" t="s">
        <v>604</v>
      </c>
    </row>
    <row r="5946" spans="1:2" x14ac:dyDescent="0.25">
      <c r="A5946" s="62">
        <v>31351404</v>
      </c>
      <c r="B5946" s="63" t="s">
        <v>4936</v>
      </c>
    </row>
    <row r="5947" spans="1:2" x14ac:dyDescent="0.25">
      <c r="A5947" s="62">
        <v>31351405</v>
      </c>
      <c r="B5947" s="63" t="s">
        <v>7549</v>
      </c>
    </row>
    <row r="5948" spans="1:2" x14ac:dyDescent="0.25">
      <c r="A5948" s="62">
        <v>31351406</v>
      </c>
      <c r="B5948" s="63" t="s">
        <v>530</v>
      </c>
    </row>
    <row r="5949" spans="1:2" x14ac:dyDescent="0.25">
      <c r="A5949" s="62">
        <v>31351409</v>
      </c>
      <c r="B5949" s="63" t="s">
        <v>13276</v>
      </c>
    </row>
    <row r="5950" spans="1:2" x14ac:dyDescent="0.25">
      <c r="A5950" s="62">
        <v>31351410</v>
      </c>
      <c r="B5950" s="63" t="s">
        <v>6468</v>
      </c>
    </row>
    <row r="5951" spans="1:2" x14ac:dyDescent="0.25">
      <c r="A5951" s="62">
        <v>31351411</v>
      </c>
      <c r="B5951" s="63" t="s">
        <v>3789</v>
      </c>
    </row>
    <row r="5952" spans="1:2" x14ac:dyDescent="0.25">
      <c r="A5952" s="62">
        <v>31351412</v>
      </c>
      <c r="B5952" s="63" t="s">
        <v>772</v>
      </c>
    </row>
    <row r="5953" spans="1:2" x14ac:dyDescent="0.25">
      <c r="A5953" s="62">
        <v>31351413</v>
      </c>
      <c r="B5953" s="63" t="s">
        <v>5270</v>
      </c>
    </row>
    <row r="5954" spans="1:2" x14ac:dyDescent="0.25">
      <c r="A5954" s="62">
        <v>31351501</v>
      </c>
      <c r="B5954" s="63" t="s">
        <v>15490</v>
      </c>
    </row>
    <row r="5955" spans="1:2" x14ac:dyDescent="0.25">
      <c r="A5955" s="62">
        <v>31351502</v>
      </c>
      <c r="B5955" s="63" t="s">
        <v>4500</v>
      </c>
    </row>
    <row r="5956" spans="1:2" x14ac:dyDescent="0.25">
      <c r="A5956" s="62">
        <v>31351503</v>
      </c>
      <c r="B5956" s="63" t="s">
        <v>11072</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11204</v>
      </c>
    </row>
    <row r="5963" spans="1:2" x14ac:dyDescent="0.25">
      <c r="A5963" s="62">
        <v>31351512</v>
      </c>
      <c r="B5963" s="63" t="s">
        <v>7711</v>
      </c>
    </row>
    <row r="5964" spans="1:2" x14ac:dyDescent="0.25">
      <c r="A5964" s="62">
        <v>31351513</v>
      </c>
      <c r="B5964" s="63" t="s">
        <v>6065</v>
      </c>
    </row>
    <row r="5965" spans="1:2" x14ac:dyDescent="0.25">
      <c r="A5965" s="62">
        <v>31351601</v>
      </c>
      <c r="B5965" s="63" t="s">
        <v>1611</v>
      </c>
    </row>
    <row r="5966" spans="1:2" x14ac:dyDescent="0.25">
      <c r="A5966" s="62">
        <v>31351602</v>
      </c>
      <c r="B5966" s="63" t="s">
        <v>5511</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8102</v>
      </c>
    </row>
    <row r="5975" spans="1:2" x14ac:dyDescent="0.25">
      <c r="A5975" s="62">
        <v>31351613</v>
      </c>
      <c r="B5975" s="63" t="s">
        <v>13619</v>
      </c>
    </row>
    <row r="5976" spans="1:2" x14ac:dyDescent="0.25">
      <c r="A5976" s="62">
        <v>31351701</v>
      </c>
      <c r="B5976" s="63" t="s">
        <v>1865</v>
      </c>
    </row>
    <row r="5977" spans="1:2" x14ac:dyDescent="0.25">
      <c r="A5977" s="62">
        <v>31351702</v>
      </c>
      <c r="B5977" s="63" t="s">
        <v>2417</v>
      </c>
    </row>
    <row r="5978" spans="1:2" x14ac:dyDescent="0.25">
      <c r="A5978" s="62">
        <v>31351703</v>
      </c>
      <c r="B5978" s="63" t="s">
        <v>3089</v>
      </c>
    </row>
    <row r="5979" spans="1:2" x14ac:dyDescent="0.25">
      <c r="A5979" s="62">
        <v>31351704</v>
      </c>
      <c r="B5979" s="63" t="s">
        <v>12759</v>
      </c>
    </row>
    <row r="5980" spans="1:2" x14ac:dyDescent="0.25">
      <c r="A5980" s="62">
        <v>31351705</v>
      </c>
      <c r="B5980" s="63" t="s">
        <v>7945</v>
      </c>
    </row>
    <row r="5981" spans="1:2" x14ac:dyDescent="0.25">
      <c r="A5981" s="62">
        <v>31351706</v>
      </c>
      <c r="B5981" s="63" t="s">
        <v>14296</v>
      </c>
    </row>
    <row r="5982" spans="1:2" x14ac:dyDescent="0.25">
      <c r="A5982" s="62">
        <v>31351709</v>
      </c>
      <c r="B5982" s="63" t="s">
        <v>8519</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7461</v>
      </c>
    </row>
    <row r="5988" spans="1:2" x14ac:dyDescent="0.25">
      <c r="A5988" s="62">
        <v>31361102</v>
      </c>
      <c r="B5988" s="63" t="s">
        <v>2854</v>
      </c>
    </row>
    <row r="5989" spans="1:2" x14ac:dyDescent="0.25">
      <c r="A5989" s="62">
        <v>31361103</v>
      </c>
      <c r="B5989" s="63" t="s">
        <v>151</v>
      </c>
    </row>
    <row r="5990" spans="1:2" x14ac:dyDescent="0.25">
      <c r="A5990" s="62">
        <v>31361104</v>
      </c>
      <c r="B5990" s="63" t="s">
        <v>10350</v>
      </c>
    </row>
    <row r="5991" spans="1:2" x14ac:dyDescent="0.25">
      <c r="A5991" s="62">
        <v>31361105</v>
      </c>
      <c r="B5991" s="63" t="s">
        <v>14532</v>
      </c>
    </row>
    <row r="5992" spans="1:2" x14ac:dyDescent="0.25">
      <c r="A5992" s="62">
        <v>31361106</v>
      </c>
      <c r="B5992" s="63" t="s">
        <v>6403</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6716</v>
      </c>
    </row>
    <row r="6012" spans="1:2" x14ac:dyDescent="0.25">
      <c r="A6012" s="62">
        <v>31361304</v>
      </c>
      <c r="B6012" s="63" t="s">
        <v>5188</v>
      </c>
    </row>
    <row r="6013" spans="1:2" x14ac:dyDescent="0.25">
      <c r="A6013" s="62">
        <v>31361305</v>
      </c>
      <c r="B6013" s="63" t="s">
        <v>2154</v>
      </c>
    </row>
    <row r="6014" spans="1:2" x14ac:dyDescent="0.25">
      <c r="A6014" s="62">
        <v>31361306</v>
      </c>
      <c r="B6014" s="63" t="s">
        <v>8353</v>
      </c>
    </row>
    <row r="6015" spans="1:2" x14ac:dyDescent="0.25">
      <c r="A6015" s="62">
        <v>31361309</v>
      </c>
      <c r="B6015" s="63" t="s">
        <v>14409</v>
      </c>
    </row>
    <row r="6016" spans="1:2" x14ac:dyDescent="0.25">
      <c r="A6016" s="62">
        <v>31361310</v>
      </c>
      <c r="B6016" s="63" t="s">
        <v>10562</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7568</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8225</v>
      </c>
    </row>
    <row r="6026" spans="1:2" x14ac:dyDescent="0.25">
      <c r="A6026" s="62">
        <v>31361409</v>
      </c>
      <c r="B6026" s="63" t="s">
        <v>14145</v>
      </c>
    </row>
    <row r="6027" spans="1:2" x14ac:dyDescent="0.25">
      <c r="A6027" s="62">
        <v>31361410</v>
      </c>
      <c r="B6027" s="63" t="s">
        <v>13078</v>
      </c>
    </row>
    <row r="6028" spans="1:2" x14ac:dyDescent="0.25">
      <c r="A6028" s="62">
        <v>31361411</v>
      </c>
      <c r="B6028" s="63" t="s">
        <v>7180</v>
      </c>
    </row>
    <row r="6029" spans="1:2" x14ac:dyDescent="0.25">
      <c r="A6029" s="62">
        <v>31361412</v>
      </c>
      <c r="B6029" s="63" t="s">
        <v>10307</v>
      </c>
    </row>
    <row r="6030" spans="1:2" x14ac:dyDescent="0.25">
      <c r="A6030" s="62">
        <v>31361413</v>
      </c>
      <c r="B6030" s="63" t="s">
        <v>10266</v>
      </c>
    </row>
    <row r="6031" spans="1:2" x14ac:dyDescent="0.25">
      <c r="A6031" s="62">
        <v>31361501</v>
      </c>
      <c r="B6031" s="63" t="s">
        <v>6359</v>
      </c>
    </row>
    <row r="6032" spans="1:2" x14ac:dyDescent="0.25">
      <c r="A6032" s="62">
        <v>31361502</v>
      </c>
      <c r="B6032" s="63" t="s">
        <v>11760</v>
      </c>
    </row>
    <row r="6033" spans="1:2" x14ac:dyDescent="0.25">
      <c r="A6033" s="62">
        <v>31361503</v>
      </c>
      <c r="B6033" s="63" t="s">
        <v>10956</v>
      </c>
    </row>
    <row r="6034" spans="1:2" x14ac:dyDescent="0.25">
      <c r="A6034" s="62">
        <v>31361504</v>
      </c>
      <c r="B6034" s="63" t="s">
        <v>5322</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6237</v>
      </c>
    </row>
    <row r="6039" spans="1:2" x14ac:dyDescent="0.25">
      <c r="A6039" s="62">
        <v>31361511</v>
      </c>
      <c r="B6039" s="63" t="s">
        <v>18545</v>
      </c>
    </row>
    <row r="6040" spans="1:2" x14ac:dyDescent="0.25">
      <c r="A6040" s="62">
        <v>31361512</v>
      </c>
      <c r="B6040" s="63" t="s">
        <v>5242</v>
      </c>
    </row>
    <row r="6041" spans="1:2" x14ac:dyDescent="0.25">
      <c r="A6041" s="62">
        <v>31361513</v>
      </c>
      <c r="B6041" s="63" t="s">
        <v>6823</v>
      </c>
    </row>
    <row r="6042" spans="1:2" x14ac:dyDescent="0.25">
      <c r="A6042" s="62">
        <v>31361601</v>
      </c>
      <c r="B6042" s="63" t="s">
        <v>6474</v>
      </c>
    </row>
    <row r="6043" spans="1:2" x14ac:dyDescent="0.25">
      <c r="A6043" s="62">
        <v>31361602</v>
      </c>
      <c r="B6043" s="63" t="s">
        <v>14538</v>
      </c>
    </row>
    <row r="6044" spans="1:2" x14ac:dyDescent="0.25">
      <c r="A6044" s="62">
        <v>31361603</v>
      </c>
      <c r="B6044" s="63" t="s">
        <v>9469</v>
      </c>
    </row>
    <row r="6045" spans="1:2" x14ac:dyDescent="0.25">
      <c r="A6045" s="62">
        <v>31361604</v>
      </c>
      <c r="B6045" s="63" t="s">
        <v>6628</v>
      </c>
    </row>
    <row r="6046" spans="1:2" x14ac:dyDescent="0.25">
      <c r="A6046" s="62">
        <v>31361605</v>
      </c>
      <c r="B6046" s="63" t="s">
        <v>11155</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6900</v>
      </c>
    </row>
    <row r="6051" spans="1:2" x14ac:dyDescent="0.25">
      <c r="A6051" s="62">
        <v>31361612</v>
      </c>
      <c r="B6051" s="63" t="s">
        <v>14314</v>
      </c>
    </row>
    <row r="6052" spans="1:2" x14ac:dyDescent="0.25">
      <c r="A6052" s="62">
        <v>31361613</v>
      </c>
      <c r="B6052" s="63" t="s">
        <v>9759</v>
      </c>
    </row>
    <row r="6053" spans="1:2" x14ac:dyDescent="0.25">
      <c r="A6053" s="62">
        <v>31361701</v>
      </c>
      <c r="B6053" s="63" t="s">
        <v>15546</v>
      </c>
    </row>
    <row r="6054" spans="1:2" x14ac:dyDescent="0.25">
      <c r="A6054" s="62">
        <v>31361702</v>
      </c>
      <c r="B6054" s="63" t="s">
        <v>10821</v>
      </c>
    </row>
    <row r="6055" spans="1:2" x14ac:dyDescent="0.25">
      <c r="A6055" s="62">
        <v>31361703</v>
      </c>
      <c r="B6055" s="63" t="s">
        <v>17075</v>
      </c>
    </row>
    <row r="6056" spans="1:2" x14ac:dyDescent="0.25">
      <c r="A6056" s="62">
        <v>31361704</v>
      </c>
      <c r="B6056" s="63" t="s">
        <v>7918</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2390</v>
      </c>
    </row>
    <row r="6061" spans="1:2" x14ac:dyDescent="0.25">
      <c r="A6061" s="62">
        <v>31361711</v>
      </c>
      <c r="B6061" s="63" t="s">
        <v>7709</v>
      </c>
    </row>
    <row r="6062" spans="1:2" x14ac:dyDescent="0.25">
      <c r="A6062" s="62">
        <v>31361712</v>
      </c>
      <c r="B6062" s="63" t="s">
        <v>18212</v>
      </c>
    </row>
    <row r="6063" spans="1:2" x14ac:dyDescent="0.25">
      <c r="A6063" s="62">
        <v>31361713</v>
      </c>
      <c r="B6063" s="63" t="s">
        <v>4065</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7215</v>
      </c>
    </row>
    <row r="6068" spans="1:2" x14ac:dyDescent="0.25">
      <c r="A6068" s="62">
        <v>31371102</v>
      </c>
      <c r="B6068" s="63" t="s">
        <v>5905</v>
      </c>
    </row>
    <row r="6069" spans="1:2" x14ac:dyDescent="0.25">
      <c r="A6069" s="62">
        <v>31371103</v>
      </c>
      <c r="B6069" s="63" t="s">
        <v>9979</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7867</v>
      </c>
    </row>
    <row r="6078" spans="1:2" x14ac:dyDescent="0.25">
      <c r="A6078" s="62">
        <v>31371205</v>
      </c>
      <c r="B6078" s="63" t="s">
        <v>13016</v>
      </c>
    </row>
    <row r="6079" spans="1:2" x14ac:dyDescent="0.25">
      <c r="A6079" s="62">
        <v>31371206</v>
      </c>
      <c r="B6079" s="63" t="s">
        <v>6344</v>
      </c>
    </row>
    <row r="6080" spans="1:2" x14ac:dyDescent="0.25">
      <c r="A6080" s="62">
        <v>31371207</v>
      </c>
      <c r="B6080" s="63" t="s">
        <v>654</v>
      </c>
    </row>
    <row r="6081" spans="1:2" x14ac:dyDescent="0.25">
      <c r="A6081" s="62">
        <v>31371208</v>
      </c>
      <c r="B6081" s="63" t="s">
        <v>5471</v>
      </c>
    </row>
    <row r="6082" spans="1:2" x14ac:dyDescent="0.25">
      <c r="A6082" s="62">
        <v>31371209</v>
      </c>
      <c r="B6082" s="63" t="s">
        <v>15635</v>
      </c>
    </row>
    <row r="6083" spans="1:2" x14ac:dyDescent="0.25">
      <c r="A6083" s="62">
        <v>31371301</v>
      </c>
      <c r="B6083" s="63" t="s">
        <v>5546</v>
      </c>
    </row>
    <row r="6084" spans="1:2" x14ac:dyDescent="0.25">
      <c r="A6084" s="62">
        <v>31371302</v>
      </c>
      <c r="B6084" s="63" t="s">
        <v>4374</v>
      </c>
    </row>
    <row r="6085" spans="1:2" x14ac:dyDescent="0.25">
      <c r="A6085" s="62">
        <v>31371401</v>
      </c>
      <c r="B6085" s="63" t="s">
        <v>6536</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4376</v>
      </c>
    </row>
    <row r="6094" spans="1:2" x14ac:dyDescent="0.25">
      <c r="A6094" s="62">
        <v>32101505</v>
      </c>
      <c r="B6094" s="63" t="s">
        <v>9760</v>
      </c>
    </row>
    <row r="6095" spans="1:2" x14ac:dyDescent="0.25">
      <c r="A6095" s="62">
        <v>32101506</v>
      </c>
      <c r="B6095" s="63" t="s">
        <v>15018</v>
      </c>
    </row>
    <row r="6096" spans="1:2" x14ac:dyDescent="0.25">
      <c r="A6096" s="62">
        <v>32101507</v>
      </c>
      <c r="B6096" s="63" t="s">
        <v>7369</v>
      </c>
    </row>
    <row r="6097" spans="1:2" x14ac:dyDescent="0.25">
      <c r="A6097" s="62">
        <v>32101508</v>
      </c>
      <c r="B6097" s="63" t="s">
        <v>5007</v>
      </c>
    </row>
    <row r="6098" spans="1:2" x14ac:dyDescent="0.25">
      <c r="A6098" s="62">
        <v>32101509</v>
      </c>
      <c r="B6098" s="63" t="s">
        <v>8106</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18500</v>
      </c>
    </row>
    <row r="6103" spans="1:2" x14ac:dyDescent="0.25">
      <c r="A6103" s="62">
        <v>32101515</v>
      </c>
      <c r="B6103" s="63" t="s">
        <v>5898</v>
      </c>
    </row>
    <row r="6104" spans="1:2" x14ac:dyDescent="0.25">
      <c r="A6104" s="62">
        <v>32101516</v>
      </c>
      <c r="B6104" s="63" t="s">
        <v>6355</v>
      </c>
    </row>
    <row r="6105" spans="1:2" x14ac:dyDescent="0.25">
      <c r="A6105" s="62">
        <v>32101517</v>
      </c>
      <c r="B6105" s="63" t="s">
        <v>10120</v>
      </c>
    </row>
    <row r="6106" spans="1:2" x14ac:dyDescent="0.25">
      <c r="A6106" s="62">
        <v>32101518</v>
      </c>
      <c r="B6106" s="63" t="s">
        <v>15366</v>
      </c>
    </row>
    <row r="6107" spans="1:2" x14ac:dyDescent="0.25">
      <c r="A6107" s="62">
        <v>32101519</v>
      </c>
      <c r="B6107" s="63" t="s">
        <v>18222</v>
      </c>
    </row>
    <row r="6108" spans="1:2" x14ac:dyDescent="0.25">
      <c r="A6108" s="62">
        <v>32101520</v>
      </c>
      <c r="B6108" s="63" t="s">
        <v>11441</v>
      </c>
    </row>
    <row r="6109" spans="1:2" x14ac:dyDescent="0.25">
      <c r="A6109" s="62">
        <v>32101521</v>
      </c>
      <c r="B6109" s="63" t="s">
        <v>6181</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2823</v>
      </c>
    </row>
    <row r="6114" spans="1:2" x14ac:dyDescent="0.25">
      <c r="A6114" s="62">
        <v>32101526</v>
      </c>
      <c r="B6114" s="63" t="s">
        <v>14603</v>
      </c>
    </row>
    <row r="6115" spans="1:2" x14ac:dyDescent="0.25">
      <c r="A6115" s="62">
        <v>32101527</v>
      </c>
      <c r="B6115" s="63" t="s">
        <v>6313</v>
      </c>
    </row>
    <row r="6116" spans="1:2" x14ac:dyDescent="0.25">
      <c r="A6116" s="62">
        <v>32101528</v>
      </c>
      <c r="B6116" s="63" t="s">
        <v>16665</v>
      </c>
    </row>
    <row r="6117" spans="1:2" x14ac:dyDescent="0.25">
      <c r="A6117" s="62">
        <v>32101601</v>
      </c>
      <c r="B6117" s="63" t="s">
        <v>8121</v>
      </c>
    </row>
    <row r="6118" spans="1:2" x14ac:dyDescent="0.25">
      <c r="A6118" s="62">
        <v>32101602</v>
      </c>
      <c r="B6118" s="63" t="s">
        <v>9682</v>
      </c>
    </row>
    <row r="6119" spans="1:2" x14ac:dyDescent="0.25">
      <c r="A6119" s="62">
        <v>32101603</v>
      </c>
      <c r="B6119" s="63" t="s">
        <v>14919</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2502</v>
      </c>
    </row>
    <row r="6124" spans="1:2" x14ac:dyDescent="0.25">
      <c r="A6124" s="62">
        <v>32101608</v>
      </c>
      <c r="B6124" s="63" t="s">
        <v>11085</v>
      </c>
    </row>
    <row r="6125" spans="1:2" x14ac:dyDescent="0.25">
      <c r="A6125" s="62">
        <v>32101609</v>
      </c>
      <c r="B6125" s="63" t="s">
        <v>4458</v>
      </c>
    </row>
    <row r="6126" spans="1:2" x14ac:dyDescent="0.25">
      <c r="A6126" s="62">
        <v>32101611</v>
      </c>
      <c r="B6126" s="63" t="s">
        <v>8266</v>
      </c>
    </row>
    <row r="6127" spans="1:2" x14ac:dyDescent="0.25">
      <c r="A6127" s="62">
        <v>32101612</v>
      </c>
      <c r="B6127" s="63" t="s">
        <v>9381</v>
      </c>
    </row>
    <row r="6128" spans="1:2" x14ac:dyDescent="0.25">
      <c r="A6128" s="62">
        <v>32101613</v>
      </c>
      <c r="B6128" s="63" t="s">
        <v>1563</v>
      </c>
    </row>
    <row r="6129" spans="1:2" x14ac:dyDescent="0.25">
      <c r="A6129" s="62">
        <v>32101614</v>
      </c>
      <c r="B6129" s="63" t="s">
        <v>4853</v>
      </c>
    </row>
    <row r="6130" spans="1:2" x14ac:dyDescent="0.25">
      <c r="A6130" s="62">
        <v>32101615</v>
      </c>
      <c r="B6130" s="63" t="s">
        <v>2343</v>
      </c>
    </row>
    <row r="6131" spans="1:2" x14ac:dyDescent="0.25">
      <c r="A6131" s="62">
        <v>32101616</v>
      </c>
      <c r="B6131" s="63" t="s">
        <v>8961</v>
      </c>
    </row>
    <row r="6132" spans="1:2" x14ac:dyDescent="0.25">
      <c r="A6132" s="62">
        <v>32101617</v>
      </c>
      <c r="B6132" s="63" t="s">
        <v>8399</v>
      </c>
    </row>
    <row r="6133" spans="1:2" x14ac:dyDescent="0.25">
      <c r="A6133" s="62">
        <v>32101618</v>
      </c>
      <c r="B6133" s="63" t="s">
        <v>12313</v>
      </c>
    </row>
    <row r="6134" spans="1:2" x14ac:dyDescent="0.25">
      <c r="A6134" s="62">
        <v>32101619</v>
      </c>
      <c r="B6134" s="63" t="s">
        <v>17453</v>
      </c>
    </row>
    <row r="6135" spans="1:2" x14ac:dyDescent="0.25">
      <c r="A6135" s="62">
        <v>32101620</v>
      </c>
      <c r="B6135" s="63" t="s">
        <v>6234</v>
      </c>
    </row>
    <row r="6136" spans="1:2" x14ac:dyDescent="0.25">
      <c r="A6136" s="62">
        <v>32101621</v>
      </c>
      <c r="B6136" s="63" t="s">
        <v>683</v>
      </c>
    </row>
    <row r="6137" spans="1:2" x14ac:dyDescent="0.25">
      <c r="A6137" s="62">
        <v>32101622</v>
      </c>
      <c r="B6137" s="63" t="s">
        <v>4560</v>
      </c>
    </row>
    <row r="6138" spans="1:2" x14ac:dyDescent="0.25">
      <c r="A6138" s="62">
        <v>32101623</v>
      </c>
      <c r="B6138" s="63" t="s">
        <v>2479</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3962</v>
      </c>
    </row>
    <row r="6143" spans="1:2" x14ac:dyDescent="0.25">
      <c r="A6143" s="62">
        <v>32101628</v>
      </c>
      <c r="B6143" s="63" t="s">
        <v>18724</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15399</v>
      </c>
    </row>
    <row r="6151" spans="1:2" x14ac:dyDescent="0.25">
      <c r="A6151" s="62">
        <v>32101636</v>
      </c>
      <c r="B6151" s="63" t="s">
        <v>3400</v>
      </c>
    </row>
    <row r="6152" spans="1:2" x14ac:dyDescent="0.25">
      <c r="A6152" s="62">
        <v>32101637</v>
      </c>
      <c r="B6152" s="63" t="s">
        <v>5537</v>
      </c>
    </row>
    <row r="6153" spans="1:2" x14ac:dyDescent="0.25">
      <c r="A6153" s="62">
        <v>32111501</v>
      </c>
      <c r="B6153" s="63" t="s">
        <v>14391</v>
      </c>
    </row>
    <row r="6154" spans="1:2" x14ac:dyDescent="0.25">
      <c r="A6154" s="62">
        <v>32111502</v>
      </c>
      <c r="B6154" s="63" t="s">
        <v>6862</v>
      </c>
    </row>
    <row r="6155" spans="1:2" x14ac:dyDescent="0.25">
      <c r="A6155" s="62">
        <v>32111503</v>
      </c>
      <c r="B6155" s="63" t="s">
        <v>9005</v>
      </c>
    </row>
    <row r="6156" spans="1:2" x14ac:dyDescent="0.25">
      <c r="A6156" s="62">
        <v>32111504</v>
      </c>
      <c r="B6156" s="63" t="s">
        <v>6710</v>
      </c>
    </row>
    <row r="6157" spans="1:2" x14ac:dyDescent="0.25">
      <c r="A6157" s="62">
        <v>32111505</v>
      </c>
      <c r="B6157" s="63" t="s">
        <v>11682</v>
      </c>
    </row>
    <row r="6158" spans="1:2" x14ac:dyDescent="0.25">
      <c r="A6158" s="62">
        <v>32111506</v>
      </c>
      <c r="B6158" s="63" t="s">
        <v>2034</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4799</v>
      </c>
    </row>
    <row r="6163" spans="1:2" x14ac:dyDescent="0.25">
      <c r="A6163" s="62">
        <v>32111511</v>
      </c>
      <c r="B6163" s="63" t="s">
        <v>1799</v>
      </c>
    </row>
    <row r="6164" spans="1:2" x14ac:dyDescent="0.25">
      <c r="A6164" s="62">
        <v>32111512</v>
      </c>
      <c r="B6164" s="63" t="s">
        <v>3831</v>
      </c>
    </row>
    <row r="6165" spans="1:2" x14ac:dyDescent="0.25">
      <c r="A6165" s="62">
        <v>32111601</v>
      </c>
      <c r="B6165" s="63" t="s">
        <v>6304</v>
      </c>
    </row>
    <row r="6166" spans="1:2" x14ac:dyDescent="0.25">
      <c r="A6166" s="62">
        <v>32111602</v>
      </c>
      <c r="B6166" s="63" t="s">
        <v>14240</v>
      </c>
    </row>
    <row r="6167" spans="1:2" x14ac:dyDescent="0.25">
      <c r="A6167" s="62">
        <v>32111603</v>
      </c>
      <c r="B6167" s="63" t="s">
        <v>9731</v>
      </c>
    </row>
    <row r="6168" spans="1:2" x14ac:dyDescent="0.25">
      <c r="A6168" s="62">
        <v>32111604</v>
      </c>
      <c r="B6168" s="63" t="s">
        <v>5569</v>
      </c>
    </row>
    <row r="6169" spans="1:2" x14ac:dyDescent="0.25">
      <c r="A6169" s="62">
        <v>32111607</v>
      </c>
      <c r="B6169" s="63" t="s">
        <v>5577</v>
      </c>
    </row>
    <row r="6170" spans="1:2" x14ac:dyDescent="0.25">
      <c r="A6170" s="62">
        <v>32111608</v>
      </c>
      <c r="B6170" s="63" t="s">
        <v>3907</v>
      </c>
    </row>
    <row r="6171" spans="1:2" x14ac:dyDescent="0.25">
      <c r="A6171" s="62">
        <v>32111609</v>
      </c>
      <c r="B6171" s="63" t="s">
        <v>1070</v>
      </c>
    </row>
    <row r="6172" spans="1:2" x14ac:dyDescent="0.25">
      <c r="A6172" s="62">
        <v>32111610</v>
      </c>
      <c r="B6172" s="63" t="s">
        <v>7316</v>
      </c>
    </row>
    <row r="6173" spans="1:2" x14ac:dyDescent="0.25">
      <c r="A6173" s="62">
        <v>32111611</v>
      </c>
      <c r="B6173" s="63" t="s">
        <v>2891</v>
      </c>
    </row>
    <row r="6174" spans="1:2" x14ac:dyDescent="0.25">
      <c r="A6174" s="62">
        <v>32111701</v>
      </c>
      <c r="B6174" s="63" t="s">
        <v>2579</v>
      </c>
    </row>
    <row r="6175" spans="1:2" x14ac:dyDescent="0.25">
      <c r="A6175" s="62">
        <v>32111702</v>
      </c>
      <c r="B6175" s="63" t="s">
        <v>15600</v>
      </c>
    </row>
    <row r="6176" spans="1:2" x14ac:dyDescent="0.25">
      <c r="A6176" s="62">
        <v>32111703</v>
      </c>
      <c r="B6176" s="63" t="s">
        <v>6719</v>
      </c>
    </row>
    <row r="6177" spans="1:2" x14ac:dyDescent="0.25">
      <c r="A6177" s="62">
        <v>32111704</v>
      </c>
      <c r="B6177" s="63" t="s">
        <v>9859</v>
      </c>
    </row>
    <row r="6178" spans="1:2" x14ac:dyDescent="0.25">
      <c r="A6178" s="62">
        <v>32111705</v>
      </c>
      <c r="B6178" s="63" t="s">
        <v>519</v>
      </c>
    </row>
    <row r="6179" spans="1:2" x14ac:dyDescent="0.25">
      <c r="A6179" s="62">
        <v>32111706</v>
      </c>
      <c r="B6179" s="63" t="s">
        <v>14797</v>
      </c>
    </row>
    <row r="6180" spans="1:2" x14ac:dyDescent="0.25">
      <c r="A6180" s="62">
        <v>32121501</v>
      </c>
      <c r="B6180" s="63" t="s">
        <v>4253</v>
      </c>
    </row>
    <row r="6181" spans="1:2" x14ac:dyDescent="0.25">
      <c r="A6181" s="62">
        <v>32121502</v>
      </c>
      <c r="B6181" s="63" t="s">
        <v>8592</v>
      </c>
    </row>
    <row r="6182" spans="1:2" x14ac:dyDescent="0.25">
      <c r="A6182" s="62">
        <v>32121503</v>
      </c>
      <c r="B6182" s="63" t="s">
        <v>13398</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8183</v>
      </c>
    </row>
    <row r="6188" spans="1:2" x14ac:dyDescent="0.25">
      <c r="A6188" s="62">
        <v>32121701</v>
      </c>
      <c r="B6188" s="63" t="s">
        <v>4820</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8228</v>
      </c>
    </row>
    <row r="6193" spans="1:2" x14ac:dyDescent="0.25">
      <c r="A6193" s="62">
        <v>32121706</v>
      </c>
      <c r="B6193" s="63" t="s">
        <v>7665</v>
      </c>
    </row>
    <row r="6194" spans="1:2" x14ac:dyDescent="0.25">
      <c r="A6194" s="62">
        <v>32131001</v>
      </c>
      <c r="B6194" s="63" t="s">
        <v>4358</v>
      </c>
    </row>
    <row r="6195" spans="1:2" x14ac:dyDescent="0.25">
      <c r="A6195" s="62">
        <v>32131002</v>
      </c>
      <c r="B6195" s="63" t="s">
        <v>14152</v>
      </c>
    </row>
    <row r="6196" spans="1:2" x14ac:dyDescent="0.25">
      <c r="A6196" s="62">
        <v>32131003</v>
      </c>
      <c r="B6196" s="63" t="s">
        <v>15113</v>
      </c>
    </row>
    <row r="6197" spans="1:2" x14ac:dyDescent="0.25">
      <c r="A6197" s="62">
        <v>32131005</v>
      </c>
      <c r="B6197" s="63" t="s">
        <v>7063</v>
      </c>
    </row>
    <row r="6198" spans="1:2" x14ac:dyDescent="0.25">
      <c r="A6198" s="62">
        <v>32131006</v>
      </c>
      <c r="B6198" s="63" t="s">
        <v>18539</v>
      </c>
    </row>
    <row r="6199" spans="1:2" x14ac:dyDescent="0.25">
      <c r="A6199" s="62">
        <v>32131007</v>
      </c>
      <c r="B6199" s="63" t="s">
        <v>4315</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16092</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16066</v>
      </c>
    </row>
    <row r="6210" spans="1:2" x14ac:dyDescent="0.25">
      <c r="A6210" s="62">
        <v>32141006</v>
      </c>
      <c r="B6210" s="63" t="s">
        <v>7339</v>
      </c>
    </row>
    <row r="6211" spans="1:2" x14ac:dyDescent="0.25">
      <c r="A6211" s="62">
        <v>32141007</v>
      </c>
      <c r="B6211" s="63" t="s">
        <v>4720</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15097</v>
      </c>
    </row>
    <row r="6217" spans="1:2" x14ac:dyDescent="0.25">
      <c r="A6217" s="62">
        <v>32141013</v>
      </c>
      <c r="B6217" s="63" t="s">
        <v>10130</v>
      </c>
    </row>
    <row r="6218" spans="1:2" x14ac:dyDescent="0.25">
      <c r="A6218" s="62">
        <v>32141014</v>
      </c>
      <c r="B6218" s="63" t="s">
        <v>11173</v>
      </c>
    </row>
    <row r="6219" spans="1:2" x14ac:dyDescent="0.25">
      <c r="A6219" s="62">
        <v>32141015</v>
      </c>
      <c r="B6219" s="63" t="s">
        <v>6245</v>
      </c>
    </row>
    <row r="6220" spans="1:2" x14ac:dyDescent="0.25">
      <c r="A6220" s="62">
        <v>32141016</v>
      </c>
      <c r="B6220" s="63" t="s">
        <v>11997</v>
      </c>
    </row>
    <row r="6221" spans="1:2" x14ac:dyDescent="0.25">
      <c r="A6221" s="62">
        <v>32141101</v>
      </c>
      <c r="B6221" s="63" t="s">
        <v>3099</v>
      </c>
    </row>
    <row r="6222" spans="1:2" x14ac:dyDescent="0.25">
      <c r="A6222" s="62">
        <v>32141102</v>
      </c>
      <c r="B6222" s="63" t="s">
        <v>2132</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3679</v>
      </c>
    </row>
    <row r="6229" spans="1:2" x14ac:dyDescent="0.25">
      <c r="A6229" s="62">
        <v>32141109</v>
      </c>
      <c r="B6229" s="63" t="s">
        <v>15782</v>
      </c>
    </row>
    <row r="6230" spans="1:2" x14ac:dyDescent="0.25">
      <c r="A6230" s="62">
        <v>39101601</v>
      </c>
      <c r="B6230" s="63" t="s">
        <v>2688</v>
      </c>
    </row>
    <row r="6231" spans="1:2" x14ac:dyDescent="0.25">
      <c r="A6231" s="62">
        <v>39101602</v>
      </c>
      <c r="B6231" s="63" t="s">
        <v>7944</v>
      </c>
    </row>
    <row r="6232" spans="1:2" x14ac:dyDescent="0.25">
      <c r="A6232" s="62">
        <v>39101603</v>
      </c>
      <c r="B6232" s="63" t="s">
        <v>228</v>
      </c>
    </row>
    <row r="6233" spans="1:2" x14ac:dyDescent="0.25">
      <c r="A6233" s="62">
        <v>39101604</v>
      </c>
      <c r="B6233" s="63" t="s">
        <v>8665</v>
      </c>
    </row>
    <row r="6234" spans="1:2" x14ac:dyDescent="0.25">
      <c r="A6234" s="62">
        <v>39101605</v>
      </c>
      <c r="B6234" s="63" t="s">
        <v>5826</v>
      </c>
    </row>
    <row r="6235" spans="1:2" x14ac:dyDescent="0.25">
      <c r="A6235" s="62">
        <v>39101606</v>
      </c>
      <c r="B6235" s="63" t="s">
        <v>1591</v>
      </c>
    </row>
    <row r="6236" spans="1:2" x14ac:dyDescent="0.25">
      <c r="A6236" s="62">
        <v>39101608</v>
      </c>
      <c r="B6236" s="63" t="s">
        <v>6789</v>
      </c>
    </row>
    <row r="6237" spans="1:2" x14ac:dyDescent="0.25">
      <c r="A6237" s="62">
        <v>39101609</v>
      </c>
      <c r="B6237" s="63" t="s">
        <v>3860</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7649</v>
      </c>
    </row>
    <row r="6246" spans="1:2" x14ac:dyDescent="0.25">
      <c r="A6246" s="62">
        <v>39101701</v>
      </c>
      <c r="B6246" s="63" t="s">
        <v>3214</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7868</v>
      </c>
    </row>
    <row r="6251" spans="1:2" x14ac:dyDescent="0.25">
      <c r="A6251" s="62">
        <v>39111505</v>
      </c>
      <c r="B6251" s="63" t="s">
        <v>15756</v>
      </c>
    </row>
    <row r="6252" spans="1:2" x14ac:dyDescent="0.25">
      <c r="A6252" s="62">
        <v>39111506</v>
      </c>
      <c r="B6252" s="63" t="s">
        <v>5199</v>
      </c>
    </row>
    <row r="6253" spans="1:2" x14ac:dyDescent="0.25">
      <c r="A6253" s="62">
        <v>39111507</v>
      </c>
      <c r="B6253" s="63" t="s">
        <v>17310</v>
      </c>
    </row>
    <row r="6254" spans="1:2" x14ac:dyDescent="0.25">
      <c r="A6254" s="62">
        <v>39111508</v>
      </c>
      <c r="B6254" s="63" t="s">
        <v>2382</v>
      </c>
    </row>
    <row r="6255" spans="1:2" x14ac:dyDescent="0.25">
      <c r="A6255" s="62">
        <v>39111509</v>
      </c>
      <c r="B6255" s="63" t="s">
        <v>15452</v>
      </c>
    </row>
    <row r="6256" spans="1:2" x14ac:dyDescent="0.25">
      <c r="A6256" s="62">
        <v>39111510</v>
      </c>
      <c r="B6256" s="63" t="s">
        <v>8238</v>
      </c>
    </row>
    <row r="6257" spans="1:2" x14ac:dyDescent="0.25">
      <c r="A6257" s="62">
        <v>39111512</v>
      </c>
      <c r="B6257" s="63" t="s">
        <v>13518</v>
      </c>
    </row>
    <row r="6258" spans="1:2" x14ac:dyDescent="0.25">
      <c r="A6258" s="62">
        <v>39111513</v>
      </c>
      <c r="B6258" s="63" t="s">
        <v>9343</v>
      </c>
    </row>
    <row r="6259" spans="1:2" x14ac:dyDescent="0.25">
      <c r="A6259" s="62">
        <v>39111514</v>
      </c>
      <c r="B6259" s="63" t="s">
        <v>14755</v>
      </c>
    </row>
    <row r="6260" spans="1:2" x14ac:dyDescent="0.25">
      <c r="A6260" s="62">
        <v>39111515</v>
      </c>
      <c r="B6260" s="63" t="s">
        <v>7426</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18791</v>
      </c>
    </row>
    <row r="6269" spans="1:2" x14ac:dyDescent="0.25">
      <c r="A6269" s="62">
        <v>39111606</v>
      </c>
      <c r="B6269" s="63" t="s">
        <v>3010</v>
      </c>
    </row>
    <row r="6270" spans="1:2" x14ac:dyDescent="0.25">
      <c r="A6270" s="62">
        <v>39111608</v>
      </c>
      <c r="B6270" s="63" t="s">
        <v>9063</v>
      </c>
    </row>
    <row r="6271" spans="1:2" x14ac:dyDescent="0.25">
      <c r="A6271" s="62">
        <v>39111609</v>
      </c>
      <c r="B6271" s="63" t="s">
        <v>3900</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5989</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8481</v>
      </c>
    </row>
    <row r="6282" spans="1:2" x14ac:dyDescent="0.25">
      <c r="A6282" s="62">
        <v>39111808</v>
      </c>
      <c r="B6282" s="63" t="s">
        <v>8959</v>
      </c>
    </row>
    <row r="6283" spans="1:2" x14ac:dyDescent="0.25">
      <c r="A6283" s="62">
        <v>39111809</v>
      </c>
      <c r="B6283" s="63" t="s">
        <v>3812</v>
      </c>
    </row>
    <row r="6284" spans="1:2" x14ac:dyDescent="0.25">
      <c r="A6284" s="62">
        <v>39111810</v>
      </c>
      <c r="B6284" s="63" t="s">
        <v>5259</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5613</v>
      </c>
    </row>
    <row r="6289" spans="1:2" x14ac:dyDescent="0.25">
      <c r="A6289" s="62">
        <v>39111902</v>
      </c>
      <c r="B6289" s="63" t="s">
        <v>4790</v>
      </c>
    </row>
    <row r="6290" spans="1:2" x14ac:dyDescent="0.25">
      <c r="A6290" s="62">
        <v>39112001</v>
      </c>
      <c r="B6290" s="63" t="s">
        <v>14216</v>
      </c>
    </row>
    <row r="6291" spans="1:2" x14ac:dyDescent="0.25">
      <c r="A6291" s="62">
        <v>39112002</v>
      </c>
      <c r="B6291" s="63" t="s">
        <v>9412</v>
      </c>
    </row>
    <row r="6292" spans="1:2" x14ac:dyDescent="0.25">
      <c r="A6292" s="62">
        <v>39112003</v>
      </c>
      <c r="B6292" s="63" t="s">
        <v>11686</v>
      </c>
    </row>
    <row r="6293" spans="1:2" x14ac:dyDescent="0.25">
      <c r="A6293" s="62">
        <v>39121001</v>
      </c>
      <c r="B6293" s="63" t="s">
        <v>5159</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2535</v>
      </c>
    </row>
    <row r="6299" spans="1:2" x14ac:dyDescent="0.25">
      <c r="A6299" s="62">
        <v>39121008</v>
      </c>
      <c r="B6299" s="63" t="s">
        <v>15511</v>
      </c>
    </row>
    <row r="6300" spans="1:2" x14ac:dyDescent="0.25">
      <c r="A6300" s="62">
        <v>39121009</v>
      </c>
      <c r="B6300" s="63" t="s">
        <v>5690</v>
      </c>
    </row>
    <row r="6301" spans="1:2" x14ac:dyDescent="0.25">
      <c r="A6301" s="62">
        <v>39121010</v>
      </c>
      <c r="B6301" s="63" t="s">
        <v>13721</v>
      </c>
    </row>
    <row r="6302" spans="1:2" x14ac:dyDescent="0.25">
      <c r="A6302" s="62">
        <v>39121011</v>
      </c>
      <c r="B6302" s="63" t="s">
        <v>10101</v>
      </c>
    </row>
    <row r="6303" spans="1:2" x14ac:dyDescent="0.25">
      <c r="A6303" s="62">
        <v>39121012</v>
      </c>
      <c r="B6303" s="63" t="s">
        <v>10438</v>
      </c>
    </row>
    <row r="6304" spans="1:2" x14ac:dyDescent="0.25">
      <c r="A6304" s="62">
        <v>39121013</v>
      </c>
      <c r="B6304" s="63" t="s">
        <v>8726</v>
      </c>
    </row>
    <row r="6305" spans="1:2" x14ac:dyDescent="0.25">
      <c r="A6305" s="62">
        <v>39121014</v>
      </c>
      <c r="B6305" s="63" t="s">
        <v>18175</v>
      </c>
    </row>
    <row r="6306" spans="1:2" x14ac:dyDescent="0.25">
      <c r="A6306" s="62">
        <v>39121015</v>
      </c>
      <c r="B6306" s="63" t="s">
        <v>247</v>
      </c>
    </row>
    <row r="6307" spans="1:2" x14ac:dyDescent="0.25">
      <c r="A6307" s="62">
        <v>39121016</v>
      </c>
      <c r="B6307" s="63" t="s">
        <v>4361</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6217</v>
      </c>
    </row>
    <row r="6315" spans="1:2" x14ac:dyDescent="0.25">
      <c r="A6315" s="62">
        <v>39121104</v>
      </c>
      <c r="B6315" s="63" t="s">
        <v>5832</v>
      </c>
    </row>
    <row r="6316" spans="1:2" x14ac:dyDescent="0.25">
      <c r="A6316" s="62">
        <v>39121105</v>
      </c>
      <c r="B6316" s="63" t="s">
        <v>598</v>
      </c>
    </row>
    <row r="6317" spans="1:2" x14ac:dyDescent="0.25">
      <c r="A6317" s="62">
        <v>39121106</v>
      </c>
      <c r="B6317" s="63" t="s">
        <v>9586</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10803</v>
      </c>
    </row>
    <row r="6323" spans="1:2" x14ac:dyDescent="0.25">
      <c r="A6323" s="62">
        <v>39121203</v>
      </c>
      <c r="B6323" s="63" t="s">
        <v>2574</v>
      </c>
    </row>
    <row r="6324" spans="1:2" x14ac:dyDescent="0.25">
      <c r="A6324" s="62">
        <v>39121204</v>
      </c>
      <c r="B6324" s="63" t="s">
        <v>4288</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7312</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17003</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8486</v>
      </c>
    </row>
    <row r="6343" spans="1:2" x14ac:dyDescent="0.25">
      <c r="A6343" s="62">
        <v>39121404</v>
      </c>
      <c r="B6343" s="63" t="s">
        <v>11754</v>
      </c>
    </row>
    <row r="6344" spans="1:2" x14ac:dyDescent="0.25">
      <c r="A6344" s="62">
        <v>39121405</v>
      </c>
      <c r="B6344" s="63" t="s">
        <v>17768</v>
      </c>
    </row>
    <row r="6345" spans="1:2" x14ac:dyDescent="0.25">
      <c r="A6345" s="62">
        <v>39121406</v>
      </c>
      <c r="B6345" s="63" t="s">
        <v>4662</v>
      </c>
    </row>
    <row r="6346" spans="1:2" x14ac:dyDescent="0.25">
      <c r="A6346" s="62">
        <v>39121407</v>
      </c>
      <c r="B6346" s="63" t="s">
        <v>8299</v>
      </c>
    </row>
    <row r="6347" spans="1:2" x14ac:dyDescent="0.25">
      <c r="A6347" s="62">
        <v>39121408</v>
      </c>
      <c r="B6347" s="63" t="s">
        <v>8613</v>
      </c>
    </row>
    <row r="6348" spans="1:2" x14ac:dyDescent="0.25">
      <c r="A6348" s="62">
        <v>39121409</v>
      </c>
      <c r="B6348" s="63" t="s">
        <v>9262</v>
      </c>
    </row>
    <row r="6349" spans="1:2" x14ac:dyDescent="0.25">
      <c r="A6349" s="62">
        <v>39121410</v>
      </c>
      <c r="B6349" s="63" t="s">
        <v>456</v>
      </c>
    </row>
    <row r="6350" spans="1:2" x14ac:dyDescent="0.25">
      <c r="A6350" s="62">
        <v>39121411</v>
      </c>
      <c r="B6350" s="63" t="s">
        <v>6833</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6369</v>
      </c>
    </row>
    <row r="6355" spans="1:2" x14ac:dyDescent="0.25">
      <c r="A6355" s="62">
        <v>39121416</v>
      </c>
      <c r="B6355" s="63" t="s">
        <v>5906</v>
      </c>
    </row>
    <row r="6356" spans="1:2" x14ac:dyDescent="0.25">
      <c r="A6356" s="62">
        <v>39121419</v>
      </c>
      <c r="B6356" s="63" t="s">
        <v>11773</v>
      </c>
    </row>
    <row r="6357" spans="1:2" x14ac:dyDescent="0.25">
      <c r="A6357" s="62">
        <v>39121420</v>
      </c>
      <c r="B6357" s="63" t="s">
        <v>2975</v>
      </c>
    </row>
    <row r="6358" spans="1:2" x14ac:dyDescent="0.25">
      <c r="A6358" s="62">
        <v>39121421</v>
      </c>
      <c r="B6358" s="63" t="s">
        <v>8563</v>
      </c>
    </row>
    <row r="6359" spans="1:2" x14ac:dyDescent="0.25">
      <c r="A6359" s="62">
        <v>39121422</v>
      </c>
      <c r="B6359" s="63" t="s">
        <v>16246</v>
      </c>
    </row>
    <row r="6360" spans="1:2" x14ac:dyDescent="0.25">
      <c r="A6360" s="62">
        <v>39121423</v>
      </c>
      <c r="B6360" s="63" t="s">
        <v>17481</v>
      </c>
    </row>
    <row r="6361" spans="1:2" x14ac:dyDescent="0.25">
      <c r="A6361" s="62">
        <v>39121424</v>
      </c>
      <c r="B6361" s="63" t="s">
        <v>9823</v>
      </c>
    </row>
    <row r="6362" spans="1:2" x14ac:dyDescent="0.25">
      <c r="A6362" s="62">
        <v>39121425</v>
      </c>
      <c r="B6362" s="63" t="s">
        <v>2049</v>
      </c>
    </row>
    <row r="6363" spans="1:2" x14ac:dyDescent="0.25">
      <c r="A6363" s="62">
        <v>39121426</v>
      </c>
      <c r="B6363" s="63" t="s">
        <v>16107</v>
      </c>
    </row>
    <row r="6364" spans="1:2" x14ac:dyDescent="0.25">
      <c r="A6364" s="62">
        <v>39121427</v>
      </c>
      <c r="B6364" s="63" t="s">
        <v>5332</v>
      </c>
    </row>
    <row r="6365" spans="1:2" x14ac:dyDescent="0.25">
      <c r="A6365" s="62">
        <v>39121428</v>
      </c>
      <c r="B6365" s="63" t="s">
        <v>3046</v>
      </c>
    </row>
    <row r="6366" spans="1:2" x14ac:dyDescent="0.25">
      <c r="A6366" s="62">
        <v>39121429</v>
      </c>
      <c r="B6366" s="63" t="s">
        <v>4660</v>
      </c>
    </row>
    <row r="6367" spans="1:2" x14ac:dyDescent="0.25">
      <c r="A6367" s="62">
        <v>39121430</v>
      </c>
      <c r="B6367" s="63" t="s">
        <v>2664</v>
      </c>
    </row>
    <row r="6368" spans="1:2" x14ac:dyDescent="0.25">
      <c r="A6368" s="62">
        <v>39121431</v>
      </c>
      <c r="B6368" s="63" t="s">
        <v>6681</v>
      </c>
    </row>
    <row r="6369" spans="1:2" x14ac:dyDescent="0.25">
      <c r="A6369" s="62">
        <v>39121432</v>
      </c>
      <c r="B6369" s="63" t="s">
        <v>14025</v>
      </c>
    </row>
    <row r="6370" spans="1:2" x14ac:dyDescent="0.25">
      <c r="A6370" s="62">
        <v>39121433</v>
      </c>
      <c r="B6370" s="63" t="s">
        <v>12439</v>
      </c>
    </row>
    <row r="6371" spans="1:2" x14ac:dyDescent="0.25">
      <c r="A6371" s="62">
        <v>39121434</v>
      </c>
      <c r="B6371" s="63" t="s">
        <v>6428</v>
      </c>
    </row>
    <row r="6372" spans="1:2" x14ac:dyDescent="0.25">
      <c r="A6372" s="62">
        <v>39121435</v>
      </c>
      <c r="B6372" s="63" t="s">
        <v>2475</v>
      </c>
    </row>
    <row r="6373" spans="1:2" x14ac:dyDescent="0.25">
      <c r="A6373" s="62">
        <v>39121436</v>
      </c>
      <c r="B6373" s="63" t="s">
        <v>16929</v>
      </c>
    </row>
    <row r="6374" spans="1:2" x14ac:dyDescent="0.25">
      <c r="A6374" s="62">
        <v>39121437</v>
      </c>
      <c r="B6374" s="63" t="s">
        <v>16396</v>
      </c>
    </row>
    <row r="6375" spans="1:2" x14ac:dyDescent="0.25">
      <c r="A6375" s="62">
        <v>39121501</v>
      </c>
      <c r="B6375" s="63" t="s">
        <v>17094</v>
      </c>
    </row>
    <row r="6376" spans="1:2" x14ac:dyDescent="0.25">
      <c r="A6376" s="62">
        <v>39121502</v>
      </c>
      <c r="B6376" s="63" t="s">
        <v>4996</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9050</v>
      </c>
    </row>
    <row r="6381" spans="1:2" x14ac:dyDescent="0.25">
      <c r="A6381" s="62">
        <v>39121507</v>
      </c>
      <c r="B6381" s="63" t="s">
        <v>6401</v>
      </c>
    </row>
    <row r="6382" spans="1:2" x14ac:dyDescent="0.25">
      <c r="A6382" s="62">
        <v>39121508</v>
      </c>
      <c r="B6382" s="63" t="s">
        <v>9241</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6392</v>
      </c>
    </row>
    <row r="6387" spans="1:2" x14ac:dyDescent="0.25">
      <c r="A6387" s="62">
        <v>39121513</v>
      </c>
      <c r="B6387" s="63" t="s">
        <v>5316</v>
      </c>
    </row>
    <row r="6388" spans="1:2" x14ac:dyDescent="0.25">
      <c r="A6388" s="62">
        <v>39121514</v>
      </c>
      <c r="B6388" s="63" t="s">
        <v>4715</v>
      </c>
    </row>
    <row r="6389" spans="1:2" x14ac:dyDescent="0.25">
      <c r="A6389" s="62">
        <v>39121515</v>
      </c>
      <c r="B6389" s="63" t="s">
        <v>11083</v>
      </c>
    </row>
    <row r="6390" spans="1:2" x14ac:dyDescent="0.25">
      <c r="A6390" s="62">
        <v>39121516</v>
      </c>
      <c r="B6390" s="63" t="s">
        <v>13402</v>
      </c>
    </row>
    <row r="6391" spans="1:2" x14ac:dyDescent="0.25">
      <c r="A6391" s="62">
        <v>39121517</v>
      </c>
      <c r="B6391" s="63" t="s">
        <v>9219</v>
      </c>
    </row>
    <row r="6392" spans="1:2" x14ac:dyDescent="0.25">
      <c r="A6392" s="62">
        <v>39121518</v>
      </c>
      <c r="B6392" s="63" t="s">
        <v>2950</v>
      </c>
    </row>
    <row r="6393" spans="1:2" x14ac:dyDescent="0.25">
      <c r="A6393" s="62">
        <v>39121519</v>
      </c>
      <c r="B6393" s="63" t="s">
        <v>10694</v>
      </c>
    </row>
    <row r="6394" spans="1:2" x14ac:dyDescent="0.25">
      <c r="A6394" s="62">
        <v>39121520</v>
      </c>
      <c r="B6394" s="63" t="s">
        <v>15536</v>
      </c>
    </row>
    <row r="6395" spans="1:2" x14ac:dyDescent="0.25">
      <c r="A6395" s="62">
        <v>39121521</v>
      </c>
      <c r="B6395" s="63" t="s">
        <v>9518</v>
      </c>
    </row>
    <row r="6396" spans="1:2" x14ac:dyDescent="0.25">
      <c r="A6396" s="62">
        <v>39121522</v>
      </c>
      <c r="B6396" s="63" t="s">
        <v>13988</v>
      </c>
    </row>
    <row r="6397" spans="1:2" x14ac:dyDescent="0.25">
      <c r="A6397" s="62">
        <v>39121523</v>
      </c>
      <c r="B6397" s="63" t="s">
        <v>11052</v>
      </c>
    </row>
    <row r="6398" spans="1:2" x14ac:dyDescent="0.25">
      <c r="A6398" s="62">
        <v>39121524</v>
      </c>
      <c r="B6398" s="63" t="s">
        <v>18739</v>
      </c>
    </row>
    <row r="6399" spans="1:2" x14ac:dyDescent="0.25">
      <c r="A6399" s="62">
        <v>39121525</v>
      </c>
      <c r="B6399" s="63" t="s">
        <v>3590</v>
      </c>
    </row>
    <row r="6400" spans="1:2" x14ac:dyDescent="0.25">
      <c r="A6400" s="62">
        <v>39121527</v>
      </c>
      <c r="B6400" s="63" t="s">
        <v>8129</v>
      </c>
    </row>
    <row r="6401" spans="1:2" x14ac:dyDescent="0.25">
      <c r="A6401" s="62">
        <v>39121528</v>
      </c>
      <c r="B6401" s="63" t="s">
        <v>7125</v>
      </c>
    </row>
    <row r="6402" spans="1:2" x14ac:dyDescent="0.25">
      <c r="A6402" s="62">
        <v>39121529</v>
      </c>
      <c r="B6402" s="63" t="s">
        <v>16910</v>
      </c>
    </row>
    <row r="6403" spans="1:2" x14ac:dyDescent="0.25">
      <c r="A6403" s="62">
        <v>39121531</v>
      </c>
      <c r="B6403" s="63" t="s">
        <v>12074</v>
      </c>
    </row>
    <row r="6404" spans="1:2" x14ac:dyDescent="0.25">
      <c r="A6404" s="62">
        <v>39121532</v>
      </c>
      <c r="B6404" s="63" t="s">
        <v>7490</v>
      </c>
    </row>
    <row r="6405" spans="1:2" x14ac:dyDescent="0.25">
      <c r="A6405" s="62">
        <v>39121533</v>
      </c>
      <c r="B6405" s="63" t="s">
        <v>9446</v>
      </c>
    </row>
    <row r="6406" spans="1:2" x14ac:dyDescent="0.25">
      <c r="A6406" s="62">
        <v>39121534</v>
      </c>
      <c r="B6406" s="63" t="s">
        <v>15095</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3703</v>
      </c>
    </row>
    <row r="6411" spans="1:2" x14ac:dyDescent="0.25">
      <c r="A6411" s="62">
        <v>39121539</v>
      </c>
      <c r="B6411" s="63" t="s">
        <v>5355</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2831</v>
      </c>
    </row>
    <row r="6418" spans="1:2" x14ac:dyDescent="0.25">
      <c r="A6418" s="62">
        <v>39121546</v>
      </c>
      <c r="B6418" s="63" t="s">
        <v>9935</v>
      </c>
    </row>
    <row r="6419" spans="1:2" x14ac:dyDescent="0.25">
      <c r="A6419" s="62">
        <v>39121547</v>
      </c>
      <c r="B6419" s="63" t="s">
        <v>8200</v>
      </c>
    </row>
    <row r="6420" spans="1:2" x14ac:dyDescent="0.25">
      <c r="A6420" s="62">
        <v>39121548</v>
      </c>
      <c r="B6420" s="63" t="s">
        <v>762</v>
      </c>
    </row>
    <row r="6421" spans="1:2" x14ac:dyDescent="0.25">
      <c r="A6421" s="62">
        <v>39121549</v>
      </c>
      <c r="B6421" s="63" t="s">
        <v>1249</v>
      </c>
    </row>
    <row r="6422" spans="1:2" x14ac:dyDescent="0.25">
      <c r="A6422" s="62">
        <v>39121550</v>
      </c>
      <c r="B6422" s="63" t="s">
        <v>7717</v>
      </c>
    </row>
    <row r="6423" spans="1:2" x14ac:dyDescent="0.25">
      <c r="A6423" s="62">
        <v>39121551</v>
      </c>
      <c r="B6423" s="63" t="s">
        <v>10691</v>
      </c>
    </row>
    <row r="6424" spans="1:2" x14ac:dyDescent="0.25">
      <c r="A6424" s="62">
        <v>39121601</v>
      </c>
      <c r="B6424" s="63" t="s">
        <v>991</v>
      </c>
    </row>
    <row r="6425" spans="1:2" x14ac:dyDescent="0.25">
      <c r="A6425" s="62">
        <v>39121602</v>
      </c>
      <c r="B6425" s="63" t="s">
        <v>16568</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7832</v>
      </c>
    </row>
    <row r="6430" spans="1:2" x14ac:dyDescent="0.25">
      <c r="A6430" s="62">
        <v>39121607</v>
      </c>
      <c r="B6430" s="63" t="s">
        <v>433</v>
      </c>
    </row>
    <row r="6431" spans="1:2" x14ac:dyDescent="0.25">
      <c r="A6431" s="62">
        <v>39121608</v>
      </c>
      <c r="B6431" s="63" t="s">
        <v>18102</v>
      </c>
    </row>
    <row r="6432" spans="1:2" x14ac:dyDescent="0.25">
      <c r="A6432" s="62">
        <v>39121609</v>
      </c>
      <c r="B6432" s="63" t="s">
        <v>4055</v>
      </c>
    </row>
    <row r="6433" spans="1:2" x14ac:dyDescent="0.25">
      <c r="A6433" s="62">
        <v>39121610</v>
      </c>
      <c r="B6433" s="63" t="s">
        <v>5180</v>
      </c>
    </row>
    <row r="6434" spans="1:2" x14ac:dyDescent="0.25">
      <c r="A6434" s="62">
        <v>39121611</v>
      </c>
      <c r="B6434" s="63" t="s">
        <v>5714</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7602</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4237</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8608</v>
      </c>
    </row>
    <row r="6449" spans="1:2" x14ac:dyDescent="0.25">
      <c r="A6449" s="62">
        <v>39121707</v>
      </c>
      <c r="B6449" s="63" t="s">
        <v>1532</v>
      </c>
    </row>
    <row r="6450" spans="1:2" x14ac:dyDescent="0.25">
      <c r="A6450" s="62">
        <v>39121708</v>
      </c>
      <c r="B6450" s="63" t="s">
        <v>10108</v>
      </c>
    </row>
    <row r="6451" spans="1:2" x14ac:dyDescent="0.25">
      <c r="A6451" s="62">
        <v>39121709</v>
      </c>
      <c r="B6451" s="63" t="s">
        <v>3308</v>
      </c>
    </row>
    <row r="6452" spans="1:2" x14ac:dyDescent="0.25">
      <c r="A6452" s="62">
        <v>39121710</v>
      </c>
      <c r="B6452" s="63" t="s">
        <v>3137</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7943</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5656</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10911</v>
      </c>
    </row>
    <row r="6466" spans="1:2" x14ac:dyDescent="0.25">
      <c r="A6466" s="62">
        <v>40101503</v>
      </c>
      <c r="B6466" s="63" t="s">
        <v>15229</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4280</v>
      </c>
    </row>
    <row r="6472" spans="1:2" x14ac:dyDescent="0.25">
      <c r="A6472" s="62">
        <v>40101603</v>
      </c>
      <c r="B6472" s="63" t="s">
        <v>12379</v>
      </c>
    </row>
    <row r="6473" spans="1:2" x14ac:dyDescent="0.25">
      <c r="A6473" s="62">
        <v>40101604</v>
      </c>
      <c r="B6473" s="63" t="s">
        <v>5887</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6015</v>
      </c>
    </row>
    <row r="6481" spans="1:2" x14ac:dyDescent="0.25">
      <c r="A6481" s="62">
        <v>40101707</v>
      </c>
      <c r="B6481" s="63" t="s">
        <v>12616</v>
      </c>
    </row>
    <row r="6482" spans="1:2" x14ac:dyDescent="0.25">
      <c r="A6482" s="62">
        <v>40101801</v>
      </c>
      <c r="B6482" s="63" t="s">
        <v>10374</v>
      </c>
    </row>
    <row r="6483" spans="1:2" x14ac:dyDescent="0.25">
      <c r="A6483" s="62">
        <v>40101802</v>
      </c>
      <c r="B6483" s="63" t="s">
        <v>3316</v>
      </c>
    </row>
    <row r="6484" spans="1:2" x14ac:dyDescent="0.25">
      <c r="A6484" s="62">
        <v>40101803</v>
      </c>
      <c r="B6484" s="63" t="s">
        <v>13815</v>
      </c>
    </row>
    <row r="6485" spans="1:2" x14ac:dyDescent="0.25">
      <c r="A6485" s="62">
        <v>40101805</v>
      </c>
      <c r="B6485" s="63" t="s">
        <v>8513</v>
      </c>
    </row>
    <row r="6486" spans="1:2" x14ac:dyDescent="0.25">
      <c r="A6486" s="62">
        <v>40101806</v>
      </c>
      <c r="B6486" s="63" t="s">
        <v>17071</v>
      </c>
    </row>
    <row r="6487" spans="1:2" x14ac:dyDescent="0.25">
      <c r="A6487" s="62">
        <v>40101807</v>
      </c>
      <c r="B6487" s="63" t="s">
        <v>7635</v>
      </c>
    </row>
    <row r="6488" spans="1:2" x14ac:dyDescent="0.25">
      <c r="A6488" s="62">
        <v>40101808</v>
      </c>
      <c r="B6488" s="63" t="s">
        <v>5236</v>
      </c>
    </row>
    <row r="6489" spans="1:2" x14ac:dyDescent="0.25">
      <c r="A6489" s="62">
        <v>40101809</v>
      </c>
      <c r="B6489" s="63" t="s">
        <v>5360</v>
      </c>
    </row>
    <row r="6490" spans="1:2" x14ac:dyDescent="0.25">
      <c r="A6490" s="62">
        <v>40101810</v>
      </c>
      <c r="B6490" s="63" t="s">
        <v>4075</v>
      </c>
    </row>
    <row r="6491" spans="1:2" x14ac:dyDescent="0.25">
      <c r="A6491" s="62">
        <v>40101811</v>
      </c>
      <c r="B6491" s="63" t="s">
        <v>13437</v>
      </c>
    </row>
    <row r="6492" spans="1:2" x14ac:dyDescent="0.25">
      <c r="A6492" s="62">
        <v>40101812</v>
      </c>
      <c r="B6492" s="63" t="s">
        <v>4343</v>
      </c>
    </row>
    <row r="6493" spans="1:2" x14ac:dyDescent="0.25">
      <c r="A6493" s="62">
        <v>40101813</v>
      </c>
      <c r="B6493" s="63" t="s">
        <v>470</v>
      </c>
    </row>
    <row r="6494" spans="1:2" x14ac:dyDescent="0.25">
      <c r="A6494" s="62">
        <v>40101814</v>
      </c>
      <c r="B6494" s="63" t="s">
        <v>5696</v>
      </c>
    </row>
    <row r="6495" spans="1:2" x14ac:dyDescent="0.25">
      <c r="A6495" s="62">
        <v>40101815</v>
      </c>
      <c r="B6495" s="63" t="s">
        <v>5672</v>
      </c>
    </row>
    <row r="6496" spans="1:2" x14ac:dyDescent="0.25">
      <c r="A6496" s="62">
        <v>40101816</v>
      </c>
      <c r="B6496" s="63" t="s">
        <v>7199</v>
      </c>
    </row>
    <row r="6497" spans="1:2" x14ac:dyDescent="0.25">
      <c r="A6497" s="62">
        <v>40101817</v>
      </c>
      <c r="B6497" s="63" t="s">
        <v>7053</v>
      </c>
    </row>
    <row r="6498" spans="1:2" x14ac:dyDescent="0.25">
      <c r="A6498" s="62">
        <v>40101818</v>
      </c>
      <c r="B6498" s="63" t="s">
        <v>7377</v>
      </c>
    </row>
    <row r="6499" spans="1:2" x14ac:dyDescent="0.25">
      <c r="A6499" s="62">
        <v>40101819</v>
      </c>
      <c r="B6499" s="63" t="s">
        <v>3116</v>
      </c>
    </row>
    <row r="6500" spans="1:2" x14ac:dyDescent="0.25">
      <c r="A6500" s="62">
        <v>40101820</v>
      </c>
      <c r="B6500" s="63" t="s">
        <v>4343</v>
      </c>
    </row>
    <row r="6501" spans="1:2" x14ac:dyDescent="0.25">
      <c r="A6501" s="62">
        <v>40101821</v>
      </c>
      <c r="B6501" s="63" t="s">
        <v>367</v>
      </c>
    </row>
    <row r="6502" spans="1:2" x14ac:dyDescent="0.25">
      <c r="A6502" s="62">
        <v>40101822</v>
      </c>
      <c r="B6502" s="63" t="s">
        <v>4538</v>
      </c>
    </row>
    <row r="6503" spans="1:2" x14ac:dyDescent="0.25">
      <c r="A6503" s="62">
        <v>40101823</v>
      </c>
      <c r="B6503" s="63" t="s">
        <v>13228</v>
      </c>
    </row>
    <row r="6504" spans="1:2" x14ac:dyDescent="0.25">
      <c r="A6504" s="62">
        <v>40101824</v>
      </c>
      <c r="B6504" s="63" t="s">
        <v>17119</v>
      </c>
    </row>
    <row r="6505" spans="1:2" x14ac:dyDescent="0.25">
      <c r="A6505" s="62">
        <v>40101825</v>
      </c>
      <c r="B6505" s="63" t="s">
        <v>4190</v>
      </c>
    </row>
    <row r="6506" spans="1:2" x14ac:dyDescent="0.25">
      <c r="A6506" s="62">
        <v>40101826</v>
      </c>
      <c r="B6506" s="63" t="s">
        <v>14040</v>
      </c>
    </row>
    <row r="6507" spans="1:2" x14ac:dyDescent="0.25">
      <c r="A6507" s="62">
        <v>40101827</v>
      </c>
      <c r="B6507" s="63" t="s">
        <v>384</v>
      </c>
    </row>
    <row r="6508" spans="1:2" x14ac:dyDescent="0.25">
      <c r="A6508" s="62">
        <v>40101828</v>
      </c>
      <c r="B6508" s="63" t="s">
        <v>5822</v>
      </c>
    </row>
    <row r="6509" spans="1:2" x14ac:dyDescent="0.25">
      <c r="A6509" s="62">
        <v>40101829</v>
      </c>
      <c r="B6509" s="63" t="s">
        <v>4137</v>
      </c>
    </row>
    <row r="6510" spans="1:2" x14ac:dyDescent="0.25">
      <c r="A6510" s="62">
        <v>40101830</v>
      </c>
      <c r="B6510" s="63" t="s">
        <v>16254</v>
      </c>
    </row>
    <row r="6511" spans="1:2" x14ac:dyDescent="0.25">
      <c r="A6511" s="62">
        <v>40101831</v>
      </c>
      <c r="B6511" s="63" t="s">
        <v>6893</v>
      </c>
    </row>
    <row r="6512" spans="1:2" x14ac:dyDescent="0.25">
      <c r="A6512" s="62">
        <v>40101832</v>
      </c>
      <c r="B6512" s="63" t="s">
        <v>1689</v>
      </c>
    </row>
    <row r="6513" spans="1:2" x14ac:dyDescent="0.25">
      <c r="A6513" s="62">
        <v>40101833</v>
      </c>
      <c r="B6513" s="63" t="s">
        <v>5169</v>
      </c>
    </row>
    <row r="6514" spans="1:2" x14ac:dyDescent="0.25">
      <c r="A6514" s="62">
        <v>40101834</v>
      </c>
      <c r="B6514" s="63" t="s">
        <v>8371</v>
      </c>
    </row>
    <row r="6515" spans="1:2" x14ac:dyDescent="0.25">
      <c r="A6515" s="62">
        <v>40101901</v>
      </c>
      <c r="B6515" s="63" t="s">
        <v>2560</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4436</v>
      </c>
    </row>
    <row r="6520" spans="1:2" x14ac:dyDescent="0.25">
      <c r="A6520" s="62">
        <v>40102003</v>
      </c>
      <c r="B6520" s="63" t="s">
        <v>2901</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6764</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7299</v>
      </c>
    </row>
    <row r="6530" spans="1:2" x14ac:dyDescent="0.25">
      <c r="A6530" s="62">
        <v>40141609</v>
      </c>
      <c r="B6530" s="63" t="s">
        <v>17655</v>
      </c>
    </row>
    <row r="6531" spans="1:2" x14ac:dyDescent="0.25">
      <c r="A6531" s="62">
        <v>40141610</v>
      </c>
      <c r="B6531" s="63" t="s">
        <v>15254</v>
      </c>
    </row>
    <row r="6532" spans="1:2" x14ac:dyDescent="0.25">
      <c r="A6532" s="62">
        <v>40141611</v>
      </c>
      <c r="B6532" s="63" t="s">
        <v>3244</v>
      </c>
    </row>
    <row r="6533" spans="1:2" x14ac:dyDescent="0.25">
      <c r="A6533" s="62">
        <v>40141612</v>
      </c>
      <c r="B6533" s="63" t="s">
        <v>16669</v>
      </c>
    </row>
    <row r="6534" spans="1:2" x14ac:dyDescent="0.25">
      <c r="A6534" s="62">
        <v>40141613</v>
      </c>
      <c r="B6534" s="63" t="s">
        <v>3674</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8373</v>
      </c>
    </row>
    <row r="6540" spans="1:2" x14ac:dyDescent="0.25">
      <c r="A6540" s="62">
        <v>40141620</v>
      </c>
      <c r="B6540" s="63" t="s">
        <v>3820</v>
      </c>
    </row>
    <row r="6541" spans="1:2" x14ac:dyDescent="0.25">
      <c r="A6541" s="62">
        <v>40141621</v>
      </c>
      <c r="B6541" s="63" t="s">
        <v>4141</v>
      </c>
    </row>
    <row r="6542" spans="1:2" x14ac:dyDescent="0.25">
      <c r="A6542" s="62">
        <v>40141622</v>
      </c>
      <c r="B6542" s="63" t="s">
        <v>18055</v>
      </c>
    </row>
    <row r="6543" spans="1:2" x14ac:dyDescent="0.25">
      <c r="A6543" s="62">
        <v>40141623</v>
      </c>
      <c r="B6543" s="63" t="s">
        <v>2584</v>
      </c>
    </row>
    <row r="6544" spans="1:2" x14ac:dyDescent="0.25">
      <c r="A6544" s="62">
        <v>40141624</v>
      </c>
      <c r="B6544" s="63" t="s">
        <v>16594</v>
      </c>
    </row>
    <row r="6545" spans="1:2" x14ac:dyDescent="0.25">
      <c r="A6545" s="62">
        <v>40141625</v>
      </c>
      <c r="B6545" s="63" t="s">
        <v>5874</v>
      </c>
    </row>
    <row r="6546" spans="1:2" x14ac:dyDescent="0.25">
      <c r="A6546" s="62">
        <v>40141626</v>
      </c>
      <c r="B6546" s="63" t="s">
        <v>11207</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7124</v>
      </c>
    </row>
    <row r="6561" spans="1:2" x14ac:dyDescent="0.25">
      <c r="A6561" s="62">
        <v>40141703</v>
      </c>
      <c r="B6561" s="63" t="s">
        <v>2511</v>
      </c>
    </row>
    <row r="6562" spans="1:2" x14ac:dyDescent="0.25">
      <c r="A6562" s="62">
        <v>40141704</v>
      </c>
      <c r="B6562" s="63" t="s">
        <v>16047</v>
      </c>
    </row>
    <row r="6563" spans="1:2" x14ac:dyDescent="0.25">
      <c r="A6563" s="62">
        <v>40141705</v>
      </c>
      <c r="B6563" s="63" t="s">
        <v>13961</v>
      </c>
    </row>
    <row r="6564" spans="1:2" x14ac:dyDescent="0.25">
      <c r="A6564" s="62">
        <v>40141716</v>
      </c>
      <c r="B6564" s="63" t="s">
        <v>7847</v>
      </c>
    </row>
    <row r="6565" spans="1:2" x14ac:dyDescent="0.25">
      <c r="A6565" s="62">
        <v>40141719</v>
      </c>
      <c r="B6565" s="63" t="s">
        <v>985</v>
      </c>
    </row>
    <row r="6566" spans="1:2" x14ac:dyDescent="0.25">
      <c r="A6566" s="62">
        <v>40141720</v>
      </c>
      <c r="B6566" s="63" t="s">
        <v>16529</v>
      </c>
    </row>
    <row r="6567" spans="1:2" x14ac:dyDescent="0.25">
      <c r="A6567" s="62">
        <v>40141725</v>
      </c>
      <c r="B6567" s="63" t="s">
        <v>4953</v>
      </c>
    </row>
    <row r="6568" spans="1:2" x14ac:dyDescent="0.25">
      <c r="A6568" s="62">
        <v>40141726</v>
      </c>
      <c r="B6568" s="63" t="s">
        <v>10515</v>
      </c>
    </row>
    <row r="6569" spans="1:2" x14ac:dyDescent="0.25">
      <c r="A6569" s="62">
        <v>40141727</v>
      </c>
      <c r="B6569" s="63" t="s">
        <v>6858</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7357</v>
      </c>
    </row>
    <row r="6576" spans="1:2" x14ac:dyDescent="0.25">
      <c r="A6576" s="62">
        <v>40141738</v>
      </c>
      <c r="B6576" s="63" t="s">
        <v>6388</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6390</v>
      </c>
    </row>
    <row r="6581" spans="1:2" x14ac:dyDescent="0.25">
      <c r="A6581" s="62">
        <v>40141743</v>
      </c>
      <c r="B6581" s="63" t="s">
        <v>2517</v>
      </c>
    </row>
    <row r="6582" spans="1:2" x14ac:dyDescent="0.25">
      <c r="A6582" s="62">
        <v>40141744</v>
      </c>
      <c r="B6582" s="63" t="s">
        <v>1285</v>
      </c>
    </row>
    <row r="6583" spans="1:2" x14ac:dyDescent="0.25">
      <c r="A6583" s="62">
        <v>40141745</v>
      </c>
      <c r="B6583" s="63" t="s">
        <v>14554</v>
      </c>
    </row>
    <row r="6584" spans="1:2" x14ac:dyDescent="0.25">
      <c r="A6584" s="62">
        <v>40141746</v>
      </c>
      <c r="B6584" s="63" t="s">
        <v>5652</v>
      </c>
    </row>
    <row r="6585" spans="1:2" x14ac:dyDescent="0.25">
      <c r="A6585" s="62">
        <v>40141901</v>
      </c>
      <c r="B6585" s="63" t="s">
        <v>15312</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4854</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6218</v>
      </c>
    </row>
    <row r="6599" spans="1:2" x14ac:dyDescent="0.25">
      <c r="A6599" s="62">
        <v>40141915</v>
      </c>
      <c r="B6599" s="63" t="s">
        <v>4006</v>
      </c>
    </row>
    <row r="6600" spans="1:2" x14ac:dyDescent="0.25">
      <c r="A6600" s="62">
        <v>40141916</v>
      </c>
      <c r="B6600" s="63" t="s">
        <v>885</v>
      </c>
    </row>
    <row r="6601" spans="1:2" x14ac:dyDescent="0.25">
      <c r="A6601" s="62">
        <v>40141917</v>
      </c>
      <c r="B6601" s="63" t="s">
        <v>5803</v>
      </c>
    </row>
    <row r="6602" spans="1:2" x14ac:dyDescent="0.25">
      <c r="A6602" s="62">
        <v>40141918</v>
      </c>
      <c r="B6602" s="63" t="s">
        <v>15062</v>
      </c>
    </row>
    <row r="6603" spans="1:2" x14ac:dyDescent="0.25">
      <c r="A6603" s="62">
        <v>40141919</v>
      </c>
      <c r="B6603" s="63" t="s">
        <v>14108</v>
      </c>
    </row>
    <row r="6604" spans="1:2" x14ac:dyDescent="0.25">
      <c r="A6604" s="62">
        <v>40141920</v>
      </c>
      <c r="B6604" s="63" t="s">
        <v>17117</v>
      </c>
    </row>
    <row r="6605" spans="1:2" x14ac:dyDescent="0.25">
      <c r="A6605" s="62">
        <v>40141921</v>
      </c>
      <c r="B6605" s="63" t="s">
        <v>12763</v>
      </c>
    </row>
    <row r="6606" spans="1:2" x14ac:dyDescent="0.25">
      <c r="A6606" s="62">
        <v>40141922</v>
      </c>
      <c r="B6606" s="63" t="s">
        <v>3074</v>
      </c>
    </row>
    <row r="6607" spans="1:2" x14ac:dyDescent="0.25">
      <c r="A6607" s="62">
        <v>40142001</v>
      </c>
      <c r="B6607" s="63" t="s">
        <v>8761</v>
      </c>
    </row>
    <row r="6608" spans="1:2" x14ac:dyDescent="0.25">
      <c r="A6608" s="62">
        <v>40142002</v>
      </c>
      <c r="B6608" s="63" t="s">
        <v>12233</v>
      </c>
    </row>
    <row r="6609" spans="1:2" x14ac:dyDescent="0.25">
      <c r="A6609" s="62">
        <v>40142003</v>
      </c>
      <c r="B6609" s="63" t="s">
        <v>8366</v>
      </c>
    </row>
    <row r="6610" spans="1:2" x14ac:dyDescent="0.25">
      <c r="A6610" s="62">
        <v>40142004</v>
      </c>
      <c r="B6610" s="63" t="s">
        <v>13803</v>
      </c>
    </row>
    <row r="6611" spans="1:2" x14ac:dyDescent="0.25">
      <c r="A6611" s="62">
        <v>40142005</v>
      </c>
      <c r="B6611" s="63" t="s">
        <v>3248</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18170</v>
      </c>
    </row>
    <row r="6616" spans="1:2" x14ac:dyDescent="0.25">
      <c r="A6616" s="62">
        <v>40142010</v>
      </c>
      <c r="B6616" s="63" t="s">
        <v>14852</v>
      </c>
    </row>
    <row r="6617" spans="1:2" x14ac:dyDescent="0.25">
      <c r="A6617" s="62">
        <v>40142101</v>
      </c>
      <c r="B6617" s="63" t="s">
        <v>7541</v>
      </c>
    </row>
    <row r="6618" spans="1:2" x14ac:dyDescent="0.25">
      <c r="A6618" s="62">
        <v>40142102</v>
      </c>
      <c r="B6618" s="63" t="s">
        <v>1126</v>
      </c>
    </row>
    <row r="6619" spans="1:2" x14ac:dyDescent="0.25">
      <c r="A6619" s="62">
        <v>40142103</v>
      </c>
      <c r="B6619" s="63" t="s">
        <v>17953</v>
      </c>
    </row>
    <row r="6620" spans="1:2" x14ac:dyDescent="0.25">
      <c r="A6620" s="62">
        <v>40142104</v>
      </c>
      <c r="B6620" s="63" t="s">
        <v>7408</v>
      </c>
    </row>
    <row r="6621" spans="1:2" x14ac:dyDescent="0.25">
      <c r="A6621" s="62">
        <v>40142105</v>
      </c>
      <c r="B6621" s="63" t="s">
        <v>17329</v>
      </c>
    </row>
    <row r="6622" spans="1:2" x14ac:dyDescent="0.25">
      <c r="A6622" s="62">
        <v>40142106</v>
      </c>
      <c r="B6622" s="63" t="s">
        <v>15250</v>
      </c>
    </row>
    <row r="6623" spans="1:2" x14ac:dyDescent="0.25">
      <c r="A6623" s="62">
        <v>40142107</v>
      </c>
      <c r="B6623" s="63" t="s">
        <v>7654</v>
      </c>
    </row>
    <row r="6624" spans="1:2" x14ac:dyDescent="0.25">
      <c r="A6624" s="62">
        <v>40142108</v>
      </c>
      <c r="B6624" s="63" t="s">
        <v>7852</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7806</v>
      </c>
    </row>
    <row r="6629" spans="1:2" x14ac:dyDescent="0.25">
      <c r="A6629" s="62">
        <v>40142113</v>
      </c>
      <c r="B6629" s="63" t="s">
        <v>5400</v>
      </c>
    </row>
    <row r="6630" spans="1:2" x14ac:dyDescent="0.25">
      <c r="A6630" s="62">
        <v>40142114</v>
      </c>
      <c r="B6630" s="63" t="s">
        <v>13281</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6818</v>
      </c>
    </row>
    <row r="6639" spans="1:2" x14ac:dyDescent="0.25">
      <c r="A6639" s="62">
        <v>40142201</v>
      </c>
      <c r="B6639" s="63" t="s">
        <v>3356</v>
      </c>
    </row>
    <row r="6640" spans="1:2" x14ac:dyDescent="0.25">
      <c r="A6640" s="62">
        <v>40142202</v>
      </c>
      <c r="B6640" s="63" t="s">
        <v>6760</v>
      </c>
    </row>
    <row r="6641" spans="1:2" x14ac:dyDescent="0.25">
      <c r="A6641" s="62">
        <v>40142203</v>
      </c>
      <c r="B6641" s="63" t="s">
        <v>5870</v>
      </c>
    </row>
    <row r="6642" spans="1:2" x14ac:dyDescent="0.25">
      <c r="A6642" s="62">
        <v>40142301</v>
      </c>
      <c r="B6642" s="63" t="s">
        <v>2862</v>
      </c>
    </row>
    <row r="6643" spans="1:2" x14ac:dyDescent="0.25">
      <c r="A6643" s="62">
        <v>40142302</v>
      </c>
      <c r="B6643" s="63" t="s">
        <v>15081</v>
      </c>
    </row>
    <row r="6644" spans="1:2" x14ac:dyDescent="0.25">
      <c r="A6644" s="62">
        <v>40142303</v>
      </c>
      <c r="B6644" s="63" t="s">
        <v>12623</v>
      </c>
    </row>
    <row r="6645" spans="1:2" x14ac:dyDescent="0.25">
      <c r="A6645" s="62">
        <v>40142304</v>
      </c>
      <c r="B6645" s="63" t="s">
        <v>2340</v>
      </c>
    </row>
    <row r="6646" spans="1:2" x14ac:dyDescent="0.25">
      <c r="A6646" s="62">
        <v>40142305</v>
      </c>
      <c r="B6646" s="63" t="s">
        <v>8249</v>
      </c>
    </row>
    <row r="6647" spans="1:2" x14ac:dyDescent="0.25">
      <c r="A6647" s="62">
        <v>40142306</v>
      </c>
      <c r="B6647" s="63" t="s">
        <v>9218</v>
      </c>
    </row>
    <row r="6648" spans="1:2" x14ac:dyDescent="0.25">
      <c r="A6648" s="62">
        <v>40142307</v>
      </c>
      <c r="B6648" s="63" t="s">
        <v>4386</v>
      </c>
    </row>
    <row r="6649" spans="1:2" x14ac:dyDescent="0.25">
      <c r="A6649" s="62">
        <v>40142308</v>
      </c>
      <c r="B6649" s="63" t="s">
        <v>14085</v>
      </c>
    </row>
    <row r="6650" spans="1:2" x14ac:dyDescent="0.25">
      <c r="A6650" s="62">
        <v>40142309</v>
      </c>
      <c r="B6650" s="63" t="s">
        <v>8725</v>
      </c>
    </row>
    <row r="6651" spans="1:2" x14ac:dyDescent="0.25">
      <c r="A6651" s="62">
        <v>40142310</v>
      </c>
      <c r="B6651" s="63" t="s">
        <v>9829</v>
      </c>
    </row>
    <row r="6652" spans="1:2" x14ac:dyDescent="0.25">
      <c r="A6652" s="62">
        <v>40142311</v>
      </c>
      <c r="B6652" s="63" t="s">
        <v>9277</v>
      </c>
    </row>
    <row r="6653" spans="1:2" x14ac:dyDescent="0.25">
      <c r="A6653" s="62">
        <v>40142312</v>
      </c>
      <c r="B6653" s="63" t="s">
        <v>13298</v>
      </c>
    </row>
    <row r="6654" spans="1:2" x14ac:dyDescent="0.25">
      <c r="A6654" s="62">
        <v>40142313</v>
      </c>
      <c r="B6654" s="63" t="s">
        <v>6280</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8769</v>
      </c>
    </row>
    <row r="6659" spans="1:2" x14ac:dyDescent="0.25">
      <c r="A6659" s="62">
        <v>40142318</v>
      </c>
      <c r="B6659" s="63" t="s">
        <v>3446</v>
      </c>
    </row>
    <row r="6660" spans="1:2" x14ac:dyDescent="0.25">
      <c r="A6660" s="62">
        <v>40142319</v>
      </c>
      <c r="B6660" s="63" t="s">
        <v>2340</v>
      </c>
    </row>
    <row r="6661" spans="1:2" x14ac:dyDescent="0.25">
      <c r="A6661" s="62">
        <v>40142320</v>
      </c>
      <c r="B6661" s="63" t="s">
        <v>18352</v>
      </c>
    </row>
    <row r="6662" spans="1:2" x14ac:dyDescent="0.25">
      <c r="A6662" s="62">
        <v>40142321</v>
      </c>
      <c r="B6662" s="63" t="s">
        <v>3007</v>
      </c>
    </row>
    <row r="6663" spans="1:2" x14ac:dyDescent="0.25">
      <c r="A6663" s="62">
        <v>40142322</v>
      </c>
      <c r="B6663" s="63" t="s">
        <v>9850</v>
      </c>
    </row>
    <row r="6664" spans="1:2" x14ac:dyDescent="0.25">
      <c r="A6664" s="62">
        <v>40142323</v>
      </c>
      <c r="B6664" s="63" t="s">
        <v>8574</v>
      </c>
    </row>
    <row r="6665" spans="1:2" x14ac:dyDescent="0.25">
      <c r="A6665" s="62">
        <v>40142324</v>
      </c>
      <c r="B6665" s="63" t="s">
        <v>5345</v>
      </c>
    </row>
    <row r="6666" spans="1:2" x14ac:dyDescent="0.25">
      <c r="A6666" s="62">
        <v>40142325</v>
      </c>
      <c r="B6666" s="63" t="s">
        <v>4095</v>
      </c>
    </row>
    <row r="6667" spans="1:2" x14ac:dyDescent="0.25">
      <c r="A6667" s="62">
        <v>40142326</v>
      </c>
      <c r="B6667" s="63" t="s">
        <v>4570</v>
      </c>
    </row>
    <row r="6668" spans="1:2" x14ac:dyDescent="0.25">
      <c r="A6668" s="62">
        <v>40142327</v>
      </c>
      <c r="B6668" s="63" t="s">
        <v>5895</v>
      </c>
    </row>
    <row r="6669" spans="1:2" x14ac:dyDescent="0.25">
      <c r="A6669" s="62">
        <v>40142401</v>
      </c>
      <c r="B6669" s="63" t="s">
        <v>10809</v>
      </c>
    </row>
    <row r="6670" spans="1:2" x14ac:dyDescent="0.25">
      <c r="A6670" s="62">
        <v>40142402</v>
      </c>
      <c r="B6670" s="63" t="s">
        <v>12208</v>
      </c>
    </row>
    <row r="6671" spans="1:2" x14ac:dyDescent="0.25">
      <c r="A6671" s="62">
        <v>40142403</v>
      </c>
      <c r="B6671" s="63" t="s">
        <v>8258</v>
      </c>
    </row>
    <row r="6672" spans="1:2" x14ac:dyDescent="0.25">
      <c r="A6672" s="62">
        <v>40142404</v>
      </c>
      <c r="B6672" s="63" t="s">
        <v>9782</v>
      </c>
    </row>
    <row r="6673" spans="1:2" x14ac:dyDescent="0.25">
      <c r="A6673" s="62">
        <v>40142405</v>
      </c>
      <c r="B6673" s="63" t="s">
        <v>5655</v>
      </c>
    </row>
    <row r="6674" spans="1:2" x14ac:dyDescent="0.25">
      <c r="A6674" s="62">
        <v>40142406</v>
      </c>
      <c r="B6674" s="63" t="s">
        <v>11416</v>
      </c>
    </row>
    <row r="6675" spans="1:2" x14ac:dyDescent="0.25">
      <c r="A6675" s="62">
        <v>40142407</v>
      </c>
      <c r="B6675" s="63" t="s">
        <v>8167</v>
      </c>
    </row>
    <row r="6676" spans="1:2" x14ac:dyDescent="0.25">
      <c r="A6676" s="62">
        <v>40142408</v>
      </c>
      <c r="B6676" s="63" t="s">
        <v>8087</v>
      </c>
    </row>
    <row r="6677" spans="1:2" x14ac:dyDescent="0.25">
      <c r="A6677" s="62">
        <v>40142409</v>
      </c>
      <c r="B6677" s="63" t="s">
        <v>2691</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5740</v>
      </c>
    </row>
    <row r="6684" spans="1:2" x14ac:dyDescent="0.25">
      <c r="A6684" s="62">
        <v>40142502</v>
      </c>
      <c r="B6684" s="63" t="s">
        <v>12725</v>
      </c>
    </row>
    <row r="6685" spans="1:2" x14ac:dyDescent="0.25">
      <c r="A6685" s="62">
        <v>40142503</v>
      </c>
      <c r="B6685" s="63" t="s">
        <v>6655</v>
      </c>
    </row>
    <row r="6686" spans="1:2" x14ac:dyDescent="0.25">
      <c r="A6686" s="62">
        <v>40142504</v>
      </c>
      <c r="B6686" s="63" t="s">
        <v>12440</v>
      </c>
    </row>
    <row r="6687" spans="1:2" x14ac:dyDescent="0.25">
      <c r="A6687" s="62">
        <v>40142604</v>
      </c>
      <c r="B6687" s="63" t="s">
        <v>5063</v>
      </c>
    </row>
    <row r="6688" spans="1:2" x14ac:dyDescent="0.25">
      <c r="A6688" s="62">
        <v>40142605</v>
      </c>
      <c r="B6688" s="63" t="s">
        <v>12856</v>
      </c>
    </row>
    <row r="6689" spans="1:2" x14ac:dyDescent="0.25">
      <c r="A6689" s="62">
        <v>40142606</v>
      </c>
      <c r="B6689" s="63" t="s">
        <v>8331</v>
      </c>
    </row>
    <row r="6690" spans="1:2" x14ac:dyDescent="0.25">
      <c r="A6690" s="62">
        <v>40142607</v>
      </c>
      <c r="B6690" s="63" t="s">
        <v>13611</v>
      </c>
    </row>
    <row r="6691" spans="1:2" x14ac:dyDescent="0.25">
      <c r="A6691" s="62">
        <v>40142608</v>
      </c>
      <c r="B6691" s="63" t="s">
        <v>10040</v>
      </c>
    </row>
    <row r="6692" spans="1:2" x14ac:dyDescent="0.25">
      <c r="A6692" s="62">
        <v>40142609</v>
      </c>
      <c r="B6692" s="63" t="s">
        <v>7886</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3937</v>
      </c>
    </row>
    <row r="6698" spans="1:2" x14ac:dyDescent="0.25">
      <c r="A6698" s="62">
        <v>40142615</v>
      </c>
      <c r="B6698" s="63" t="s">
        <v>10933</v>
      </c>
    </row>
    <row r="6699" spans="1:2" x14ac:dyDescent="0.25">
      <c r="A6699" s="62">
        <v>40151501</v>
      </c>
      <c r="B6699" s="63" t="s">
        <v>12835</v>
      </c>
    </row>
    <row r="6700" spans="1:2" x14ac:dyDescent="0.25">
      <c r="A6700" s="62">
        <v>40151502</v>
      </c>
      <c r="B6700" s="63" t="s">
        <v>4741</v>
      </c>
    </row>
    <row r="6701" spans="1:2" x14ac:dyDescent="0.25">
      <c r="A6701" s="62">
        <v>40151503</v>
      </c>
      <c r="B6701" s="63" t="s">
        <v>15713</v>
      </c>
    </row>
    <row r="6702" spans="1:2" x14ac:dyDescent="0.25">
      <c r="A6702" s="62">
        <v>40151504</v>
      </c>
      <c r="B6702" s="63" t="s">
        <v>15503</v>
      </c>
    </row>
    <row r="6703" spans="1:2" x14ac:dyDescent="0.25">
      <c r="A6703" s="62">
        <v>40151505</v>
      </c>
      <c r="B6703" s="63" t="s">
        <v>3988</v>
      </c>
    </row>
    <row r="6704" spans="1:2" x14ac:dyDescent="0.25">
      <c r="A6704" s="62">
        <v>40151506</v>
      </c>
      <c r="B6704" s="63" t="s">
        <v>3891</v>
      </c>
    </row>
    <row r="6705" spans="1:2" x14ac:dyDescent="0.25">
      <c r="A6705" s="62">
        <v>40151507</v>
      </c>
      <c r="B6705" s="63" t="s">
        <v>14898</v>
      </c>
    </row>
    <row r="6706" spans="1:2" x14ac:dyDescent="0.25">
      <c r="A6706" s="62">
        <v>40151508</v>
      </c>
      <c r="B6706" s="63" t="s">
        <v>10235</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6009</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8173</v>
      </c>
    </row>
    <row r="6718" spans="1:2" x14ac:dyDescent="0.25">
      <c r="A6718" s="62">
        <v>40151520</v>
      </c>
      <c r="B6718" s="63" t="s">
        <v>1399</v>
      </c>
    </row>
    <row r="6719" spans="1:2" x14ac:dyDescent="0.25">
      <c r="A6719" s="62">
        <v>40151521</v>
      </c>
      <c r="B6719" s="63" t="s">
        <v>11850</v>
      </c>
    </row>
    <row r="6720" spans="1:2" x14ac:dyDescent="0.25">
      <c r="A6720" s="62">
        <v>40151522</v>
      </c>
      <c r="B6720" s="63" t="s">
        <v>7742</v>
      </c>
    </row>
    <row r="6721" spans="1:2" x14ac:dyDescent="0.25">
      <c r="A6721" s="62">
        <v>40151523</v>
      </c>
      <c r="B6721" s="63" t="s">
        <v>16303</v>
      </c>
    </row>
    <row r="6722" spans="1:2" x14ac:dyDescent="0.25">
      <c r="A6722" s="62">
        <v>40151524</v>
      </c>
      <c r="B6722" s="63" t="s">
        <v>6657</v>
      </c>
    </row>
    <row r="6723" spans="1:2" x14ac:dyDescent="0.25">
      <c r="A6723" s="62">
        <v>40151525</v>
      </c>
      <c r="B6723" s="63" t="s">
        <v>12077</v>
      </c>
    </row>
    <row r="6724" spans="1:2" x14ac:dyDescent="0.25">
      <c r="A6724" s="62">
        <v>40151526</v>
      </c>
      <c r="B6724" s="63" t="s">
        <v>8365</v>
      </c>
    </row>
    <row r="6725" spans="1:2" x14ac:dyDescent="0.25">
      <c r="A6725" s="62">
        <v>40151527</v>
      </c>
      <c r="B6725" s="63" t="s">
        <v>3183</v>
      </c>
    </row>
    <row r="6726" spans="1:2" x14ac:dyDescent="0.25">
      <c r="A6726" s="62">
        <v>40151528</v>
      </c>
      <c r="B6726" s="63" t="s">
        <v>11820</v>
      </c>
    </row>
    <row r="6727" spans="1:2" x14ac:dyDescent="0.25">
      <c r="A6727" s="62">
        <v>40151529</v>
      </c>
      <c r="B6727" s="63" t="s">
        <v>6707</v>
      </c>
    </row>
    <row r="6728" spans="1:2" x14ac:dyDescent="0.25">
      <c r="A6728" s="62">
        <v>40151530</v>
      </c>
      <c r="B6728" s="63" t="s">
        <v>12783</v>
      </c>
    </row>
    <row r="6729" spans="1:2" x14ac:dyDescent="0.25">
      <c r="A6729" s="62">
        <v>40151531</v>
      </c>
      <c r="B6729" s="63" t="s">
        <v>8414</v>
      </c>
    </row>
    <row r="6730" spans="1:2" x14ac:dyDescent="0.25">
      <c r="A6730" s="62">
        <v>40151532</v>
      </c>
      <c r="B6730" s="63" t="s">
        <v>17927</v>
      </c>
    </row>
    <row r="6731" spans="1:2" x14ac:dyDescent="0.25">
      <c r="A6731" s="62">
        <v>40151533</v>
      </c>
      <c r="B6731" s="63" t="s">
        <v>1280</v>
      </c>
    </row>
    <row r="6732" spans="1:2" x14ac:dyDescent="0.25">
      <c r="A6732" s="62">
        <v>40151534</v>
      </c>
      <c r="B6732" s="63" t="s">
        <v>6971</v>
      </c>
    </row>
    <row r="6733" spans="1:2" x14ac:dyDescent="0.25">
      <c r="A6733" s="62">
        <v>40151546</v>
      </c>
      <c r="B6733" s="63" t="s">
        <v>15206</v>
      </c>
    </row>
    <row r="6734" spans="1:2" x14ac:dyDescent="0.25">
      <c r="A6734" s="62">
        <v>40151547</v>
      </c>
      <c r="B6734" s="63" t="s">
        <v>10729</v>
      </c>
    </row>
    <row r="6735" spans="1:2" x14ac:dyDescent="0.25">
      <c r="A6735" s="62">
        <v>40151548</v>
      </c>
      <c r="B6735" s="63" t="s">
        <v>60</v>
      </c>
    </row>
    <row r="6736" spans="1:2" x14ac:dyDescent="0.25">
      <c r="A6736" s="62">
        <v>40151549</v>
      </c>
      <c r="B6736" s="63" t="s">
        <v>2829</v>
      </c>
    </row>
    <row r="6737" spans="1:2" x14ac:dyDescent="0.25">
      <c r="A6737" s="62">
        <v>40151550</v>
      </c>
      <c r="B6737" s="63" t="s">
        <v>4699</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4690</v>
      </c>
    </row>
    <row r="6747" spans="1:2" x14ac:dyDescent="0.25">
      <c r="A6747" s="62">
        <v>40151560</v>
      </c>
      <c r="B6747" s="63" t="s">
        <v>15034</v>
      </c>
    </row>
    <row r="6748" spans="1:2" x14ac:dyDescent="0.25">
      <c r="A6748" s="62">
        <v>40151561</v>
      </c>
      <c r="B6748" s="63" t="s">
        <v>13809</v>
      </c>
    </row>
    <row r="6749" spans="1:2" x14ac:dyDescent="0.25">
      <c r="A6749" s="62">
        <v>40151562</v>
      </c>
      <c r="B6749" s="63" t="s">
        <v>6151</v>
      </c>
    </row>
    <row r="6750" spans="1:2" x14ac:dyDescent="0.25">
      <c r="A6750" s="62">
        <v>40151563</v>
      </c>
      <c r="B6750" s="63" t="s">
        <v>14474</v>
      </c>
    </row>
    <row r="6751" spans="1:2" x14ac:dyDescent="0.25">
      <c r="A6751" s="62">
        <v>40151564</v>
      </c>
      <c r="B6751" s="63" t="s">
        <v>4113</v>
      </c>
    </row>
    <row r="6752" spans="1:2" x14ac:dyDescent="0.25">
      <c r="A6752" s="62">
        <v>40151601</v>
      </c>
      <c r="B6752" s="63" t="s">
        <v>11423</v>
      </c>
    </row>
    <row r="6753" spans="1:2" x14ac:dyDescent="0.25">
      <c r="A6753" s="62">
        <v>40151602</v>
      </c>
      <c r="B6753" s="63" t="s">
        <v>8599</v>
      </c>
    </row>
    <row r="6754" spans="1:2" x14ac:dyDescent="0.25">
      <c r="A6754" s="62">
        <v>40151603</v>
      </c>
      <c r="B6754" s="63" t="s">
        <v>4047</v>
      </c>
    </row>
    <row r="6755" spans="1:2" x14ac:dyDescent="0.25">
      <c r="A6755" s="62">
        <v>40151604</v>
      </c>
      <c r="B6755" s="63" t="s">
        <v>1711</v>
      </c>
    </row>
    <row r="6756" spans="1:2" x14ac:dyDescent="0.25">
      <c r="A6756" s="62">
        <v>40151605</v>
      </c>
      <c r="B6756" s="63" t="s">
        <v>4748</v>
      </c>
    </row>
    <row r="6757" spans="1:2" x14ac:dyDescent="0.25">
      <c r="A6757" s="62">
        <v>40151606</v>
      </c>
      <c r="B6757" s="63" t="s">
        <v>4746</v>
      </c>
    </row>
    <row r="6758" spans="1:2" x14ac:dyDescent="0.25">
      <c r="A6758" s="62">
        <v>40151607</v>
      </c>
      <c r="B6758" s="63" t="s">
        <v>3011</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9056</v>
      </c>
    </row>
    <row r="6763" spans="1:2" x14ac:dyDescent="0.25">
      <c r="A6763" s="62">
        <v>40151612</v>
      </c>
      <c r="B6763" s="63" t="s">
        <v>8068</v>
      </c>
    </row>
    <row r="6764" spans="1:2" x14ac:dyDescent="0.25">
      <c r="A6764" s="62">
        <v>40151613</v>
      </c>
      <c r="B6764" s="63" t="s">
        <v>2231</v>
      </c>
    </row>
    <row r="6765" spans="1:2" x14ac:dyDescent="0.25">
      <c r="A6765" s="62">
        <v>40151614</v>
      </c>
      <c r="B6765" s="63" t="s">
        <v>15762</v>
      </c>
    </row>
    <row r="6766" spans="1:2" x14ac:dyDescent="0.25">
      <c r="A6766" s="62">
        <v>40151615</v>
      </c>
      <c r="B6766" s="63" t="s">
        <v>10066</v>
      </c>
    </row>
    <row r="6767" spans="1:2" x14ac:dyDescent="0.25">
      <c r="A6767" s="62">
        <v>40151616</v>
      </c>
      <c r="B6767" s="63" t="s">
        <v>16206</v>
      </c>
    </row>
    <row r="6768" spans="1:2" x14ac:dyDescent="0.25">
      <c r="A6768" s="62">
        <v>40151701</v>
      </c>
      <c r="B6768" s="63" t="s">
        <v>2136</v>
      </c>
    </row>
    <row r="6769" spans="1:2" x14ac:dyDescent="0.25">
      <c r="A6769" s="62">
        <v>40151712</v>
      </c>
      <c r="B6769" s="63" t="s">
        <v>5245</v>
      </c>
    </row>
    <row r="6770" spans="1:2" x14ac:dyDescent="0.25">
      <c r="A6770" s="62">
        <v>40151713</v>
      </c>
      <c r="B6770" s="63" t="s">
        <v>7545</v>
      </c>
    </row>
    <row r="6771" spans="1:2" x14ac:dyDescent="0.25">
      <c r="A6771" s="62">
        <v>40151714</v>
      </c>
      <c r="B6771" s="63" t="s">
        <v>9600</v>
      </c>
    </row>
    <row r="6772" spans="1:2" x14ac:dyDescent="0.25">
      <c r="A6772" s="62">
        <v>40151715</v>
      </c>
      <c r="B6772" s="63" t="s">
        <v>6830</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2808</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4171</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8677</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6092</v>
      </c>
    </row>
    <row r="6798" spans="1:2" x14ac:dyDescent="0.25">
      <c r="A6798" s="62">
        <v>40161514</v>
      </c>
      <c r="B6798" s="63" t="s">
        <v>4051</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5294</v>
      </c>
    </row>
    <row r="6804" spans="1:2" x14ac:dyDescent="0.25">
      <c r="A6804" s="62">
        <v>40161520</v>
      </c>
      <c r="B6804" s="63" t="s">
        <v>7418</v>
      </c>
    </row>
    <row r="6805" spans="1:2" x14ac:dyDescent="0.25">
      <c r="A6805" s="62">
        <v>40161521</v>
      </c>
      <c r="B6805" s="63" t="s">
        <v>17831</v>
      </c>
    </row>
    <row r="6806" spans="1:2" x14ac:dyDescent="0.25">
      <c r="A6806" s="62">
        <v>40161522</v>
      </c>
      <c r="B6806" s="63" t="s">
        <v>13531</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14264</v>
      </c>
    </row>
    <row r="6812" spans="1:2" x14ac:dyDescent="0.25">
      <c r="A6812" s="62">
        <v>40161602</v>
      </c>
      <c r="B6812" s="63" t="s">
        <v>1631</v>
      </c>
    </row>
    <row r="6813" spans="1:2" x14ac:dyDescent="0.25">
      <c r="A6813" s="62">
        <v>40161701</v>
      </c>
      <c r="B6813" s="63" t="s">
        <v>8730</v>
      </c>
    </row>
    <row r="6814" spans="1:2" x14ac:dyDescent="0.25">
      <c r="A6814" s="62">
        <v>40161702</v>
      </c>
      <c r="B6814" s="63" t="s">
        <v>5343</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5453</v>
      </c>
    </row>
    <row r="6821" spans="1:2" x14ac:dyDescent="0.25">
      <c r="A6821" s="62">
        <v>40161805</v>
      </c>
      <c r="B6821" s="63" t="s">
        <v>2621</v>
      </c>
    </row>
    <row r="6822" spans="1:2" x14ac:dyDescent="0.25">
      <c r="A6822" s="62">
        <v>40161806</v>
      </c>
      <c r="B6822" s="63" t="s">
        <v>1593</v>
      </c>
    </row>
    <row r="6823" spans="1:2" x14ac:dyDescent="0.25">
      <c r="A6823" s="62">
        <v>41101502</v>
      </c>
      <c r="B6823" s="63" t="s">
        <v>883</v>
      </c>
    </row>
    <row r="6824" spans="1:2" x14ac:dyDescent="0.25">
      <c r="A6824" s="62">
        <v>41101503</v>
      </c>
      <c r="B6824" s="63" t="s">
        <v>3515</v>
      </c>
    </row>
    <row r="6825" spans="1:2" x14ac:dyDescent="0.25">
      <c r="A6825" s="62">
        <v>41101504</v>
      </c>
      <c r="B6825" s="63" t="s">
        <v>14163</v>
      </c>
    </row>
    <row r="6826" spans="1:2" x14ac:dyDescent="0.25">
      <c r="A6826" s="62">
        <v>41101505</v>
      </c>
      <c r="B6826" s="63" t="s">
        <v>6852</v>
      </c>
    </row>
    <row r="6827" spans="1:2" x14ac:dyDescent="0.25">
      <c r="A6827" s="62">
        <v>41101515</v>
      </c>
      <c r="B6827" s="63" t="s">
        <v>8628</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8561</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7383</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6694</v>
      </c>
    </row>
    <row r="6841" spans="1:2" x14ac:dyDescent="0.25">
      <c r="A6841" s="62">
        <v>41101806</v>
      </c>
      <c r="B6841" s="63" t="s">
        <v>4365</v>
      </c>
    </row>
    <row r="6842" spans="1:2" x14ac:dyDescent="0.25">
      <c r="A6842" s="62">
        <v>41101807</v>
      </c>
      <c r="B6842" s="63" t="s">
        <v>1313</v>
      </c>
    </row>
    <row r="6843" spans="1:2" x14ac:dyDescent="0.25">
      <c r="A6843" s="62">
        <v>41101808</v>
      </c>
      <c r="B6843" s="63" t="s">
        <v>13</v>
      </c>
    </row>
    <row r="6844" spans="1:2" x14ac:dyDescent="0.25">
      <c r="A6844" s="62">
        <v>41101809</v>
      </c>
      <c r="B6844" s="63" t="s">
        <v>6593</v>
      </c>
    </row>
    <row r="6845" spans="1:2" x14ac:dyDescent="0.25">
      <c r="A6845" s="62">
        <v>41101810</v>
      </c>
      <c r="B6845" s="63" t="s">
        <v>14578</v>
      </c>
    </row>
    <row r="6846" spans="1:2" x14ac:dyDescent="0.25">
      <c r="A6846" s="62">
        <v>41101901</v>
      </c>
      <c r="B6846" s="63" t="s">
        <v>8047</v>
      </c>
    </row>
    <row r="6847" spans="1:2" x14ac:dyDescent="0.25">
      <c r="A6847" s="62">
        <v>41101902</v>
      </c>
      <c r="B6847" s="63" t="s">
        <v>13472</v>
      </c>
    </row>
    <row r="6848" spans="1:2" x14ac:dyDescent="0.25">
      <c r="A6848" s="62">
        <v>41101903</v>
      </c>
      <c r="B6848" s="63" t="s">
        <v>9830</v>
      </c>
    </row>
    <row r="6849" spans="1:2" x14ac:dyDescent="0.25">
      <c r="A6849" s="62">
        <v>41102401</v>
      </c>
      <c r="B6849" s="63" t="s">
        <v>16601</v>
      </c>
    </row>
    <row r="6850" spans="1:2" x14ac:dyDescent="0.25">
      <c r="A6850" s="62">
        <v>41102402</v>
      </c>
      <c r="B6850" s="63" t="s">
        <v>18601</v>
      </c>
    </row>
    <row r="6851" spans="1:2" x14ac:dyDescent="0.25">
      <c r="A6851" s="62">
        <v>41102403</v>
      </c>
      <c r="B6851" s="63" t="s">
        <v>14500</v>
      </c>
    </row>
    <row r="6852" spans="1:2" x14ac:dyDescent="0.25">
      <c r="A6852" s="62">
        <v>41102404</v>
      </c>
      <c r="B6852" s="63" t="s">
        <v>9379</v>
      </c>
    </row>
    <row r="6853" spans="1:2" x14ac:dyDescent="0.25">
      <c r="A6853" s="62">
        <v>41102405</v>
      </c>
      <c r="B6853" s="63" t="s">
        <v>13268</v>
      </c>
    </row>
    <row r="6854" spans="1:2" x14ac:dyDescent="0.25">
      <c r="A6854" s="62">
        <v>41102406</v>
      </c>
      <c r="B6854" s="63" t="s">
        <v>5956</v>
      </c>
    </row>
    <row r="6855" spans="1:2" x14ac:dyDescent="0.25">
      <c r="A6855" s="62">
        <v>41102407</v>
      </c>
      <c r="B6855" s="63" t="s">
        <v>16789</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7798</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14692</v>
      </c>
    </row>
    <row r="6868" spans="1:2" x14ac:dyDescent="0.25">
      <c r="A6868" s="62">
        <v>41102505</v>
      </c>
      <c r="B6868" s="63" t="s">
        <v>7904</v>
      </c>
    </row>
    <row r="6869" spans="1:2" x14ac:dyDescent="0.25">
      <c r="A6869" s="62">
        <v>41102506</v>
      </c>
      <c r="B6869" s="63" t="s">
        <v>8063</v>
      </c>
    </row>
    <row r="6870" spans="1:2" x14ac:dyDescent="0.25">
      <c r="A6870" s="62">
        <v>41102507</v>
      </c>
      <c r="B6870" s="63" t="s">
        <v>7389</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5731</v>
      </c>
    </row>
    <row r="6875" spans="1:2" x14ac:dyDescent="0.25">
      <c r="A6875" s="62">
        <v>41102512</v>
      </c>
      <c r="B6875" s="63" t="s">
        <v>8894</v>
      </c>
    </row>
    <row r="6876" spans="1:2" x14ac:dyDescent="0.25">
      <c r="A6876" s="62">
        <v>41102513</v>
      </c>
      <c r="B6876" s="63" t="s">
        <v>8760</v>
      </c>
    </row>
    <row r="6877" spans="1:2" x14ac:dyDescent="0.25">
      <c r="A6877" s="62">
        <v>41102601</v>
      </c>
      <c r="B6877" s="63" t="s">
        <v>15061</v>
      </c>
    </row>
    <row r="6878" spans="1:2" x14ac:dyDescent="0.25">
      <c r="A6878" s="62">
        <v>41102602</v>
      </c>
      <c r="B6878" s="63" t="s">
        <v>12221</v>
      </c>
    </row>
    <row r="6879" spans="1:2" x14ac:dyDescent="0.25">
      <c r="A6879" s="62">
        <v>41102603</v>
      </c>
      <c r="B6879" s="63" t="s">
        <v>5368</v>
      </c>
    </row>
    <row r="6880" spans="1:2" x14ac:dyDescent="0.25">
      <c r="A6880" s="62">
        <v>41102604</v>
      </c>
      <c r="B6880" s="63" t="s">
        <v>16234</v>
      </c>
    </row>
    <row r="6881" spans="1:2" x14ac:dyDescent="0.25">
      <c r="A6881" s="62">
        <v>41102605</v>
      </c>
      <c r="B6881" s="63" t="s">
        <v>8140</v>
      </c>
    </row>
    <row r="6882" spans="1:2" x14ac:dyDescent="0.25">
      <c r="A6882" s="62">
        <v>41102606</v>
      </c>
      <c r="B6882" s="63" t="s">
        <v>12987</v>
      </c>
    </row>
    <row r="6883" spans="1:2" x14ac:dyDescent="0.25">
      <c r="A6883" s="62">
        <v>41102607</v>
      </c>
      <c r="B6883" s="63" t="s">
        <v>10060</v>
      </c>
    </row>
    <row r="6884" spans="1:2" x14ac:dyDescent="0.25">
      <c r="A6884" s="62">
        <v>41102608</v>
      </c>
      <c r="B6884" s="63" t="s">
        <v>15236</v>
      </c>
    </row>
    <row r="6885" spans="1:2" x14ac:dyDescent="0.25">
      <c r="A6885" s="62">
        <v>41102701</v>
      </c>
      <c r="B6885" s="63" t="s">
        <v>16620</v>
      </c>
    </row>
    <row r="6886" spans="1:2" x14ac:dyDescent="0.25">
      <c r="A6886" s="62">
        <v>41102702</v>
      </c>
      <c r="B6886" s="63" t="s">
        <v>11473</v>
      </c>
    </row>
    <row r="6887" spans="1:2" x14ac:dyDescent="0.25">
      <c r="A6887" s="62">
        <v>41102703</v>
      </c>
      <c r="B6887" s="63" t="s">
        <v>7518</v>
      </c>
    </row>
    <row r="6888" spans="1:2" x14ac:dyDescent="0.25">
      <c r="A6888" s="62">
        <v>41102704</v>
      </c>
      <c r="B6888" s="63" t="s">
        <v>14139</v>
      </c>
    </row>
    <row r="6889" spans="1:2" x14ac:dyDescent="0.25">
      <c r="A6889" s="62">
        <v>41102705</v>
      </c>
      <c r="B6889" s="63" t="s">
        <v>6949</v>
      </c>
    </row>
    <row r="6890" spans="1:2" x14ac:dyDescent="0.25">
      <c r="A6890" s="62">
        <v>41102706</v>
      </c>
      <c r="B6890" s="63" t="s">
        <v>12383</v>
      </c>
    </row>
    <row r="6891" spans="1:2" x14ac:dyDescent="0.25">
      <c r="A6891" s="62">
        <v>41102901</v>
      </c>
      <c r="B6891" s="63" t="s">
        <v>6703</v>
      </c>
    </row>
    <row r="6892" spans="1:2" x14ac:dyDescent="0.25">
      <c r="A6892" s="62">
        <v>41102902</v>
      </c>
      <c r="B6892" s="63" t="s">
        <v>6076</v>
      </c>
    </row>
    <row r="6893" spans="1:2" x14ac:dyDescent="0.25">
      <c r="A6893" s="62">
        <v>41102903</v>
      </c>
      <c r="B6893" s="63" t="s">
        <v>17545</v>
      </c>
    </row>
    <row r="6894" spans="1:2" x14ac:dyDescent="0.25">
      <c r="A6894" s="62">
        <v>41102904</v>
      </c>
      <c r="B6894" s="63" t="s">
        <v>426</v>
      </c>
    </row>
    <row r="6895" spans="1:2" x14ac:dyDescent="0.25">
      <c r="A6895" s="62">
        <v>41102905</v>
      </c>
      <c r="B6895" s="63" t="s">
        <v>8239</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15148</v>
      </c>
    </row>
    <row r="6901" spans="1:2" x14ac:dyDescent="0.25">
      <c r="A6901" s="62">
        <v>41102914</v>
      </c>
      <c r="B6901" s="63" t="s">
        <v>3227</v>
      </c>
    </row>
    <row r="6902" spans="1:2" x14ac:dyDescent="0.25">
      <c r="A6902" s="62">
        <v>41102915</v>
      </c>
      <c r="B6902" s="63" t="s">
        <v>16838</v>
      </c>
    </row>
    <row r="6903" spans="1:2" x14ac:dyDescent="0.25">
      <c r="A6903" s="62">
        <v>41102916</v>
      </c>
      <c r="B6903" s="63" t="s">
        <v>4889</v>
      </c>
    </row>
    <row r="6904" spans="1:2" x14ac:dyDescent="0.25">
      <c r="A6904" s="62">
        <v>41102917</v>
      </c>
      <c r="B6904" s="63" t="s">
        <v>9466</v>
      </c>
    </row>
    <row r="6905" spans="1:2" x14ac:dyDescent="0.25">
      <c r="A6905" s="62">
        <v>41102918</v>
      </c>
      <c r="B6905" s="63" t="s">
        <v>9164</v>
      </c>
    </row>
    <row r="6906" spans="1:2" x14ac:dyDescent="0.25">
      <c r="A6906" s="62">
        <v>41102919</v>
      </c>
      <c r="B6906" s="63" t="s">
        <v>15547</v>
      </c>
    </row>
    <row r="6907" spans="1:2" x14ac:dyDescent="0.25">
      <c r="A6907" s="62">
        <v>41102920</v>
      </c>
      <c r="B6907" s="63" t="s">
        <v>16231</v>
      </c>
    </row>
    <row r="6908" spans="1:2" x14ac:dyDescent="0.25">
      <c r="A6908" s="62">
        <v>41102921</v>
      </c>
      <c r="B6908" s="63" t="s">
        <v>9745</v>
      </c>
    </row>
    <row r="6909" spans="1:2" x14ac:dyDescent="0.25">
      <c r="A6909" s="62">
        <v>41102922</v>
      </c>
      <c r="B6909" s="63" t="s">
        <v>3297</v>
      </c>
    </row>
    <row r="6910" spans="1:2" x14ac:dyDescent="0.25">
      <c r="A6910" s="62">
        <v>41103001</v>
      </c>
      <c r="B6910" s="63" t="s">
        <v>4488</v>
      </c>
    </row>
    <row r="6911" spans="1:2" x14ac:dyDescent="0.25">
      <c r="A6911" s="62">
        <v>41103003</v>
      </c>
      <c r="B6911" s="63" t="s">
        <v>11335</v>
      </c>
    </row>
    <row r="6912" spans="1:2" x14ac:dyDescent="0.25">
      <c r="A6912" s="62">
        <v>41103004</v>
      </c>
      <c r="B6912" s="63" t="s">
        <v>4722</v>
      </c>
    </row>
    <row r="6913" spans="1:2" x14ac:dyDescent="0.25">
      <c r="A6913" s="62">
        <v>41103005</v>
      </c>
      <c r="B6913" s="63" t="s">
        <v>3376</v>
      </c>
    </row>
    <row r="6914" spans="1:2" x14ac:dyDescent="0.25">
      <c r="A6914" s="62">
        <v>41103006</v>
      </c>
      <c r="B6914" s="63" t="s">
        <v>14897</v>
      </c>
    </row>
    <row r="6915" spans="1:2" x14ac:dyDescent="0.25">
      <c r="A6915" s="62">
        <v>41103007</v>
      </c>
      <c r="B6915" s="63" t="s">
        <v>4225</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3543</v>
      </c>
    </row>
    <row r="6920" spans="1:2" x14ac:dyDescent="0.25">
      <c r="A6920" s="62">
        <v>41103013</v>
      </c>
      <c r="B6920" s="63" t="s">
        <v>5252</v>
      </c>
    </row>
    <row r="6921" spans="1:2" x14ac:dyDescent="0.25">
      <c r="A6921" s="62">
        <v>41103014</v>
      </c>
      <c r="B6921" s="63" t="s">
        <v>3437</v>
      </c>
    </row>
    <row r="6922" spans="1:2" x14ac:dyDescent="0.25">
      <c r="A6922" s="62">
        <v>41103015</v>
      </c>
      <c r="B6922" s="63" t="s">
        <v>9160</v>
      </c>
    </row>
    <row r="6923" spans="1:2" x14ac:dyDescent="0.25">
      <c r="A6923" s="62">
        <v>41103017</v>
      </c>
      <c r="B6923" s="63" t="s">
        <v>5207</v>
      </c>
    </row>
    <row r="6924" spans="1:2" x14ac:dyDescent="0.25">
      <c r="A6924" s="62">
        <v>41103019</v>
      </c>
      <c r="B6924" s="63" t="s">
        <v>17080</v>
      </c>
    </row>
    <row r="6925" spans="1:2" x14ac:dyDescent="0.25">
      <c r="A6925" s="62">
        <v>41103020</v>
      </c>
      <c r="B6925" s="63" t="s">
        <v>4194</v>
      </c>
    </row>
    <row r="6926" spans="1:2" x14ac:dyDescent="0.25">
      <c r="A6926" s="62">
        <v>41103021</v>
      </c>
      <c r="B6926" s="63" t="s">
        <v>11064</v>
      </c>
    </row>
    <row r="6927" spans="1:2" x14ac:dyDescent="0.25">
      <c r="A6927" s="62">
        <v>41103022</v>
      </c>
      <c r="B6927" s="63" t="s">
        <v>13953</v>
      </c>
    </row>
    <row r="6928" spans="1:2" x14ac:dyDescent="0.25">
      <c r="A6928" s="62">
        <v>41103023</v>
      </c>
      <c r="B6928" s="63" t="s">
        <v>1037</v>
      </c>
    </row>
    <row r="6929" spans="1:2" x14ac:dyDescent="0.25">
      <c r="A6929" s="62">
        <v>41103024</v>
      </c>
      <c r="B6929" s="63" t="s">
        <v>18757</v>
      </c>
    </row>
    <row r="6930" spans="1:2" x14ac:dyDescent="0.25">
      <c r="A6930" s="62">
        <v>41103025</v>
      </c>
      <c r="B6930" s="63" t="s">
        <v>5793</v>
      </c>
    </row>
    <row r="6931" spans="1:2" x14ac:dyDescent="0.25">
      <c r="A6931" s="62">
        <v>41103201</v>
      </c>
      <c r="B6931" s="63" t="s">
        <v>15704</v>
      </c>
    </row>
    <row r="6932" spans="1:2" x14ac:dyDescent="0.25">
      <c r="A6932" s="62">
        <v>41103202</v>
      </c>
      <c r="B6932" s="63" t="s">
        <v>6024</v>
      </c>
    </row>
    <row r="6933" spans="1:2" x14ac:dyDescent="0.25">
      <c r="A6933" s="62">
        <v>41103203</v>
      </c>
      <c r="B6933" s="63" t="s">
        <v>16840</v>
      </c>
    </row>
    <row r="6934" spans="1:2" x14ac:dyDescent="0.25">
      <c r="A6934" s="62">
        <v>41103205</v>
      </c>
      <c r="B6934" s="63" t="s">
        <v>6195</v>
      </c>
    </row>
    <row r="6935" spans="1:2" x14ac:dyDescent="0.25">
      <c r="A6935" s="62">
        <v>41103206</v>
      </c>
      <c r="B6935" s="63" t="s">
        <v>17148</v>
      </c>
    </row>
    <row r="6936" spans="1:2" x14ac:dyDescent="0.25">
      <c r="A6936" s="62">
        <v>41103207</v>
      </c>
      <c r="B6936" s="63" t="s">
        <v>12520</v>
      </c>
    </row>
    <row r="6937" spans="1:2" x14ac:dyDescent="0.25">
      <c r="A6937" s="62">
        <v>41103208</v>
      </c>
      <c r="B6937" s="63" t="s">
        <v>6254</v>
      </c>
    </row>
    <row r="6938" spans="1:2" x14ac:dyDescent="0.25">
      <c r="A6938" s="62">
        <v>41103209</v>
      </c>
      <c r="B6938" s="63" t="s">
        <v>2576</v>
      </c>
    </row>
    <row r="6939" spans="1:2" x14ac:dyDescent="0.25">
      <c r="A6939" s="62">
        <v>41103210</v>
      </c>
      <c r="B6939" s="63" t="s">
        <v>6332</v>
      </c>
    </row>
    <row r="6940" spans="1:2" x14ac:dyDescent="0.25">
      <c r="A6940" s="62">
        <v>41103301</v>
      </c>
      <c r="B6940" s="63" t="s">
        <v>1566</v>
      </c>
    </row>
    <row r="6941" spans="1:2" x14ac:dyDescent="0.25">
      <c r="A6941" s="62">
        <v>41103302</v>
      </c>
      <c r="B6941" s="63" t="s">
        <v>4302</v>
      </c>
    </row>
    <row r="6942" spans="1:2" x14ac:dyDescent="0.25">
      <c r="A6942" s="62">
        <v>41103303</v>
      </c>
      <c r="B6942" s="63" t="s">
        <v>10311</v>
      </c>
    </row>
    <row r="6943" spans="1:2" x14ac:dyDescent="0.25">
      <c r="A6943" s="62">
        <v>41103305</v>
      </c>
      <c r="B6943" s="63" t="s">
        <v>3987</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4457</v>
      </c>
    </row>
    <row r="6951" spans="1:2" x14ac:dyDescent="0.25">
      <c r="A6951" s="62">
        <v>41103313</v>
      </c>
      <c r="B6951" s="63" t="s">
        <v>11800</v>
      </c>
    </row>
    <row r="6952" spans="1:2" x14ac:dyDescent="0.25">
      <c r="A6952" s="62">
        <v>41103314</v>
      </c>
      <c r="B6952" s="63" t="s">
        <v>901</v>
      </c>
    </row>
    <row r="6953" spans="1:2" x14ac:dyDescent="0.25">
      <c r="A6953" s="62">
        <v>41103315</v>
      </c>
      <c r="B6953" s="63" t="s">
        <v>8527</v>
      </c>
    </row>
    <row r="6954" spans="1:2" x14ac:dyDescent="0.25">
      <c r="A6954" s="62">
        <v>41103316</v>
      </c>
      <c r="B6954" s="63" t="s">
        <v>4202</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8647</v>
      </c>
    </row>
    <row r="6959" spans="1:2" x14ac:dyDescent="0.25">
      <c r="A6959" s="62">
        <v>41103406</v>
      </c>
      <c r="B6959" s="63" t="s">
        <v>16451</v>
      </c>
    </row>
    <row r="6960" spans="1:2" x14ac:dyDescent="0.25">
      <c r="A6960" s="62">
        <v>41103407</v>
      </c>
      <c r="B6960" s="63" t="s">
        <v>3372</v>
      </c>
    </row>
    <row r="6961" spans="1:2" x14ac:dyDescent="0.25">
      <c r="A6961" s="62">
        <v>41103408</v>
      </c>
      <c r="B6961" s="63" t="s">
        <v>2246</v>
      </c>
    </row>
    <row r="6962" spans="1:2" x14ac:dyDescent="0.25">
      <c r="A6962" s="62">
        <v>41103409</v>
      </c>
      <c r="B6962" s="63" t="s">
        <v>5428</v>
      </c>
    </row>
    <row r="6963" spans="1:2" x14ac:dyDescent="0.25">
      <c r="A6963" s="62">
        <v>41103410</v>
      </c>
      <c r="B6963" s="63" t="s">
        <v>5302</v>
      </c>
    </row>
    <row r="6964" spans="1:2" x14ac:dyDescent="0.25">
      <c r="A6964" s="62">
        <v>41103411</v>
      </c>
      <c r="B6964" s="63" t="s">
        <v>16740</v>
      </c>
    </row>
    <row r="6965" spans="1:2" x14ac:dyDescent="0.25">
      <c r="A6965" s="62">
        <v>41103412</v>
      </c>
      <c r="B6965" s="63" t="s">
        <v>18640</v>
      </c>
    </row>
    <row r="6966" spans="1:2" x14ac:dyDescent="0.25">
      <c r="A6966" s="62">
        <v>41103413</v>
      </c>
      <c r="B6966" s="63" t="s">
        <v>8792</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5902</v>
      </c>
    </row>
    <row r="6971" spans="1:2" x14ac:dyDescent="0.25">
      <c r="A6971" s="62">
        <v>41103504</v>
      </c>
      <c r="B6971" s="63" t="s">
        <v>2998</v>
      </c>
    </row>
    <row r="6972" spans="1:2" x14ac:dyDescent="0.25">
      <c r="A6972" s="62">
        <v>41103506</v>
      </c>
      <c r="B6972" s="63" t="s">
        <v>2118</v>
      </c>
    </row>
    <row r="6973" spans="1:2" x14ac:dyDescent="0.25">
      <c r="A6973" s="62">
        <v>41103507</v>
      </c>
      <c r="B6973" s="63" t="s">
        <v>16907</v>
      </c>
    </row>
    <row r="6974" spans="1:2" x14ac:dyDescent="0.25">
      <c r="A6974" s="62">
        <v>41103508</v>
      </c>
      <c r="B6974" s="63" t="s">
        <v>7275</v>
      </c>
    </row>
    <row r="6975" spans="1:2" x14ac:dyDescent="0.25">
      <c r="A6975" s="62">
        <v>41103509</v>
      </c>
      <c r="B6975" s="63" t="s">
        <v>6329</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6168</v>
      </c>
    </row>
    <row r="6980" spans="1:2" x14ac:dyDescent="0.25">
      <c r="A6980" s="62">
        <v>41103701</v>
      </c>
      <c r="B6980" s="63" t="s">
        <v>2671</v>
      </c>
    </row>
    <row r="6981" spans="1:2" x14ac:dyDescent="0.25">
      <c r="A6981" s="62">
        <v>41103702</v>
      </c>
      <c r="B6981" s="63" t="s">
        <v>11257</v>
      </c>
    </row>
    <row r="6982" spans="1:2" x14ac:dyDescent="0.25">
      <c r="A6982" s="62">
        <v>41103703</v>
      </c>
      <c r="B6982" s="63" t="s">
        <v>4992</v>
      </c>
    </row>
    <row r="6983" spans="1:2" x14ac:dyDescent="0.25">
      <c r="A6983" s="62">
        <v>41103704</v>
      </c>
      <c r="B6983" s="63" t="s">
        <v>15592</v>
      </c>
    </row>
    <row r="6984" spans="1:2" x14ac:dyDescent="0.25">
      <c r="A6984" s="62">
        <v>41103705</v>
      </c>
      <c r="B6984" s="63" t="s">
        <v>16388</v>
      </c>
    </row>
    <row r="6985" spans="1:2" x14ac:dyDescent="0.25">
      <c r="A6985" s="62">
        <v>41103706</v>
      </c>
      <c r="B6985" s="63" t="s">
        <v>7212</v>
      </c>
    </row>
    <row r="6986" spans="1:2" x14ac:dyDescent="0.25">
      <c r="A6986" s="62">
        <v>41103707</v>
      </c>
      <c r="B6986" s="63" t="s">
        <v>12598</v>
      </c>
    </row>
    <row r="6987" spans="1:2" x14ac:dyDescent="0.25">
      <c r="A6987" s="62">
        <v>41103708</v>
      </c>
      <c r="B6987" s="63" t="s">
        <v>7211</v>
      </c>
    </row>
    <row r="6988" spans="1:2" x14ac:dyDescent="0.25">
      <c r="A6988" s="62">
        <v>41103709</v>
      </c>
      <c r="B6988" s="63" t="s">
        <v>1297</v>
      </c>
    </row>
    <row r="6989" spans="1:2" x14ac:dyDescent="0.25">
      <c r="A6989" s="62">
        <v>41103710</v>
      </c>
      <c r="B6989" s="63" t="s">
        <v>7625</v>
      </c>
    </row>
    <row r="6990" spans="1:2" x14ac:dyDescent="0.25">
      <c r="A6990" s="62">
        <v>41103711</v>
      </c>
      <c r="B6990" s="63" t="s">
        <v>12493</v>
      </c>
    </row>
    <row r="6991" spans="1:2" x14ac:dyDescent="0.25">
      <c r="A6991" s="62">
        <v>41103712</v>
      </c>
      <c r="B6991" s="63" t="s">
        <v>8054</v>
      </c>
    </row>
    <row r="6992" spans="1:2" x14ac:dyDescent="0.25">
      <c r="A6992" s="62">
        <v>41103713</v>
      </c>
      <c r="B6992" s="63" t="s">
        <v>14272</v>
      </c>
    </row>
    <row r="6993" spans="1:2" x14ac:dyDescent="0.25">
      <c r="A6993" s="62">
        <v>41103714</v>
      </c>
      <c r="B6993" s="63" t="s">
        <v>11327</v>
      </c>
    </row>
    <row r="6994" spans="1:2" x14ac:dyDescent="0.25">
      <c r="A6994" s="62">
        <v>41103715</v>
      </c>
      <c r="B6994" s="63" t="s">
        <v>10402</v>
      </c>
    </row>
    <row r="6995" spans="1:2" x14ac:dyDescent="0.25">
      <c r="A6995" s="62">
        <v>41103801</v>
      </c>
      <c r="B6995" s="63" t="s">
        <v>7425</v>
      </c>
    </row>
    <row r="6996" spans="1:2" x14ac:dyDescent="0.25">
      <c r="A6996" s="62">
        <v>41103802</v>
      </c>
      <c r="B6996" s="63" t="s">
        <v>3712</v>
      </c>
    </row>
    <row r="6997" spans="1:2" x14ac:dyDescent="0.25">
      <c r="A6997" s="62">
        <v>41103803</v>
      </c>
      <c r="B6997" s="63" t="s">
        <v>8867</v>
      </c>
    </row>
    <row r="6998" spans="1:2" x14ac:dyDescent="0.25">
      <c r="A6998" s="62">
        <v>41103804</v>
      </c>
      <c r="B6998" s="63" t="s">
        <v>16533</v>
      </c>
    </row>
    <row r="6999" spans="1:2" x14ac:dyDescent="0.25">
      <c r="A6999" s="62">
        <v>41103805</v>
      </c>
      <c r="B6999" s="63" t="s">
        <v>3607</v>
      </c>
    </row>
    <row r="7000" spans="1:2" x14ac:dyDescent="0.25">
      <c r="A7000" s="62">
        <v>41103806</v>
      </c>
      <c r="B7000" s="63" t="s">
        <v>7732</v>
      </c>
    </row>
    <row r="7001" spans="1:2" x14ac:dyDescent="0.25">
      <c r="A7001" s="62">
        <v>41103807</v>
      </c>
      <c r="B7001" s="63" t="s">
        <v>3065</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4424</v>
      </c>
    </row>
    <row r="7006" spans="1:2" x14ac:dyDescent="0.25">
      <c r="A7006" s="62">
        <v>41103812</v>
      </c>
      <c r="B7006" s="63" t="s">
        <v>1331</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7069</v>
      </c>
    </row>
    <row r="7013" spans="1:2" x14ac:dyDescent="0.25">
      <c r="A7013" s="62">
        <v>41103903</v>
      </c>
      <c r="B7013" s="63" t="s">
        <v>3448</v>
      </c>
    </row>
    <row r="7014" spans="1:2" x14ac:dyDescent="0.25">
      <c r="A7014" s="62">
        <v>41103904</v>
      </c>
      <c r="B7014" s="63" t="s">
        <v>16044</v>
      </c>
    </row>
    <row r="7015" spans="1:2" x14ac:dyDescent="0.25">
      <c r="A7015" s="62">
        <v>41103905</v>
      </c>
      <c r="B7015" s="63" t="s">
        <v>6460</v>
      </c>
    </row>
    <row r="7016" spans="1:2" x14ac:dyDescent="0.25">
      <c r="A7016" s="62">
        <v>41103906</v>
      </c>
      <c r="B7016" s="63" t="s">
        <v>10962</v>
      </c>
    </row>
    <row r="7017" spans="1:2" x14ac:dyDescent="0.25">
      <c r="A7017" s="62">
        <v>41103907</v>
      </c>
      <c r="B7017" s="63" t="s">
        <v>6400</v>
      </c>
    </row>
    <row r="7018" spans="1:2" x14ac:dyDescent="0.25">
      <c r="A7018" s="62">
        <v>41103908</v>
      </c>
      <c r="B7018" s="63" t="s">
        <v>10310</v>
      </c>
    </row>
    <row r="7019" spans="1:2" x14ac:dyDescent="0.25">
      <c r="A7019" s="62">
        <v>41103909</v>
      </c>
      <c r="B7019" s="63" t="s">
        <v>8072</v>
      </c>
    </row>
    <row r="7020" spans="1:2" x14ac:dyDescent="0.25">
      <c r="A7020" s="62">
        <v>41103910</v>
      </c>
      <c r="B7020" s="63" t="s">
        <v>8493</v>
      </c>
    </row>
    <row r="7021" spans="1:2" x14ac:dyDescent="0.25">
      <c r="A7021" s="62">
        <v>41103911</v>
      </c>
      <c r="B7021" s="63" t="s">
        <v>4270</v>
      </c>
    </row>
    <row r="7022" spans="1:2" x14ac:dyDescent="0.25">
      <c r="A7022" s="62">
        <v>41103912</v>
      </c>
      <c r="B7022" s="63" t="s">
        <v>18593</v>
      </c>
    </row>
    <row r="7023" spans="1:2" x14ac:dyDescent="0.25">
      <c r="A7023" s="62">
        <v>41103913</v>
      </c>
      <c r="B7023" s="63" t="s">
        <v>7303</v>
      </c>
    </row>
    <row r="7024" spans="1:2" x14ac:dyDescent="0.25">
      <c r="A7024" s="62">
        <v>41104001</v>
      </c>
      <c r="B7024" s="63" t="s">
        <v>10646</v>
      </c>
    </row>
    <row r="7025" spans="1:2" x14ac:dyDescent="0.25">
      <c r="A7025" s="62">
        <v>41104002</v>
      </c>
      <c r="B7025" s="63" t="s">
        <v>15273</v>
      </c>
    </row>
    <row r="7026" spans="1:2" x14ac:dyDescent="0.25">
      <c r="A7026" s="62">
        <v>41104003</v>
      </c>
      <c r="B7026" s="63" t="s">
        <v>6387</v>
      </c>
    </row>
    <row r="7027" spans="1:2" x14ac:dyDescent="0.25">
      <c r="A7027" s="62">
        <v>41104004</v>
      </c>
      <c r="B7027" s="63" t="s">
        <v>11483</v>
      </c>
    </row>
    <row r="7028" spans="1:2" x14ac:dyDescent="0.25">
      <c r="A7028" s="62">
        <v>41104005</v>
      </c>
      <c r="B7028" s="63" t="s">
        <v>4499</v>
      </c>
    </row>
    <row r="7029" spans="1:2" x14ac:dyDescent="0.25">
      <c r="A7029" s="62">
        <v>41104006</v>
      </c>
      <c r="B7029" s="63" t="s">
        <v>8741</v>
      </c>
    </row>
    <row r="7030" spans="1:2" x14ac:dyDescent="0.25">
      <c r="A7030" s="62">
        <v>41104007</v>
      </c>
      <c r="B7030" s="63" t="s">
        <v>13839</v>
      </c>
    </row>
    <row r="7031" spans="1:2" x14ac:dyDescent="0.25">
      <c r="A7031" s="62">
        <v>41104008</v>
      </c>
      <c r="B7031" s="63" t="s">
        <v>4256</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8743</v>
      </c>
    </row>
    <row r="7037" spans="1:2" x14ac:dyDescent="0.25">
      <c r="A7037" s="62">
        <v>41104014</v>
      </c>
      <c r="B7037" s="63" t="s">
        <v>15826</v>
      </c>
    </row>
    <row r="7038" spans="1:2" x14ac:dyDescent="0.25">
      <c r="A7038" s="62">
        <v>41104015</v>
      </c>
      <c r="B7038" s="63" t="s">
        <v>13572</v>
      </c>
    </row>
    <row r="7039" spans="1:2" x14ac:dyDescent="0.25">
      <c r="A7039" s="62">
        <v>41104016</v>
      </c>
      <c r="B7039" s="63" t="s">
        <v>9447</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6741</v>
      </c>
    </row>
    <row r="7046" spans="1:2" x14ac:dyDescent="0.25">
      <c r="A7046" s="62">
        <v>41104103</v>
      </c>
      <c r="B7046" s="63" t="s">
        <v>14676</v>
      </c>
    </row>
    <row r="7047" spans="1:2" x14ac:dyDescent="0.25">
      <c r="A7047" s="62">
        <v>41104104</v>
      </c>
      <c r="B7047" s="63" t="s">
        <v>16459</v>
      </c>
    </row>
    <row r="7048" spans="1:2" x14ac:dyDescent="0.25">
      <c r="A7048" s="62">
        <v>41104105</v>
      </c>
      <c r="B7048" s="63" t="s">
        <v>4638</v>
      </c>
    </row>
    <row r="7049" spans="1:2" x14ac:dyDescent="0.25">
      <c r="A7049" s="62">
        <v>41104106</v>
      </c>
      <c r="B7049" s="63" t="s">
        <v>15900</v>
      </c>
    </row>
    <row r="7050" spans="1:2" x14ac:dyDescent="0.25">
      <c r="A7050" s="62">
        <v>41104107</v>
      </c>
      <c r="B7050" s="63" t="s">
        <v>11047</v>
      </c>
    </row>
    <row r="7051" spans="1:2" x14ac:dyDescent="0.25">
      <c r="A7051" s="62">
        <v>41104108</v>
      </c>
      <c r="B7051" s="63" t="s">
        <v>9413</v>
      </c>
    </row>
    <row r="7052" spans="1:2" x14ac:dyDescent="0.25">
      <c r="A7052" s="62">
        <v>41104109</v>
      </c>
      <c r="B7052" s="63" t="s">
        <v>4038</v>
      </c>
    </row>
    <row r="7053" spans="1:2" x14ac:dyDescent="0.25">
      <c r="A7053" s="62">
        <v>41104110</v>
      </c>
      <c r="B7053" s="63" t="s">
        <v>17274</v>
      </c>
    </row>
    <row r="7054" spans="1:2" x14ac:dyDescent="0.25">
      <c r="A7054" s="62">
        <v>41104111</v>
      </c>
      <c r="B7054" s="63" t="s">
        <v>1242</v>
      </c>
    </row>
    <row r="7055" spans="1:2" x14ac:dyDescent="0.25">
      <c r="A7055" s="62">
        <v>41104112</v>
      </c>
      <c r="B7055" s="63" t="s">
        <v>4819</v>
      </c>
    </row>
    <row r="7056" spans="1:2" x14ac:dyDescent="0.25">
      <c r="A7056" s="62">
        <v>41104114</v>
      </c>
      <c r="B7056" s="63" t="s">
        <v>10273</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2305</v>
      </c>
    </row>
    <row r="7062" spans="1:2" x14ac:dyDescent="0.25">
      <c r="A7062" s="62">
        <v>41104120</v>
      </c>
      <c r="B7062" s="63" t="s">
        <v>7495</v>
      </c>
    </row>
    <row r="7063" spans="1:2" x14ac:dyDescent="0.25">
      <c r="A7063" s="62">
        <v>41104121</v>
      </c>
      <c r="B7063" s="63" t="s">
        <v>1584</v>
      </c>
    </row>
    <row r="7064" spans="1:2" x14ac:dyDescent="0.25">
      <c r="A7064" s="62">
        <v>41104122</v>
      </c>
      <c r="B7064" s="63" t="s">
        <v>725</v>
      </c>
    </row>
    <row r="7065" spans="1:2" x14ac:dyDescent="0.25">
      <c r="A7065" s="62">
        <v>41104123</v>
      </c>
      <c r="B7065" s="63" t="s">
        <v>7947</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7183</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8635</v>
      </c>
    </row>
    <row r="7076" spans="1:2" x14ac:dyDescent="0.25">
      <c r="A7076" s="62">
        <v>41104210</v>
      </c>
      <c r="B7076" s="63" t="s">
        <v>6727</v>
      </c>
    </row>
    <row r="7077" spans="1:2" x14ac:dyDescent="0.25">
      <c r="A7077" s="62">
        <v>41104211</v>
      </c>
      <c r="B7077" s="63" t="s">
        <v>4135</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7390</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8302</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1891</v>
      </c>
    </row>
    <row r="7092" spans="1:2" x14ac:dyDescent="0.25">
      <c r="A7092" s="62">
        <v>41104406</v>
      </c>
      <c r="B7092" s="63" t="s">
        <v>6256</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7657</v>
      </c>
    </row>
    <row r="7099" spans="1:2" x14ac:dyDescent="0.25">
      <c r="A7099" s="62">
        <v>41104413</v>
      </c>
      <c r="B7099" s="63" t="s">
        <v>4255</v>
      </c>
    </row>
    <row r="7100" spans="1:2" x14ac:dyDescent="0.25">
      <c r="A7100" s="62">
        <v>41104414</v>
      </c>
      <c r="B7100" s="63" t="s">
        <v>5369</v>
      </c>
    </row>
    <row r="7101" spans="1:2" x14ac:dyDescent="0.25">
      <c r="A7101" s="62">
        <v>41104415</v>
      </c>
      <c r="B7101" s="63" t="s">
        <v>14195</v>
      </c>
    </row>
    <row r="7102" spans="1:2" x14ac:dyDescent="0.25">
      <c r="A7102" s="62">
        <v>41104416</v>
      </c>
      <c r="B7102" s="63" t="s">
        <v>4127</v>
      </c>
    </row>
    <row r="7103" spans="1:2" x14ac:dyDescent="0.25">
      <c r="A7103" s="62">
        <v>41104417</v>
      </c>
      <c r="B7103" s="63" t="s">
        <v>8955</v>
      </c>
    </row>
    <row r="7104" spans="1:2" x14ac:dyDescent="0.25">
      <c r="A7104" s="62">
        <v>41104418</v>
      </c>
      <c r="B7104" s="63" t="s">
        <v>6684</v>
      </c>
    </row>
    <row r="7105" spans="1:2" x14ac:dyDescent="0.25">
      <c r="A7105" s="62">
        <v>41104419</v>
      </c>
      <c r="B7105" s="63" t="s">
        <v>16425</v>
      </c>
    </row>
    <row r="7106" spans="1:2" x14ac:dyDescent="0.25">
      <c r="A7106" s="62">
        <v>41104420</v>
      </c>
      <c r="B7106" s="63" t="s">
        <v>13201</v>
      </c>
    </row>
    <row r="7107" spans="1:2" x14ac:dyDescent="0.25">
      <c r="A7107" s="62">
        <v>41104421</v>
      </c>
      <c r="B7107" s="63" t="s">
        <v>10878</v>
      </c>
    </row>
    <row r="7108" spans="1:2" x14ac:dyDescent="0.25">
      <c r="A7108" s="62">
        <v>41104422</v>
      </c>
      <c r="B7108" s="63" t="s">
        <v>15334</v>
      </c>
    </row>
    <row r="7109" spans="1:2" x14ac:dyDescent="0.25">
      <c r="A7109" s="62">
        <v>41104423</v>
      </c>
      <c r="B7109" s="63" t="s">
        <v>12047</v>
      </c>
    </row>
    <row r="7110" spans="1:2" x14ac:dyDescent="0.25">
      <c r="A7110" s="62">
        <v>41104424</v>
      </c>
      <c r="B7110" s="63" t="s">
        <v>8210</v>
      </c>
    </row>
    <row r="7111" spans="1:2" x14ac:dyDescent="0.25">
      <c r="A7111" s="62">
        <v>41104501</v>
      </c>
      <c r="B7111" s="63" t="s">
        <v>17799</v>
      </c>
    </row>
    <row r="7112" spans="1:2" x14ac:dyDescent="0.25">
      <c r="A7112" s="62">
        <v>41104502</v>
      </c>
      <c r="B7112" s="63" t="s">
        <v>31</v>
      </c>
    </row>
    <row r="7113" spans="1:2" x14ac:dyDescent="0.25">
      <c r="A7113" s="62">
        <v>41104503</v>
      </c>
      <c r="B7113" s="63" t="s">
        <v>8410</v>
      </c>
    </row>
    <row r="7114" spans="1:2" x14ac:dyDescent="0.25">
      <c r="A7114" s="62">
        <v>41104504</v>
      </c>
      <c r="B7114" s="63" t="s">
        <v>11475</v>
      </c>
    </row>
    <row r="7115" spans="1:2" x14ac:dyDescent="0.25">
      <c r="A7115" s="62">
        <v>41104505</v>
      </c>
      <c r="B7115" s="63" t="s">
        <v>11193</v>
      </c>
    </row>
    <row r="7116" spans="1:2" x14ac:dyDescent="0.25">
      <c r="A7116" s="62">
        <v>41104506</v>
      </c>
      <c r="B7116" s="63" t="s">
        <v>5664</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8750</v>
      </c>
    </row>
    <row r="7127" spans="1:2" x14ac:dyDescent="0.25">
      <c r="A7127" s="62">
        <v>41104605</v>
      </c>
      <c r="B7127" s="63" t="s">
        <v>10016</v>
      </c>
    </row>
    <row r="7128" spans="1:2" x14ac:dyDescent="0.25">
      <c r="A7128" s="62">
        <v>41104606</v>
      </c>
      <c r="B7128" s="63" t="s">
        <v>5147</v>
      </c>
    </row>
    <row r="7129" spans="1:2" x14ac:dyDescent="0.25">
      <c r="A7129" s="62">
        <v>41104607</v>
      </c>
      <c r="B7129" s="63" t="s">
        <v>6309</v>
      </c>
    </row>
    <row r="7130" spans="1:2" x14ac:dyDescent="0.25">
      <c r="A7130" s="62">
        <v>41104608</v>
      </c>
      <c r="B7130" s="63" t="s">
        <v>11708</v>
      </c>
    </row>
    <row r="7131" spans="1:2" x14ac:dyDescent="0.25">
      <c r="A7131" s="62">
        <v>41104609</v>
      </c>
      <c r="B7131" s="63" t="s">
        <v>16433</v>
      </c>
    </row>
    <row r="7132" spans="1:2" x14ac:dyDescent="0.25">
      <c r="A7132" s="62">
        <v>41104610</v>
      </c>
      <c r="B7132" s="63" t="s">
        <v>17043</v>
      </c>
    </row>
    <row r="7133" spans="1:2" x14ac:dyDescent="0.25">
      <c r="A7133" s="62">
        <v>41104611</v>
      </c>
      <c r="B7133" s="63" t="s">
        <v>3020</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13866</v>
      </c>
    </row>
    <row r="7138" spans="1:2" x14ac:dyDescent="0.25">
      <c r="A7138" s="62">
        <v>41104704</v>
      </c>
      <c r="B7138" s="63" t="s">
        <v>8109</v>
      </c>
    </row>
    <row r="7139" spans="1:2" x14ac:dyDescent="0.25">
      <c r="A7139" s="62">
        <v>41104801</v>
      </c>
      <c r="B7139" s="63" t="s">
        <v>6116</v>
      </c>
    </row>
    <row r="7140" spans="1:2" x14ac:dyDescent="0.25">
      <c r="A7140" s="62">
        <v>41104802</v>
      </c>
      <c r="B7140" s="63" t="s">
        <v>465</v>
      </c>
    </row>
    <row r="7141" spans="1:2" x14ac:dyDescent="0.25">
      <c r="A7141" s="62">
        <v>41104803</v>
      </c>
      <c r="B7141" s="63" t="s">
        <v>12000</v>
      </c>
    </row>
    <row r="7142" spans="1:2" x14ac:dyDescent="0.25">
      <c r="A7142" s="62">
        <v>41104804</v>
      </c>
      <c r="B7142" s="63" t="s">
        <v>8497</v>
      </c>
    </row>
    <row r="7143" spans="1:2" x14ac:dyDescent="0.25">
      <c r="A7143" s="62">
        <v>41104805</v>
      </c>
      <c r="B7143" s="63" t="s">
        <v>14894</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6425</v>
      </c>
    </row>
    <row r="7148" spans="1:2" x14ac:dyDescent="0.25">
      <c r="A7148" s="62">
        <v>41104810</v>
      </c>
      <c r="B7148" s="63" t="s">
        <v>12532</v>
      </c>
    </row>
    <row r="7149" spans="1:2" x14ac:dyDescent="0.25">
      <c r="A7149" s="62">
        <v>41104811</v>
      </c>
      <c r="B7149" s="63" t="s">
        <v>5027</v>
      </c>
    </row>
    <row r="7150" spans="1:2" x14ac:dyDescent="0.25">
      <c r="A7150" s="62">
        <v>41104812</v>
      </c>
      <c r="B7150" s="63" t="s">
        <v>7158</v>
      </c>
    </row>
    <row r="7151" spans="1:2" x14ac:dyDescent="0.25">
      <c r="A7151" s="62">
        <v>41104813</v>
      </c>
      <c r="B7151" s="63" t="s">
        <v>18326</v>
      </c>
    </row>
    <row r="7152" spans="1:2" x14ac:dyDescent="0.25">
      <c r="A7152" s="62">
        <v>41104814</v>
      </c>
      <c r="B7152" s="63" t="s">
        <v>3868</v>
      </c>
    </row>
    <row r="7153" spans="1:2" x14ac:dyDescent="0.25">
      <c r="A7153" s="62">
        <v>41104815</v>
      </c>
      <c r="B7153" s="63" t="s">
        <v>1465</v>
      </c>
    </row>
    <row r="7154" spans="1:2" x14ac:dyDescent="0.25">
      <c r="A7154" s="62">
        <v>41104816</v>
      </c>
      <c r="B7154" s="63" t="s">
        <v>6573</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6587</v>
      </c>
    </row>
    <row r="7162" spans="1:2" x14ac:dyDescent="0.25">
      <c r="A7162" s="62">
        <v>41104907</v>
      </c>
      <c r="B7162" s="63" t="s">
        <v>4639</v>
      </c>
    </row>
    <row r="7163" spans="1:2" x14ac:dyDescent="0.25">
      <c r="A7163" s="62">
        <v>41104908</v>
      </c>
      <c r="B7163" s="63" t="s">
        <v>3044</v>
      </c>
    </row>
    <row r="7164" spans="1:2" x14ac:dyDescent="0.25">
      <c r="A7164" s="62">
        <v>41104909</v>
      </c>
      <c r="B7164" s="63" t="s">
        <v>7194</v>
      </c>
    </row>
    <row r="7165" spans="1:2" x14ac:dyDescent="0.25">
      <c r="A7165" s="62">
        <v>41104910</v>
      </c>
      <c r="B7165" s="63" t="s">
        <v>16204</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10728</v>
      </c>
    </row>
    <row r="7171" spans="1:2" x14ac:dyDescent="0.25">
      <c r="A7171" s="62">
        <v>41104916</v>
      </c>
      <c r="B7171" s="63" t="s">
        <v>7283</v>
      </c>
    </row>
    <row r="7172" spans="1:2" x14ac:dyDescent="0.25">
      <c r="A7172" s="62">
        <v>41104917</v>
      </c>
      <c r="B7172" s="63" t="s">
        <v>10262</v>
      </c>
    </row>
    <row r="7173" spans="1:2" x14ac:dyDescent="0.25">
      <c r="A7173" s="62">
        <v>41104918</v>
      </c>
      <c r="B7173" s="63" t="s">
        <v>2968</v>
      </c>
    </row>
    <row r="7174" spans="1:2" x14ac:dyDescent="0.25">
      <c r="A7174" s="62">
        <v>41104919</v>
      </c>
      <c r="B7174" s="63" t="s">
        <v>16017</v>
      </c>
    </row>
    <row r="7175" spans="1:2" x14ac:dyDescent="0.25">
      <c r="A7175" s="62">
        <v>41104920</v>
      </c>
      <c r="B7175" s="63" t="s">
        <v>6656</v>
      </c>
    </row>
    <row r="7176" spans="1:2" x14ac:dyDescent="0.25">
      <c r="A7176" s="62">
        <v>41104921</v>
      </c>
      <c r="B7176" s="63" t="s">
        <v>8803</v>
      </c>
    </row>
    <row r="7177" spans="1:2" x14ac:dyDescent="0.25">
      <c r="A7177" s="62">
        <v>41104922</v>
      </c>
      <c r="B7177" s="63" t="s">
        <v>16508</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7218</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3085</v>
      </c>
    </row>
    <row r="7197" spans="1:2" x14ac:dyDescent="0.25">
      <c r="A7197" s="62">
        <v>41105201</v>
      </c>
      <c r="B7197" s="63" t="s">
        <v>18687</v>
      </c>
    </row>
    <row r="7198" spans="1:2" x14ac:dyDescent="0.25">
      <c r="A7198" s="62">
        <v>41105202</v>
      </c>
      <c r="B7198" s="63" t="s">
        <v>9949</v>
      </c>
    </row>
    <row r="7199" spans="1:2" x14ac:dyDescent="0.25">
      <c r="A7199" s="62">
        <v>41105203</v>
      </c>
      <c r="B7199" s="63" t="s">
        <v>3119</v>
      </c>
    </row>
    <row r="7200" spans="1:2" x14ac:dyDescent="0.25">
      <c r="A7200" s="62">
        <v>41105204</v>
      </c>
      <c r="B7200" s="63" t="s">
        <v>17518</v>
      </c>
    </row>
    <row r="7201" spans="1:2" x14ac:dyDescent="0.25">
      <c r="A7201" s="62">
        <v>41105205</v>
      </c>
      <c r="B7201" s="63" t="s">
        <v>4924</v>
      </c>
    </row>
    <row r="7202" spans="1:2" x14ac:dyDescent="0.25">
      <c r="A7202" s="62">
        <v>41105301</v>
      </c>
      <c r="B7202" s="63" t="s">
        <v>11144</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7311</v>
      </c>
    </row>
    <row r="7208" spans="1:2" x14ac:dyDescent="0.25">
      <c r="A7208" s="62">
        <v>41105308</v>
      </c>
      <c r="B7208" s="63" t="s">
        <v>8467</v>
      </c>
    </row>
    <row r="7209" spans="1:2" x14ac:dyDescent="0.25">
      <c r="A7209" s="62">
        <v>41105309</v>
      </c>
      <c r="B7209" s="63" t="s">
        <v>7811</v>
      </c>
    </row>
    <row r="7210" spans="1:2" x14ac:dyDescent="0.25">
      <c r="A7210" s="62">
        <v>41105310</v>
      </c>
      <c r="B7210" s="63" t="s">
        <v>14811</v>
      </c>
    </row>
    <row r="7211" spans="1:2" x14ac:dyDescent="0.25">
      <c r="A7211" s="62">
        <v>41105311</v>
      </c>
      <c r="B7211" s="63" t="s">
        <v>12944</v>
      </c>
    </row>
    <row r="7212" spans="1:2" x14ac:dyDescent="0.25">
      <c r="A7212" s="62">
        <v>41105312</v>
      </c>
      <c r="B7212" s="63" t="s">
        <v>5161</v>
      </c>
    </row>
    <row r="7213" spans="1:2" x14ac:dyDescent="0.25">
      <c r="A7213" s="62">
        <v>41105313</v>
      </c>
      <c r="B7213" s="63" t="s">
        <v>3223</v>
      </c>
    </row>
    <row r="7214" spans="1:2" x14ac:dyDescent="0.25">
      <c r="A7214" s="62">
        <v>41105314</v>
      </c>
      <c r="B7214" s="63" t="s">
        <v>13913</v>
      </c>
    </row>
    <row r="7215" spans="1:2" x14ac:dyDescent="0.25">
      <c r="A7215" s="62">
        <v>41105315</v>
      </c>
      <c r="B7215" s="63" t="s">
        <v>8071</v>
      </c>
    </row>
    <row r="7216" spans="1:2" x14ac:dyDescent="0.25">
      <c r="A7216" s="62">
        <v>41105316</v>
      </c>
      <c r="B7216" s="63" t="s">
        <v>15920</v>
      </c>
    </row>
    <row r="7217" spans="1:2" x14ac:dyDescent="0.25">
      <c r="A7217" s="62">
        <v>41105317</v>
      </c>
      <c r="B7217" s="63" t="s">
        <v>5276</v>
      </c>
    </row>
    <row r="7218" spans="1:2" x14ac:dyDescent="0.25">
      <c r="A7218" s="62">
        <v>41105318</v>
      </c>
      <c r="B7218" s="63" t="s">
        <v>16419</v>
      </c>
    </row>
    <row r="7219" spans="1:2" x14ac:dyDescent="0.25">
      <c r="A7219" s="62">
        <v>41105319</v>
      </c>
      <c r="B7219" s="63" t="s">
        <v>16456</v>
      </c>
    </row>
    <row r="7220" spans="1:2" x14ac:dyDescent="0.25">
      <c r="A7220" s="62">
        <v>41105320</v>
      </c>
      <c r="B7220" s="63" t="s">
        <v>7994</v>
      </c>
    </row>
    <row r="7221" spans="1:2" x14ac:dyDescent="0.25">
      <c r="A7221" s="62">
        <v>41105321</v>
      </c>
      <c r="B7221" s="63" t="s">
        <v>2380</v>
      </c>
    </row>
    <row r="7222" spans="1:2" x14ac:dyDescent="0.25">
      <c r="A7222" s="62">
        <v>41105322</v>
      </c>
      <c r="B7222" s="63" t="s">
        <v>213</v>
      </c>
    </row>
    <row r="7223" spans="1:2" x14ac:dyDescent="0.25">
      <c r="A7223" s="62">
        <v>41105323</v>
      </c>
      <c r="B7223" s="63" t="s">
        <v>16263</v>
      </c>
    </row>
    <row r="7224" spans="1:2" x14ac:dyDescent="0.25">
      <c r="A7224" s="62">
        <v>41105324</v>
      </c>
      <c r="B7224" s="63" t="s">
        <v>3504</v>
      </c>
    </row>
    <row r="7225" spans="1:2" x14ac:dyDescent="0.25">
      <c r="A7225" s="62">
        <v>41105325</v>
      </c>
      <c r="B7225" s="63" t="s">
        <v>289</v>
      </c>
    </row>
    <row r="7226" spans="1:2" x14ac:dyDescent="0.25">
      <c r="A7226" s="62">
        <v>41105326</v>
      </c>
      <c r="B7226" s="63" t="s">
        <v>11171</v>
      </c>
    </row>
    <row r="7227" spans="1:2" x14ac:dyDescent="0.25">
      <c r="A7227" s="62">
        <v>41105327</v>
      </c>
      <c r="B7227" s="63" t="s">
        <v>4417</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6588</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5542</v>
      </c>
    </row>
    <row r="7242" spans="1:2" x14ac:dyDescent="0.25">
      <c r="A7242" s="62">
        <v>41105503</v>
      </c>
      <c r="B7242" s="63" t="s">
        <v>10027</v>
      </c>
    </row>
    <row r="7243" spans="1:2" x14ac:dyDescent="0.25">
      <c r="A7243" s="62">
        <v>41105504</v>
      </c>
      <c r="B7243" s="63" t="s">
        <v>8779</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7295</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5801</v>
      </c>
    </row>
    <row r="7254" spans="1:2" x14ac:dyDescent="0.25">
      <c r="A7254" s="62">
        <v>41105515</v>
      </c>
      <c r="B7254" s="63" t="s">
        <v>7958</v>
      </c>
    </row>
    <row r="7255" spans="1:2" x14ac:dyDescent="0.25">
      <c r="A7255" s="62">
        <v>41105516</v>
      </c>
      <c r="B7255" s="63" t="s">
        <v>9667</v>
      </c>
    </row>
    <row r="7256" spans="1:2" x14ac:dyDescent="0.25">
      <c r="A7256" s="62">
        <v>41105517</v>
      </c>
      <c r="B7256" s="63" t="s">
        <v>2733</v>
      </c>
    </row>
    <row r="7257" spans="1:2" x14ac:dyDescent="0.25">
      <c r="A7257" s="62">
        <v>41105518</v>
      </c>
      <c r="B7257" s="63" t="s">
        <v>6672</v>
      </c>
    </row>
    <row r="7258" spans="1:2" x14ac:dyDescent="0.25">
      <c r="A7258" s="62">
        <v>41105519</v>
      </c>
      <c r="B7258" s="63" t="s">
        <v>1112</v>
      </c>
    </row>
    <row r="7259" spans="1:2" x14ac:dyDescent="0.25">
      <c r="A7259" s="62">
        <v>41105520</v>
      </c>
      <c r="B7259" s="63" t="s">
        <v>4836</v>
      </c>
    </row>
    <row r="7260" spans="1:2" x14ac:dyDescent="0.25">
      <c r="A7260" s="62">
        <v>41105601</v>
      </c>
      <c r="B7260" s="63" t="s">
        <v>16826</v>
      </c>
    </row>
    <row r="7261" spans="1:2" x14ac:dyDescent="0.25">
      <c r="A7261" s="62">
        <v>41105701</v>
      </c>
      <c r="B7261" s="63" t="s">
        <v>17482</v>
      </c>
    </row>
    <row r="7262" spans="1:2" x14ac:dyDescent="0.25">
      <c r="A7262" s="62">
        <v>41105801</v>
      </c>
      <c r="B7262" s="63" t="s">
        <v>5475</v>
      </c>
    </row>
    <row r="7263" spans="1:2" x14ac:dyDescent="0.25">
      <c r="A7263" s="62">
        <v>41105802</v>
      </c>
      <c r="B7263" s="63" t="s">
        <v>4366</v>
      </c>
    </row>
    <row r="7264" spans="1:2" x14ac:dyDescent="0.25">
      <c r="A7264" s="62">
        <v>41105803</v>
      </c>
      <c r="B7264" s="63" t="s">
        <v>11890</v>
      </c>
    </row>
    <row r="7265" spans="1:2" x14ac:dyDescent="0.25">
      <c r="A7265" s="62">
        <v>41105804</v>
      </c>
      <c r="B7265" s="63" t="s">
        <v>8478</v>
      </c>
    </row>
    <row r="7266" spans="1:2" x14ac:dyDescent="0.25">
      <c r="A7266" s="62">
        <v>41105901</v>
      </c>
      <c r="B7266" s="63" t="s">
        <v>438</v>
      </c>
    </row>
    <row r="7267" spans="1:2" x14ac:dyDescent="0.25">
      <c r="A7267" s="62">
        <v>41105902</v>
      </c>
      <c r="B7267" s="63" t="s">
        <v>12579</v>
      </c>
    </row>
    <row r="7268" spans="1:2" x14ac:dyDescent="0.25">
      <c r="A7268" s="62">
        <v>41105903</v>
      </c>
      <c r="B7268" s="63" t="s">
        <v>8006</v>
      </c>
    </row>
    <row r="7269" spans="1:2" x14ac:dyDescent="0.25">
      <c r="A7269" s="62">
        <v>41105904</v>
      </c>
      <c r="B7269" s="63" t="s">
        <v>3636</v>
      </c>
    </row>
    <row r="7270" spans="1:2" x14ac:dyDescent="0.25">
      <c r="A7270" s="62">
        <v>41105905</v>
      </c>
      <c r="B7270" s="63" t="s">
        <v>14840</v>
      </c>
    </row>
    <row r="7271" spans="1:2" x14ac:dyDescent="0.25">
      <c r="A7271" s="62">
        <v>41105906</v>
      </c>
      <c r="B7271" s="63" t="s">
        <v>9456</v>
      </c>
    </row>
    <row r="7272" spans="1:2" x14ac:dyDescent="0.25">
      <c r="A7272" s="62">
        <v>41105907</v>
      </c>
      <c r="B7272" s="63" t="s">
        <v>15359</v>
      </c>
    </row>
    <row r="7273" spans="1:2" x14ac:dyDescent="0.25">
      <c r="A7273" s="62">
        <v>41105908</v>
      </c>
      <c r="B7273" s="63" t="s">
        <v>952</v>
      </c>
    </row>
    <row r="7274" spans="1:2" x14ac:dyDescent="0.25">
      <c r="A7274" s="62">
        <v>41106001</v>
      </c>
      <c r="B7274" s="63" t="s">
        <v>4536</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8683</v>
      </c>
    </row>
    <row r="7279" spans="1:2" x14ac:dyDescent="0.25">
      <c r="A7279" s="62">
        <v>41106006</v>
      </c>
      <c r="B7279" s="63" t="s">
        <v>3952</v>
      </c>
    </row>
    <row r="7280" spans="1:2" x14ac:dyDescent="0.25">
      <c r="A7280" s="62">
        <v>41106101</v>
      </c>
      <c r="B7280" s="63" t="s">
        <v>15529</v>
      </c>
    </row>
    <row r="7281" spans="1:2" x14ac:dyDescent="0.25">
      <c r="A7281" s="62">
        <v>41106102</v>
      </c>
      <c r="B7281" s="63" t="s">
        <v>9309</v>
      </c>
    </row>
    <row r="7282" spans="1:2" x14ac:dyDescent="0.25">
      <c r="A7282" s="62">
        <v>41106103</v>
      </c>
      <c r="B7282" s="63" t="s">
        <v>14300</v>
      </c>
    </row>
    <row r="7283" spans="1:2" x14ac:dyDescent="0.25">
      <c r="A7283" s="62">
        <v>41106104</v>
      </c>
      <c r="B7283" s="63" t="s">
        <v>16520</v>
      </c>
    </row>
    <row r="7284" spans="1:2" x14ac:dyDescent="0.25">
      <c r="A7284" s="62">
        <v>41106201</v>
      </c>
      <c r="B7284" s="63" t="s">
        <v>8897</v>
      </c>
    </row>
    <row r="7285" spans="1:2" x14ac:dyDescent="0.25">
      <c r="A7285" s="62">
        <v>41106202</v>
      </c>
      <c r="B7285" s="63" t="s">
        <v>11856</v>
      </c>
    </row>
    <row r="7286" spans="1:2" x14ac:dyDescent="0.25">
      <c r="A7286" s="62">
        <v>41106203</v>
      </c>
      <c r="B7286" s="63" t="s">
        <v>6808</v>
      </c>
    </row>
    <row r="7287" spans="1:2" x14ac:dyDescent="0.25">
      <c r="A7287" s="62">
        <v>41106204</v>
      </c>
      <c r="B7287" s="63" t="s">
        <v>11298</v>
      </c>
    </row>
    <row r="7288" spans="1:2" x14ac:dyDescent="0.25">
      <c r="A7288" s="62">
        <v>41106205</v>
      </c>
      <c r="B7288" s="63" t="s">
        <v>10255</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3291</v>
      </c>
    </row>
    <row r="7293" spans="1:2" x14ac:dyDescent="0.25">
      <c r="A7293" s="62">
        <v>41106210</v>
      </c>
      <c r="B7293" s="63" t="s">
        <v>18180</v>
      </c>
    </row>
    <row r="7294" spans="1:2" x14ac:dyDescent="0.25">
      <c r="A7294" s="62">
        <v>41106211</v>
      </c>
      <c r="B7294" s="63" t="s">
        <v>4311</v>
      </c>
    </row>
    <row r="7295" spans="1:2" x14ac:dyDescent="0.25">
      <c r="A7295" s="62">
        <v>41106212</v>
      </c>
      <c r="B7295" s="63" t="s">
        <v>4802</v>
      </c>
    </row>
    <row r="7296" spans="1:2" x14ac:dyDescent="0.25">
      <c r="A7296" s="62">
        <v>41106213</v>
      </c>
      <c r="B7296" s="63" t="s">
        <v>16410</v>
      </c>
    </row>
    <row r="7297" spans="1:2" x14ac:dyDescent="0.25">
      <c r="A7297" s="62">
        <v>41106214</v>
      </c>
      <c r="B7297" s="63" t="s">
        <v>4008</v>
      </c>
    </row>
    <row r="7298" spans="1:2" x14ac:dyDescent="0.25">
      <c r="A7298" s="62">
        <v>41106215</v>
      </c>
      <c r="B7298" s="63" t="s">
        <v>4957</v>
      </c>
    </row>
    <row r="7299" spans="1:2" x14ac:dyDescent="0.25">
      <c r="A7299" s="62">
        <v>41106216</v>
      </c>
      <c r="B7299" s="63" t="s">
        <v>2851</v>
      </c>
    </row>
    <row r="7300" spans="1:2" x14ac:dyDescent="0.25">
      <c r="A7300" s="62">
        <v>41106217</v>
      </c>
      <c r="B7300" s="63" t="s">
        <v>11545</v>
      </c>
    </row>
    <row r="7301" spans="1:2" x14ac:dyDescent="0.25">
      <c r="A7301" s="62">
        <v>41106218</v>
      </c>
      <c r="B7301" s="63" t="s">
        <v>2930</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4002</v>
      </c>
    </row>
    <row r="7306" spans="1:2" x14ac:dyDescent="0.25">
      <c r="A7306" s="62">
        <v>41106223</v>
      </c>
      <c r="B7306" s="63" t="s">
        <v>7246</v>
      </c>
    </row>
    <row r="7307" spans="1:2" x14ac:dyDescent="0.25">
      <c r="A7307" s="62">
        <v>41106301</v>
      </c>
      <c r="B7307" s="63" t="s">
        <v>12178</v>
      </c>
    </row>
    <row r="7308" spans="1:2" x14ac:dyDescent="0.25">
      <c r="A7308" s="62">
        <v>41106302</v>
      </c>
      <c r="B7308" s="63" t="s">
        <v>15241</v>
      </c>
    </row>
    <row r="7309" spans="1:2" x14ac:dyDescent="0.25">
      <c r="A7309" s="62">
        <v>41106303</v>
      </c>
      <c r="B7309" s="63" t="s">
        <v>6476</v>
      </c>
    </row>
    <row r="7310" spans="1:2" x14ac:dyDescent="0.25">
      <c r="A7310" s="62">
        <v>41106304</v>
      </c>
      <c r="B7310" s="63" t="s">
        <v>9294</v>
      </c>
    </row>
    <row r="7311" spans="1:2" x14ac:dyDescent="0.25">
      <c r="A7311" s="62">
        <v>41106305</v>
      </c>
      <c r="B7311" s="63" t="s">
        <v>7746</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2596</v>
      </c>
    </row>
    <row r="7317" spans="1:2" x14ac:dyDescent="0.25">
      <c r="A7317" s="62">
        <v>41106311</v>
      </c>
      <c r="B7317" s="63" t="s">
        <v>14071</v>
      </c>
    </row>
    <row r="7318" spans="1:2" x14ac:dyDescent="0.25">
      <c r="A7318" s="62">
        <v>41106312</v>
      </c>
      <c r="B7318" s="63" t="s">
        <v>4071</v>
      </c>
    </row>
    <row r="7319" spans="1:2" x14ac:dyDescent="0.25">
      <c r="A7319" s="62">
        <v>41106313</v>
      </c>
      <c r="B7319" s="63" t="s">
        <v>12906</v>
      </c>
    </row>
    <row r="7320" spans="1:2" x14ac:dyDescent="0.25">
      <c r="A7320" s="62">
        <v>41106314</v>
      </c>
      <c r="B7320" s="63" t="s">
        <v>16648</v>
      </c>
    </row>
    <row r="7321" spans="1:2" x14ac:dyDescent="0.25">
      <c r="A7321" s="62">
        <v>41106401</v>
      </c>
      <c r="B7321" s="63" t="s">
        <v>2945</v>
      </c>
    </row>
    <row r="7322" spans="1:2" x14ac:dyDescent="0.25">
      <c r="A7322" s="62">
        <v>41106402</v>
      </c>
      <c r="B7322" s="63" t="s">
        <v>5660</v>
      </c>
    </row>
    <row r="7323" spans="1:2" x14ac:dyDescent="0.25">
      <c r="A7323" s="62">
        <v>41106403</v>
      </c>
      <c r="B7323" s="63" t="s">
        <v>1980</v>
      </c>
    </row>
    <row r="7324" spans="1:2" x14ac:dyDescent="0.25">
      <c r="A7324" s="62">
        <v>41106501</v>
      </c>
      <c r="B7324" s="63" t="s">
        <v>9505</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14888</v>
      </c>
    </row>
    <row r="7329" spans="1:2" x14ac:dyDescent="0.25">
      <c r="A7329" s="62">
        <v>41106506</v>
      </c>
      <c r="B7329" s="63" t="s">
        <v>9192</v>
      </c>
    </row>
    <row r="7330" spans="1:2" x14ac:dyDescent="0.25">
      <c r="A7330" s="62">
        <v>41106507</v>
      </c>
      <c r="B7330" s="63" t="s">
        <v>16854</v>
      </c>
    </row>
    <row r="7331" spans="1:2" x14ac:dyDescent="0.25">
      <c r="A7331" s="62">
        <v>41106508</v>
      </c>
      <c r="B7331" s="63" t="s">
        <v>7970</v>
      </c>
    </row>
    <row r="7332" spans="1:2" x14ac:dyDescent="0.25">
      <c r="A7332" s="62">
        <v>41106509</v>
      </c>
      <c r="B7332" s="63" t="s">
        <v>5396</v>
      </c>
    </row>
    <row r="7333" spans="1:2" x14ac:dyDescent="0.25">
      <c r="A7333" s="62">
        <v>41106510</v>
      </c>
      <c r="B7333" s="63" t="s">
        <v>7647</v>
      </c>
    </row>
    <row r="7334" spans="1:2" x14ac:dyDescent="0.25">
      <c r="A7334" s="62">
        <v>41106511</v>
      </c>
      <c r="B7334" s="63" t="s">
        <v>12175</v>
      </c>
    </row>
    <row r="7335" spans="1:2" x14ac:dyDescent="0.25">
      <c r="A7335" s="62">
        <v>41106512</v>
      </c>
      <c r="B7335" s="63" t="s">
        <v>6937</v>
      </c>
    </row>
    <row r="7336" spans="1:2" x14ac:dyDescent="0.25">
      <c r="A7336" s="62">
        <v>41106513</v>
      </c>
      <c r="B7336" s="63" t="s">
        <v>9204</v>
      </c>
    </row>
    <row r="7337" spans="1:2" x14ac:dyDescent="0.25">
      <c r="A7337" s="62">
        <v>41106514</v>
      </c>
      <c r="B7337" s="63" t="s">
        <v>8327</v>
      </c>
    </row>
    <row r="7338" spans="1:2" x14ac:dyDescent="0.25">
      <c r="A7338" s="62">
        <v>41106515</v>
      </c>
      <c r="B7338" s="63" t="s">
        <v>18555</v>
      </c>
    </row>
    <row r="7339" spans="1:2" x14ac:dyDescent="0.25">
      <c r="A7339" s="62">
        <v>41106601</v>
      </c>
      <c r="B7339" s="63" t="s">
        <v>9009</v>
      </c>
    </row>
    <row r="7340" spans="1:2" x14ac:dyDescent="0.25">
      <c r="A7340" s="62">
        <v>41106602</v>
      </c>
      <c r="B7340" s="63" t="s">
        <v>8701</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16695</v>
      </c>
    </row>
    <row r="7351" spans="1:2" x14ac:dyDescent="0.25">
      <c r="A7351" s="62">
        <v>41106613</v>
      </c>
      <c r="B7351" s="63" t="s">
        <v>5340</v>
      </c>
    </row>
    <row r="7352" spans="1:2" x14ac:dyDescent="0.25">
      <c r="A7352" s="62">
        <v>41106614</v>
      </c>
      <c r="B7352" s="63" t="s">
        <v>9327</v>
      </c>
    </row>
    <row r="7353" spans="1:2" x14ac:dyDescent="0.25">
      <c r="A7353" s="62">
        <v>41106615</v>
      </c>
      <c r="B7353" s="63" t="s">
        <v>7148</v>
      </c>
    </row>
    <row r="7354" spans="1:2" x14ac:dyDescent="0.25">
      <c r="A7354" s="62">
        <v>41106616</v>
      </c>
      <c r="B7354" s="63" t="s">
        <v>6884</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5045</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7570</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2619</v>
      </c>
    </row>
    <row r="7370" spans="1:2" x14ac:dyDescent="0.25">
      <c r="A7370" s="62">
        <v>41111510</v>
      </c>
      <c r="B7370" s="63" t="s">
        <v>8431</v>
      </c>
    </row>
    <row r="7371" spans="1:2" x14ac:dyDescent="0.25">
      <c r="A7371" s="62">
        <v>41111511</v>
      </c>
      <c r="B7371" s="63" t="s">
        <v>5057</v>
      </c>
    </row>
    <row r="7372" spans="1:2" x14ac:dyDescent="0.25">
      <c r="A7372" s="62">
        <v>41111512</v>
      </c>
      <c r="B7372" s="63" t="s">
        <v>17608</v>
      </c>
    </row>
    <row r="7373" spans="1:2" x14ac:dyDescent="0.25">
      <c r="A7373" s="62">
        <v>41111513</v>
      </c>
      <c r="B7373" s="63" t="s">
        <v>15383</v>
      </c>
    </row>
    <row r="7374" spans="1:2" x14ac:dyDescent="0.25">
      <c r="A7374" s="62">
        <v>41111515</v>
      </c>
      <c r="B7374" s="63" t="s">
        <v>7352</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7593</v>
      </c>
    </row>
    <row r="7379" spans="1:2" x14ac:dyDescent="0.25">
      <c r="A7379" s="62">
        <v>41111603</v>
      </c>
      <c r="B7379" s="63" t="s">
        <v>8576</v>
      </c>
    </row>
    <row r="7380" spans="1:2" x14ac:dyDescent="0.25">
      <c r="A7380" s="62">
        <v>41111604</v>
      </c>
      <c r="B7380" s="63" t="s">
        <v>16212</v>
      </c>
    </row>
    <row r="7381" spans="1:2" x14ac:dyDescent="0.25">
      <c r="A7381" s="62">
        <v>41111605</v>
      </c>
      <c r="B7381" s="63" t="s">
        <v>8714</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4357</v>
      </c>
    </row>
    <row r="7386" spans="1:2" x14ac:dyDescent="0.25">
      <c r="A7386" s="62">
        <v>41111615</v>
      </c>
      <c r="B7386" s="63" t="s">
        <v>2146</v>
      </c>
    </row>
    <row r="7387" spans="1:2" x14ac:dyDescent="0.25">
      <c r="A7387" s="62">
        <v>41111616</v>
      </c>
      <c r="B7387" s="63" t="s">
        <v>680</v>
      </c>
    </row>
    <row r="7388" spans="1:2" x14ac:dyDescent="0.25">
      <c r="A7388" s="62">
        <v>41111617</v>
      </c>
      <c r="B7388" s="63" t="s">
        <v>8045</v>
      </c>
    </row>
    <row r="7389" spans="1:2" x14ac:dyDescent="0.25">
      <c r="A7389" s="62">
        <v>41111618</v>
      </c>
      <c r="B7389" s="63" t="s">
        <v>12070</v>
      </c>
    </row>
    <row r="7390" spans="1:2" x14ac:dyDescent="0.25">
      <c r="A7390" s="62">
        <v>41111619</v>
      </c>
      <c r="B7390" s="63" t="s">
        <v>13620</v>
      </c>
    </row>
    <row r="7391" spans="1:2" x14ac:dyDescent="0.25">
      <c r="A7391" s="62">
        <v>41111620</v>
      </c>
      <c r="B7391" s="63" t="s">
        <v>10869</v>
      </c>
    </row>
    <row r="7392" spans="1:2" x14ac:dyDescent="0.25">
      <c r="A7392" s="62">
        <v>41111621</v>
      </c>
      <c r="B7392" s="63" t="s">
        <v>18254</v>
      </c>
    </row>
    <row r="7393" spans="1:2" x14ac:dyDescent="0.25">
      <c r="A7393" s="62">
        <v>41111622</v>
      </c>
      <c r="B7393" s="63" t="s">
        <v>3325</v>
      </c>
    </row>
    <row r="7394" spans="1:2" x14ac:dyDescent="0.25">
      <c r="A7394" s="62">
        <v>41111623</v>
      </c>
      <c r="B7394" s="63" t="s">
        <v>16370</v>
      </c>
    </row>
    <row r="7395" spans="1:2" x14ac:dyDescent="0.25">
      <c r="A7395" s="62">
        <v>41111701</v>
      </c>
      <c r="B7395" s="63" t="s">
        <v>13335</v>
      </c>
    </row>
    <row r="7396" spans="1:2" x14ac:dyDescent="0.25">
      <c r="A7396" s="62">
        <v>41111702</v>
      </c>
      <c r="B7396" s="63" t="s">
        <v>8560</v>
      </c>
    </row>
    <row r="7397" spans="1:2" x14ac:dyDescent="0.25">
      <c r="A7397" s="62">
        <v>41111703</v>
      </c>
      <c r="B7397" s="63" t="s">
        <v>10499</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5743</v>
      </c>
    </row>
    <row r="7402" spans="1:2" x14ac:dyDescent="0.25">
      <c r="A7402" s="62">
        <v>41111708</v>
      </c>
      <c r="B7402" s="63" t="s">
        <v>6486</v>
      </c>
    </row>
    <row r="7403" spans="1:2" x14ac:dyDescent="0.25">
      <c r="A7403" s="62">
        <v>41111709</v>
      </c>
      <c r="B7403" s="63" t="s">
        <v>208</v>
      </c>
    </row>
    <row r="7404" spans="1:2" x14ac:dyDescent="0.25">
      <c r="A7404" s="62">
        <v>41111710</v>
      </c>
      <c r="B7404" s="63" t="s">
        <v>10918</v>
      </c>
    </row>
    <row r="7405" spans="1:2" x14ac:dyDescent="0.25">
      <c r="A7405" s="62">
        <v>41111711</v>
      </c>
      <c r="B7405" s="63" t="s">
        <v>6946</v>
      </c>
    </row>
    <row r="7406" spans="1:2" x14ac:dyDescent="0.25">
      <c r="A7406" s="62">
        <v>41111712</v>
      </c>
      <c r="B7406" s="63" t="s">
        <v>14021</v>
      </c>
    </row>
    <row r="7407" spans="1:2" x14ac:dyDescent="0.25">
      <c r="A7407" s="62">
        <v>41111713</v>
      </c>
      <c r="B7407" s="63" t="s">
        <v>6841</v>
      </c>
    </row>
    <row r="7408" spans="1:2" x14ac:dyDescent="0.25">
      <c r="A7408" s="62">
        <v>41111714</v>
      </c>
      <c r="B7408" s="63" t="s">
        <v>4624</v>
      </c>
    </row>
    <row r="7409" spans="1:2" x14ac:dyDescent="0.25">
      <c r="A7409" s="62">
        <v>41111715</v>
      </c>
      <c r="B7409" s="63" t="s">
        <v>17121</v>
      </c>
    </row>
    <row r="7410" spans="1:2" x14ac:dyDescent="0.25">
      <c r="A7410" s="62">
        <v>41111716</v>
      </c>
      <c r="B7410" s="63" t="s">
        <v>2736</v>
      </c>
    </row>
    <row r="7411" spans="1:2" x14ac:dyDescent="0.25">
      <c r="A7411" s="62">
        <v>41111717</v>
      </c>
      <c r="B7411" s="63" t="s">
        <v>16638</v>
      </c>
    </row>
    <row r="7412" spans="1:2" x14ac:dyDescent="0.25">
      <c r="A7412" s="62">
        <v>41111718</v>
      </c>
      <c r="B7412" s="63" t="s">
        <v>7874</v>
      </c>
    </row>
    <row r="7413" spans="1:2" x14ac:dyDescent="0.25">
      <c r="A7413" s="62">
        <v>41111719</v>
      </c>
      <c r="B7413" s="63" t="s">
        <v>17054</v>
      </c>
    </row>
    <row r="7414" spans="1:2" x14ac:dyDescent="0.25">
      <c r="A7414" s="62">
        <v>41111720</v>
      </c>
      <c r="B7414" s="63" t="s">
        <v>6698</v>
      </c>
    </row>
    <row r="7415" spans="1:2" x14ac:dyDescent="0.25">
      <c r="A7415" s="62">
        <v>41111721</v>
      </c>
      <c r="B7415" s="63" t="s">
        <v>15707</v>
      </c>
    </row>
    <row r="7416" spans="1:2" x14ac:dyDescent="0.25">
      <c r="A7416" s="62">
        <v>41111722</v>
      </c>
      <c r="B7416" s="63" t="s">
        <v>6002</v>
      </c>
    </row>
    <row r="7417" spans="1:2" x14ac:dyDescent="0.25">
      <c r="A7417" s="62">
        <v>41111723</v>
      </c>
      <c r="B7417" s="63" t="s">
        <v>10445</v>
      </c>
    </row>
    <row r="7418" spans="1:2" x14ac:dyDescent="0.25">
      <c r="A7418" s="62">
        <v>41111724</v>
      </c>
      <c r="B7418" s="63" t="s">
        <v>13497</v>
      </c>
    </row>
    <row r="7419" spans="1:2" x14ac:dyDescent="0.25">
      <c r="A7419" s="62">
        <v>41111725</v>
      </c>
      <c r="B7419" s="63" t="s">
        <v>18080</v>
      </c>
    </row>
    <row r="7420" spans="1:2" x14ac:dyDescent="0.25">
      <c r="A7420" s="62">
        <v>41111726</v>
      </c>
      <c r="B7420" s="63" t="s">
        <v>12744</v>
      </c>
    </row>
    <row r="7421" spans="1:2" x14ac:dyDescent="0.25">
      <c r="A7421" s="62">
        <v>41111727</v>
      </c>
      <c r="B7421" s="63" t="s">
        <v>4778</v>
      </c>
    </row>
    <row r="7422" spans="1:2" x14ac:dyDescent="0.25">
      <c r="A7422" s="62">
        <v>41111728</v>
      </c>
      <c r="B7422" s="63" t="s">
        <v>5142</v>
      </c>
    </row>
    <row r="7423" spans="1:2" x14ac:dyDescent="0.25">
      <c r="A7423" s="62">
        <v>41111729</v>
      </c>
      <c r="B7423" s="63" t="s">
        <v>17967</v>
      </c>
    </row>
    <row r="7424" spans="1:2" x14ac:dyDescent="0.25">
      <c r="A7424" s="62">
        <v>41111730</v>
      </c>
      <c r="B7424" s="63" t="s">
        <v>3303</v>
      </c>
    </row>
    <row r="7425" spans="1:2" x14ac:dyDescent="0.25">
      <c r="A7425" s="62">
        <v>41111731</v>
      </c>
      <c r="B7425" s="63" t="s">
        <v>13354</v>
      </c>
    </row>
    <row r="7426" spans="1:2" x14ac:dyDescent="0.25">
      <c r="A7426" s="62">
        <v>41111733</v>
      </c>
      <c r="B7426" s="63" t="s">
        <v>13167</v>
      </c>
    </row>
    <row r="7427" spans="1:2" x14ac:dyDescent="0.25">
      <c r="A7427" s="62">
        <v>41111734</v>
      </c>
      <c r="B7427" s="63" t="s">
        <v>6088</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7701</v>
      </c>
    </row>
    <row r="7432" spans="1:2" x14ac:dyDescent="0.25">
      <c r="A7432" s="62">
        <v>41111739</v>
      </c>
      <c r="B7432" s="63" t="s">
        <v>5257</v>
      </c>
    </row>
    <row r="7433" spans="1:2" x14ac:dyDescent="0.25">
      <c r="A7433" s="62">
        <v>41111801</v>
      </c>
      <c r="B7433" s="63" t="s">
        <v>6942</v>
      </c>
    </row>
    <row r="7434" spans="1:2" x14ac:dyDescent="0.25">
      <c r="A7434" s="62">
        <v>41111802</v>
      </c>
      <c r="B7434" s="63" t="s">
        <v>44</v>
      </c>
    </row>
    <row r="7435" spans="1:2" x14ac:dyDescent="0.25">
      <c r="A7435" s="62">
        <v>41111803</v>
      </c>
      <c r="B7435" s="63" t="s">
        <v>3579</v>
      </c>
    </row>
    <row r="7436" spans="1:2" x14ac:dyDescent="0.25">
      <c r="A7436" s="62">
        <v>41111804</v>
      </c>
      <c r="B7436" s="63" t="s">
        <v>16049</v>
      </c>
    </row>
    <row r="7437" spans="1:2" x14ac:dyDescent="0.25">
      <c r="A7437" s="62">
        <v>41111805</v>
      </c>
      <c r="B7437" s="63" t="s">
        <v>6649</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14404</v>
      </c>
    </row>
    <row r="7442" spans="1:2" x14ac:dyDescent="0.25">
      <c r="A7442" s="62">
        <v>41111901</v>
      </c>
      <c r="B7442" s="63" t="s">
        <v>4644</v>
      </c>
    </row>
    <row r="7443" spans="1:2" x14ac:dyDescent="0.25">
      <c r="A7443" s="62">
        <v>41111902</v>
      </c>
      <c r="B7443" s="63" t="s">
        <v>7554</v>
      </c>
    </row>
    <row r="7444" spans="1:2" x14ac:dyDescent="0.25">
      <c r="A7444" s="62">
        <v>41111903</v>
      </c>
      <c r="B7444" s="63" t="s">
        <v>4354</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6358</v>
      </c>
    </row>
    <row r="7449" spans="1:2" x14ac:dyDescent="0.25">
      <c r="A7449" s="62">
        <v>41111908</v>
      </c>
      <c r="B7449" s="63" t="s">
        <v>2226</v>
      </c>
    </row>
    <row r="7450" spans="1:2" x14ac:dyDescent="0.25">
      <c r="A7450" s="62">
        <v>41111909</v>
      </c>
      <c r="B7450" s="63" t="s">
        <v>14287</v>
      </c>
    </row>
    <row r="7451" spans="1:2" x14ac:dyDescent="0.25">
      <c r="A7451" s="62">
        <v>41111910</v>
      </c>
      <c r="B7451" s="63" t="s">
        <v>8204</v>
      </c>
    </row>
    <row r="7452" spans="1:2" x14ac:dyDescent="0.25">
      <c r="A7452" s="62">
        <v>41111911</v>
      </c>
      <c r="B7452" s="63" t="s">
        <v>14570</v>
      </c>
    </row>
    <row r="7453" spans="1:2" x14ac:dyDescent="0.25">
      <c r="A7453" s="62">
        <v>41111912</v>
      </c>
      <c r="B7453" s="63" t="s">
        <v>2720</v>
      </c>
    </row>
    <row r="7454" spans="1:2" x14ac:dyDescent="0.25">
      <c r="A7454" s="62">
        <v>41111913</v>
      </c>
      <c r="B7454" s="63" t="s">
        <v>5757</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7969</v>
      </c>
    </row>
    <row r="7459" spans="1:2" x14ac:dyDescent="0.25">
      <c r="A7459" s="62">
        <v>41111918</v>
      </c>
      <c r="B7459" s="63" t="s">
        <v>16416</v>
      </c>
    </row>
    <row r="7460" spans="1:2" x14ac:dyDescent="0.25">
      <c r="A7460" s="62">
        <v>41111919</v>
      </c>
      <c r="B7460" s="63" t="s">
        <v>7090</v>
      </c>
    </row>
    <row r="7461" spans="1:2" x14ac:dyDescent="0.25">
      <c r="A7461" s="62">
        <v>41111920</v>
      </c>
      <c r="B7461" s="63" t="s">
        <v>14887</v>
      </c>
    </row>
    <row r="7462" spans="1:2" x14ac:dyDescent="0.25">
      <c r="A7462" s="62">
        <v>41111921</v>
      </c>
      <c r="B7462" s="63" t="s">
        <v>5947</v>
      </c>
    </row>
    <row r="7463" spans="1:2" x14ac:dyDescent="0.25">
      <c r="A7463" s="62">
        <v>41111922</v>
      </c>
      <c r="B7463" s="63" t="s">
        <v>17647</v>
      </c>
    </row>
    <row r="7464" spans="1:2" x14ac:dyDescent="0.25">
      <c r="A7464" s="62">
        <v>41111923</v>
      </c>
      <c r="B7464" s="63" t="s">
        <v>10525</v>
      </c>
    </row>
    <row r="7465" spans="1:2" x14ac:dyDescent="0.25">
      <c r="A7465" s="62">
        <v>41111924</v>
      </c>
      <c r="B7465" s="63" t="s">
        <v>5379</v>
      </c>
    </row>
    <row r="7466" spans="1:2" x14ac:dyDescent="0.25">
      <c r="A7466" s="62">
        <v>41111926</v>
      </c>
      <c r="B7466" s="63" t="s">
        <v>8143</v>
      </c>
    </row>
    <row r="7467" spans="1:2" x14ac:dyDescent="0.25">
      <c r="A7467" s="62">
        <v>41111927</v>
      </c>
      <c r="B7467" s="63" t="s">
        <v>6183</v>
      </c>
    </row>
    <row r="7468" spans="1:2" x14ac:dyDescent="0.25">
      <c r="A7468" s="62">
        <v>41111928</v>
      </c>
      <c r="B7468" s="63" t="s">
        <v>3864</v>
      </c>
    </row>
    <row r="7469" spans="1:2" x14ac:dyDescent="0.25">
      <c r="A7469" s="62">
        <v>41111929</v>
      </c>
      <c r="B7469" s="63" t="s">
        <v>9953</v>
      </c>
    </row>
    <row r="7470" spans="1:2" x14ac:dyDescent="0.25">
      <c r="A7470" s="62">
        <v>41111930</v>
      </c>
      <c r="B7470" s="63" t="s">
        <v>7976</v>
      </c>
    </row>
    <row r="7471" spans="1:2" x14ac:dyDescent="0.25">
      <c r="A7471" s="62">
        <v>41111931</v>
      </c>
      <c r="B7471" s="63" t="s">
        <v>15680</v>
      </c>
    </row>
    <row r="7472" spans="1:2" x14ac:dyDescent="0.25">
      <c r="A7472" s="62">
        <v>41111932</v>
      </c>
      <c r="B7472" s="63" t="s">
        <v>3971</v>
      </c>
    </row>
    <row r="7473" spans="1:2" x14ac:dyDescent="0.25">
      <c r="A7473" s="62">
        <v>41111933</v>
      </c>
      <c r="B7473" s="63" t="s">
        <v>7687</v>
      </c>
    </row>
    <row r="7474" spans="1:2" x14ac:dyDescent="0.25">
      <c r="A7474" s="62">
        <v>41111934</v>
      </c>
      <c r="B7474" s="63" t="s">
        <v>7077</v>
      </c>
    </row>
    <row r="7475" spans="1:2" x14ac:dyDescent="0.25">
      <c r="A7475" s="62">
        <v>41111935</v>
      </c>
      <c r="B7475" s="63" t="s">
        <v>4340</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12877</v>
      </c>
    </row>
    <row r="7484" spans="1:2" x14ac:dyDescent="0.25">
      <c r="A7484" s="62">
        <v>41111944</v>
      </c>
      <c r="B7484" s="63" t="s">
        <v>5551</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4252</v>
      </c>
    </row>
    <row r="7492" spans="1:2" x14ac:dyDescent="0.25">
      <c r="A7492" s="62">
        <v>41112105</v>
      </c>
      <c r="B7492" s="63" t="s">
        <v>3973</v>
      </c>
    </row>
    <row r="7493" spans="1:2" x14ac:dyDescent="0.25">
      <c r="A7493" s="62">
        <v>41112106</v>
      </c>
      <c r="B7493" s="63" t="s">
        <v>13343</v>
      </c>
    </row>
    <row r="7494" spans="1:2" x14ac:dyDescent="0.25">
      <c r="A7494" s="62">
        <v>41112107</v>
      </c>
      <c r="B7494" s="63" t="s">
        <v>6929</v>
      </c>
    </row>
    <row r="7495" spans="1:2" x14ac:dyDescent="0.25">
      <c r="A7495" s="62">
        <v>41112108</v>
      </c>
      <c r="B7495" s="63" t="s">
        <v>14355</v>
      </c>
    </row>
    <row r="7496" spans="1:2" x14ac:dyDescent="0.25">
      <c r="A7496" s="62">
        <v>41112201</v>
      </c>
      <c r="B7496" s="63" t="s">
        <v>2297</v>
      </c>
    </row>
    <row r="7497" spans="1:2" x14ac:dyDescent="0.25">
      <c r="A7497" s="62">
        <v>41112202</v>
      </c>
      <c r="B7497" s="63" t="s">
        <v>7071</v>
      </c>
    </row>
    <row r="7498" spans="1:2" x14ac:dyDescent="0.25">
      <c r="A7498" s="62">
        <v>41112203</v>
      </c>
      <c r="B7498" s="63" t="s">
        <v>11977</v>
      </c>
    </row>
    <row r="7499" spans="1:2" x14ac:dyDescent="0.25">
      <c r="A7499" s="62">
        <v>41112204</v>
      </c>
      <c r="B7499" s="63" t="s">
        <v>6740</v>
      </c>
    </row>
    <row r="7500" spans="1:2" x14ac:dyDescent="0.25">
      <c r="A7500" s="62">
        <v>41112205</v>
      </c>
      <c r="B7500" s="63" t="s">
        <v>5587</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15863</v>
      </c>
    </row>
    <row r="7509" spans="1:2" x14ac:dyDescent="0.25">
      <c r="A7509" s="62">
        <v>41112215</v>
      </c>
      <c r="B7509" s="63" t="s">
        <v>2937</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3936</v>
      </c>
    </row>
    <row r="7514" spans="1:2" x14ac:dyDescent="0.25">
      <c r="A7514" s="62">
        <v>41112220</v>
      </c>
      <c r="B7514" s="63" t="s">
        <v>4658</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2577</v>
      </c>
    </row>
    <row r="7522" spans="1:2" x14ac:dyDescent="0.25">
      <c r="A7522" s="62">
        <v>41112403</v>
      </c>
      <c r="B7522" s="63" t="s">
        <v>17452</v>
      </c>
    </row>
    <row r="7523" spans="1:2" x14ac:dyDescent="0.25">
      <c r="A7523" s="62">
        <v>41112404</v>
      </c>
      <c r="B7523" s="63" t="s">
        <v>1804</v>
      </c>
    </row>
    <row r="7524" spans="1:2" x14ac:dyDescent="0.25">
      <c r="A7524" s="62">
        <v>41112405</v>
      </c>
      <c r="B7524" s="63" t="s">
        <v>7507</v>
      </c>
    </row>
    <row r="7525" spans="1:2" x14ac:dyDescent="0.25">
      <c r="A7525" s="62">
        <v>41112406</v>
      </c>
      <c r="B7525" s="63" t="s">
        <v>10280</v>
      </c>
    </row>
    <row r="7526" spans="1:2" x14ac:dyDescent="0.25">
      <c r="A7526" s="62">
        <v>41112407</v>
      </c>
      <c r="B7526" s="63" t="s">
        <v>5110</v>
      </c>
    </row>
    <row r="7527" spans="1:2" x14ac:dyDescent="0.25">
      <c r="A7527" s="62">
        <v>41112408</v>
      </c>
      <c r="B7527" s="63" t="s">
        <v>1010</v>
      </c>
    </row>
    <row r="7528" spans="1:2" x14ac:dyDescent="0.25">
      <c r="A7528" s="62">
        <v>41112409</v>
      </c>
      <c r="B7528" s="63" t="s">
        <v>17047</v>
      </c>
    </row>
    <row r="7529" spans="1:2" x14ac:dyDescent="0.25">
      <c r="A7529" s="62">
        <v>41112410</v>
      </c>
      <c r="B7529" s="63" t="s">
        <v>8383</v>
      </c>
    </row>
    <row r="7530" spans="1:2" x14ac:dyDescent="0.25">
      <c r="A7530" s="62">
        <v>41112411</v>
      </c>
      <c r="B7530" s="63" t="s">
        <v>6590</v>
      </c>
    </row>
    <row r="7531" spans="1:2" x14ac:dyDescent="0.25">
      <c r="A7531" s="62">
        <v>41112501</v>
      </c>
      <c r="B7531" s="63" t="s">
        <v>6694</v>
      </c>
    </row>
    <row r="7532" spans="1:2" x14ac:dyDescent="0.25">
      <c r="A7532" s="62">
        <v>41112502</v>
      </c>
      <c r="B7532" s="63" t="s">
        <v>3413</v>
      </c>
    </row>
    <row r="7533" spans="1:2" x14ac:dyDescent="0.25">
      <c r="A7533" s="62">
        <v>41112503</v>
      </c>
      <c r="B7533" s="63" t="s">
        <v>10787</v>
      </c>
    </row>
    <row r="7534" spans="1:2" x14ac:dyDescent="0.25">
      <c r="A7534" s="62">
        <v>41112504</v>
      </c>
      <c r="B7534" s="63" t="s">
        <v>5692</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2964</v>
      </c>
    </row>
    <row r="7552" spans="1:2" x14ac:dyDescent="0.25">
      <c r="A7552" s="62">
        <v>41112803</v>
      </c>
      <c r="B7552" s="63" t="s">
        <v>17327</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6064</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8275</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11679</v>
      </c>
    </row>
    <row r="7578" spans="1:2" x14ac:dyDescent="0.25">
      <c r="A7578" s="62">
        <v>41113036</v>
      </c>
      <c r="B7578" s="63" t="s">
        <v>16428</v>
      </c>
    </row>
    <row r="7579" spans="1:2" x14ac:dyDescent="0.25">
      <c r="A7579" s="62">
        <v>41113037</v>
      </c>
      <c r="B7579" s="63" t="s">
        <v>8232</v>
      </c>
    </row>
    <row r="7580" spans="1:2" x14ac:dyDescent="0.25">
      <c r="A7580" s="62">
        <v>41113101</v>
      </c>
      <c r="B7580" s="63" t="s">
        <v>4195</v>
      </c>
    </row>
    <row r="7581" spans="1:2" x14ac:dyDescent="0.25">
      <c r="A7581" s="62">
        <v>41113102</v>
      </c>
      <c r="B7581" s="63" t="s">
        <v>700</v>
      </c>
    </row>
    <row r="7582" spans="1:2" x14ac:dyDescent="0.25">
      <c r="A7582" s="62">
        <v>41113103</v>
      </c>
      <c r="B7582" s="63" t="s">
        <v>13190</v>
      </c>
    </row>
    <row r="7583" spans="1:2" x14ac:dyDescent="0.25">
      <c r="A7583" s="62">
        <v>41113104</v>
      </c>
      <c r="B7583" s="63" t="s">
        <v>7034</v>
      </c>
    </row>
    <row r="7584" spans="1:2" x14ac:dyDescent="0.25">
      <c r="A7584" s="62">
        <v>41113105</v>
      </c>
      <c r="B7584" s="63" t="s">
        <v>1724</v>
      </c>
    </row>
    <row r="7585" spans="1:2" x14ac:dyDescent="0.25">
      <c r="A7585" s="62">
        <v>41113106</v>
      </c>
      <c r="B7585" s="63" t="s">
        <v>6148</v>
      </c>
    </row>
    <row r="7586" spans="1:2" x14ac:dyDescent="0.25">
      <c r="A7586" s="62">
        <v>41113107</v>
      </c>
      <c r="B7586" s="63" t="s">
        <v>16294</v>
      </c>
    </row>
    <row r="7587" spans="1:2" x14ac:dyDescent="0.25">
      <c r="A7587" s="62">
        <v>41113108</v>
      </c>
      <c r="B7587" s="63" t="s">
        <v>7302</v>
      </c>
    </row>
    <row r="7588" spans="1:2" x14ac:dyDescent="0.25">
      <c r="A7588" s="62">
        <v>41113109</v>
      </c>
      <c r="B7588" s="63" t="s">
        <v>12907</v>
      </c>
    </row>
    <row r="7589" spans="1:2" x14ac:dyDescent="0.25">
      <c r="A7589" s="62">
        <v>41113110</v>
      </c>
      <c r="B7589" s="63" t="s">
        <v>5338</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6384</v>
      </c>
    </row>
    <row r="7596" spans="1:2" x14ac:dyDescent="0.25">
      <c r="A7596" s="62">
        <v>41113117</v>
      </c>
      <c r="B7596" s="63" t="s">
        <v>4334</v>
      </c>
    </row>
    <row r="7597" spans="1:2" x14ac:dyDescent="0.25">
      <c r="A7597" s="62">
        <v>41113118</v>
      </c>
      <c r="B7597" s="63" t="s">
        <v>7301</v>
      </c>
    </row>
    <row r="7598" spans="1:2" x14ac:dyDescent="0.25">
      <c r="A7598" s="62">
        <v>41113119</v>
      </c>
      <c r="B7598" s="63" t="s">
        <v>502</v>
      </c>
    </row>
    <row r="7599" spans="1:2" x14ac:dyDescent="0.25">
      <c r="A7599" s="62">
        <v>41113301</v>
      </c>
      <c r="B7599" s="63" t="s">
        <v>10152</v>
      </c>
    </row>
    <row r="7600" spans="1:2" x14ac:dyDescent="0.25">
      <c r="A7600" s="62">
        <v>41113302</v>
      </c>
      <c r="B7600" s="63" t="s">
        <v>8491</v>
      </c>
    </row>
    <row r="7601" spans="1:2" x14ac:dyDescent="0.25">
      <c r="A7601" s="62">
        <v>41113304</v>
      </c>
      <c r="B7601" s="63" t="s">
        <v>14411</v>
      </c>
    </row>
    <row r="7602" spans="1:2" x14ac:dyDescent="0.25">
      <c r="A7602" s="62">
        <v>41113305</v>
      </c>
      <c r="B7602" s="63" t="s">
        <v>9684</v>
      </c>
    </row>
    <row r="7603" spans="1:2" x14ac:dyDescent="0.25">
      <c r="A7603" s="62">
        <v>41113306</v>
      </c>
      <c r="B7603" s="63" t="s">
        <v>5119</v>
      </c>
    </row>
    <row r="7604" spans="1:2" x14ac:dyDescent="0.25">
      <c r="A7604" s="62">
        <v>41113308</v>
      </c>
      <c r="B7604" s="63" t="s">
        <v>3426</v>
      </c>
    </row>
    <row r="7605" spans="1:2" x14ac:dyDescent="0.25">
      <c r="A7605" s="62">
        <v>41113309</v>
      </c>
      <c r="B7605" s="63" t="s">
        <v>17005</v>
      </c>
    </row>
    <row r="7606" spans="1:2" x14ac:dyDescent="0.25">
      <c r="A7606" s="62">
        <v>41113310</v>
      </c>
      <c r="B7606" s="63" t="s">
        <v>9858</v>
      </c>
    </row>
    <row r="7607" spans="1:2" x14ac:dyDescent="0.25">
      <c r="A7607" s="62">
        <v>41113311</v>
      </c>
      <c r="B7607" s="63" t="s">
        <v>16623</v>
      </c>
    </row>
    <row r="7608" spans="1:2" x14ac:dyDescent="0.25">
      <c r="A7608" s="62">
        <v>41113312</v>
      </c>
      <c r="B7608" s="63" t="s">
        <v>12276</v>
      </c>
    </row>
    <row r="7609" spans="1:2" x14ac:dyDescent="0.25">
      <c r="A7609" s="62">
        <v>41113313</v>
      </c>
      <c r="B7609" s="63" t="s">
        <v>6200</v>
      </c>
    </row>
    <row r="7610" spans="1:2" x14ac:dyDescent="0.25">
      <c r="A7610" s="62">
        <v>41113314</v>
      </c>
      <c r="B7610" s="63" t="s">
        <v>4413</v>
      </c>
    </row>
    <row r="7611" spans="1:2" x14ac:dyDescent="0.25">
      <c r="A7611" s="62">
        <v>41113315</v>
      </c>
      <c r="B7611" s="63" t="s">
        <v>7109</v>
      </c>
    </row>
    <row r="7612" spans="1:2" x14ac:dyDescent="0.25">
      <c r="A7612" s="62">
        <v>41113316</v>
      </c>
      <c r="B7612" s="63" t="s">
        <v>16991</v>
      </c>
    </row>
    <row r="7613" spans="1:2" x14ac:dyDescent="0.25">
      <c r="A7613" s="62">
        <v>41113318</v>
      </c>
      <c r="B7613" s="63" t="s">
        <v>14269</v>
      </c>
    </row>
    <row r="7614" spans="1:2" x14ac:dyDescent="0.25">
      <c r="A7614" s="62">
        <v>41113319</v>
      </c>
      <c r="B7614" s="63" t="s">
        <v>4762</v>
      </c>
    </row>
    <row r="7615" spans="1:2" x14ac:dyDescent="0.25">
      <c r="A7615" s="62">
        <v>41113320</v>
      </c>
      <c r="B7615" s="63" t="s">
        <v>4321</v>
      </c>
    </row>
    <row r="7616" spans="1:2" x14ac:dyDescent="0.25">
      <c r="A7616" s="62">
        <v>41113321</v>
      </c>
      <c r="B7616" s="63" t="s">
        <v>4052</v>
      </c>
    </row>
    <row r="7617" spans="1:2" x14ac:dyDescent="0.25">
      <c r="A7617" s="62">
        <v>41113322</v>
      </c>
      <c r="B7617" s="63" t="s">
        <v>966</v>
      </c>
    </row>
    <row r="7618" spans="1:2" x14ac:dyDescent="0.25">
      <c r="A7618" s="62">
        <v>41113323</v>
      </c>
      <c r="B7618" s="63" t="s">
        <v>6892</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6835</v>
      </c>
    </row>
    <row r="7623" spans="1:2" x14ac:dyDescent="0.25">
      <c r="A7623" s="62">
        <v>41113405</v>
      </c>
      <c r="B7623" s="63" t="s">
        <v>18583</v>
      </c>
    </row>
    <row r="7624" spans="1:2" x14ac:dyDescent="0.25">
      <c r="A7624" s="62">
        <v>41113406</v>
      </c>
      <c r="B7624" s="63" t="s">
        <v>1887</v>
      </c>
    </row>
    <row r="7625" spans="1:2" x14ac:dyDescent="0.25">
      <c r="A7625" s="62">
        <v>41113407</v>
      </c>
      <c r="B7625" s="63" t="s">
        <v>5430</v>
      </c>
    </row>
    <row r="7626" spans="1:2" x14ac:dyDescent="0.25">
      <c r="A7626" s="62">
        <v>41113601</v>
      </c>
      <c r="B7626" s="63" t="s">
        <v>15489</v>
      </c>
    </row>
    <row r="7627" spans="1:2" x14ac:dyDescent="0.25">
      <c r="A7627" s="62">
        <v>41113602</v>
      </c>
      <c r="B7627" s="63" t="s">
        <v>6565</v>
      </c>
    </row>
    <row r="7628" spans="1:2" x14ac:dyDescent="0.25">
      <c r="A7628" s="62">
        <v>41113603</v>
      </c>
      <c r="B7628" s="63" t="s">
        <v>7007</v>
      </c>
    </row>
    <row r="7629" spans="1:2" x14ac:dyDescent="0.25">
      <c r="A7629" s="62">
        <v>41113604</v>
      </c>
      <c r="B7629" s="63" t="s">
        <v>13582</v>
      </c>
    </row>
    <row r="7630" spans="1:2" x14ac:dyDescent="0.25">
      <c r="A7630" s="62">
        <v>41113605</v>
      </c>
      <c r="B7630" s="63" t="s">
        <v>5946</v>
      </c>
    </row>
    <row r="7631" spans="1:2" x14ac:dyDescent="0.25">
      <c r="A7631" s="62">
        <v>41113606</v>
      </c>
      <c r="B7631" s="63" t="s">
        <v>784</v>
      </c>
    </row>
    <row r="7632" spans="1:2" x14ac:dyDescent="0.25">
      <c r="A7632" s="62">
        <v>41113607</v>
      </c>
      <c r="B7632" s="63" t="s">
        <v>5786</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14080</v>
      </c>
    </row>
    <row r="7638" spans="1:2" x14ac:dyDescent="0.25">
      <c r="A7638" s="62">
        <v>41113615</v>
      </c>
      <c r="B7638" s="63" t="s">
        <v>3049</v>
      </c>
    </row>
    <row r="7639" spans="1:2" x14ac:dyDescent="0.25">
      <c r="A7639" s="62">
        <v>41113616</v>
      </c>
      <c r="B7639" s="63" t="s">
        <v>8101</v>
      </c>
    </row>
    <row r="7640" spans="1:2" x14ac:dyDescent="0.25">
      <c r="A7640" s="62">
        <v>41113617</v>
      </c>
      <c r="B7640" s="63" t="s">
        <v>7750</v>
      </c>
    </row>
    <row r="7641" spans="1:2" x14ac:dyDescent="0.25">
      <c r="A7641" s="62">
        <v>41113618</v>
      </c>
      <c r="B7641" s="63" t="s">
        <v>14162</v>
      </c>
    </row>
    <row r="7642" spans="1:2" x14ac:dyDescent="0.25">
      <c r="A7642" s="62">
        <v>41113619</v>
      </c>
      <c r="B7642" s="63" t="s">
        <v>449</v>
      </c>
    </row>
    <row r="7643" spans="1:2" x14ac:dyDescent="0.25">
      <c r="A7643" s="62">
        <v>41113620</v>
      </c>
      <c r="B7643" s="63" t="s">
        <v>9503</v>
      </c>
    </row>
    <row r="7644" spans="1:2" x14ac:dyDescent="0.25">
      <c r="A7644" s="62">
        <v>41113621</v>
      </c>
      <c r="B7644" s="63" t="s">
        <v>4650</v>
      </c>
    </row>
    <row r="7645" spans="1:2" x14ac:dyDescent="0.25">
      <c r="A7645" s="62">
        <v>41113622</v>
      </c>
      <c r="B7645" s="63" t="s">
        <v>16408</v>
      </c>
    </row>
    <row r="7646" spans="1:2" x14ac:dyDescent="0.25">
      <c r="A7646" s="62">
        <v>41113623</v>
      </c>
      <c r="B7646" s="63" t="s">
        <v>17137</v>
      </c>
    </row>
    <row r="7647" spans="1:2" x14ac:dyDescent="0.25">
      <c r="A7647" s="62">
        <v>41113624</v>
      </c>
      <c r="B7647" s="63" t="s">
        <v>10274</v>
      </c>
    </row>
    <row r="7648" spans="1:2" x14ac:dyDescent="0.25">
      <c r="A7648" s="62">
        <v>41113625</v>
      </c>
      <c r="B7648" s="63" t="s">
        <v>16671</v>
      </c>
    </row>
    <row r="7649" spans="1:2" x14ac:dyDescent="0.25">
      <c r="A7649" s="62">
        <v>41113626</v>
      </c>
      <c r="B7649" s="63" t="s">
        <v>9849</v>
      </c>
    </row>
    <row r="7650" spans="1:2" x14ac:dyDescent="0.25">
      <c r="A7650" s="62">
        <v>41113627</v>
      </c>
      <c r="B7650" s="63" t="s">
        <v>6969</v>
      </c>
    </row>
    <row r="7651" spans="1:2" x14ac:dyDescent="0.25">
      <c r="A7651" s="62">
        <v>41113628</v>
      </c>
      <c r="B7651" s="63" t="s">
        <v>10177</v>
      </c>
    </row>
    <row r="7652" spans="1:2" x14ac:dyDescent="0.25">
      <c r="A7652" s="62">
        <v>41113629</v>
      </c>
      <c r="B7652" s="63" t="s">
        <v>3317</v>
      </c>
    </row>
    <row r="7653" spans="1:2" x14ac:dyDescent="0.25">
      <c r="A7653" s="62">
        <v>41113630</v>
      </c>
      <c r="B7653" s="63" t="s">
        <v>3822</v>
      </c>
    </row>
    <row r="7654" spans="1:2" x14ac:dyDescent="0.25">
      <c r="A7654" s="62">
        <v>41113631</v>
      </c>
      <c r="B7654" s="63" t="s">
        <v>10939</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11357</v>
      </c>
    </row>
    <row r="7660" spans="1:2" x14ac:dyDescent="0.25">
      <c r="A7660" s="62">
        <v>41113637</v>
      </c>
      <c r="B7660" s="63" t="s">
        <v>5734</v>
      </c>
    </row>
    <row r="7661" spans="1:2" x14ac:dyDescent="0.25">
      <c r="A7661" s="62">
        <v>41113638</v>
      </c>
      <c r="B7661" s="63" t="s">
        <v>18210</v>
      </c>
    </row>
    <row r="7662" spans="1:2" x14ac:dyDescent="0.25">
      <c r="A7662" s="62">
        <v>41113639</v>
      </c>
      <c r="B7662" s="63" t="s">
        <v>5676</v>
      </c>
    </row>
    <row r="7663" spans="1:2" x14ac:dyDescent="0.25">
      <c r="A7663" s="62">
        <v>41113640</v>
      </c>
      <c r="B7663" s="63" t="s">
        <v>10252</v>
      </c>
    </row>
    <row r="7664" spans="1:2" x14ac:dyDescent="0.25">
      <c r="A7664" s="62">
        <v>41113641</v>
      </c>
      <c r="B7664" s="63" t="s">
        <v>14187</v>
      </c>
    </row>
    <row r="7665" spans="1:2" x14ac:dyDescent="0.25">
      <c r="A7665" s="62">
        <v>41113642</v>
      </c>
      <c r="B7665" s="63" t="s">
        <v>1470</v>
      </c>
    </row>
    <row r="7666" spans="1:2" x14ac:dyDescent="0.25">
      <c r="A7666" s="62">
        <v>41113643</v>
      </c>
      <c r="B7666" s="63" t="s">
        <v>3827</v>
      </c>
    </row>
    <row r="7667" spans="1:2" x14ac:dyDescent="0.25">
      <c r="A7667" s="62">
        <v>41113644</v>
      </c>
      <c r="B7667" s="63" t="s">
        <v>17195</v>
      </c>
    </row>
    <row r="7668" spans="1:2" x14ac:dyDescent="0.25">
      <c r="A7668" s="62">
        <v>41113645</v>
      </c>
      <c r="B7668" s="63" t="s">
        <v>5241</v>
      </c>
    </row>
    <row r="7669" spans="1:2" x14ac:dyDescent="0.25">
      <c r="A7669" s="62">
        <v>41113646</v>
      </c>
      <c r="B7669" s="63" t="s">
        <v>13550</v>
      </c>
    </row>
    <row r="7670" spans="1:2" x14ac:dyDescent="0.25">
      <c r="A7670" s="62">
        <v>41113647</v>
      </c>
      <c r="B7670" s="63" t="s">
        <v>11291</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8998</v>
      </c>
    </row>
    <row r="7675" spans="1:2" x14ac:dyDescent="0.25">
      <c r="A7675" s="62">
        <v>41113704</v>
      </c>
      <c r="B7675" s="63" t="s">
        <v>9954</v>
      </c>
    </row>
    <row r="7676" spans="1:2" x14ac:dyDescent="0.25">
      <c r="A7676" s="62">
        <v>41113705</v>
      </c>
      <c r="B7676" s="63" t="s">
        <v>8020</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14423</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4927</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4775</v>
      </c>
    </row>
    <row r="7692" spans="1:2" x14ac:dyDescent="0.25">
      <c r="A7692" s="62">
        <v>41113803</v>
      </c>
      <c r="B7692" s="63" t="s">
        <v>1118</v>
      </c>
    </row>
    <row r="7693" spans="1:2" x14ac:dyDescent="0.25">
      <c r="A7693" s="62">
        <v>41113804</v>
      </c>
      <c r="B7693" s="63" t="s">
        <v>6706</v>
      </c>
    </row>
    <row r="7694" spans="1:2" x14ac:dyDescent="0.25">
      <c r="A7694" s="62">
        <v>41113805</v>
      </c>
      <c r="B7694" s="63" t="s">
        <v>4613</v>
      </c>
    </row>
    <row r="7695" spans="1:2" x14ac:dyDescent="0.25">
      <c r="A7695" s="62">
        <v>41113806</v>
      </c>
      <c r="B7695" s="63" t="s">
        <v>9099</v>
      </c>
    </row>
    <row r="7696" spans="1:2" x14ac:dyDescent="0.25">
      <c r="A7696" s="62">
        <v>41113807</v>
      </c>
      <c r="B7696" s="63" t="s">
        <v>10230</v>
      </c>
    </row>
    <row r="7697" spans="1:2" x14ac:dyDescent="0.25">
      <c r="A7697" s="62">
        <v>41113808</v>
      </c>
      <c r="B7697" s="63" t="s">
        <v>14336</v>
      </c>
    </row>
    <row r="7698" spans="1:2" x14ac:dyDescent="0.25">
      <c r="A7698" s="62">
        <v>41113901</v>
      </c>
      <c r="B7698" s="63" t="s">
        <v>10808</v>
      </c>
    </row>
    <row r="7699" spans="1:2" x14ac:dyDescent="0.25">
      <c r="A7699" s="62">
        <v>41113902</v>
      </c>
      <c r="B7699" s="63" t="s">
        <v>9169</v>
      </c>
    </row>
    <row r="7700" spans="1:2" x14ac:dyDescent="0.25">
      <c r="A7700" s="62">
        <v>41113903</v>
      </c>
      <c r="B7700" s="63" t="s">
        <v>5496</v>
      </c>
    </row>
    <row r="7701" spans="1:2" x14ac:dyDescent="0.25">
      <c r="A7701" s="62">
        <v>41113904</v>
      </c>
      <c r="B7701" s="63" t="s">
        <v>5814</v>
      </c>
    </row>
    <row r="7702" spans="1:2" x14ac:dyDescent="0.25">
      <c r="A7702" s="62">
        <v>41113905</v>
      </c>
      <c r="B7702" s="63" t="s">
        <v>17656</v>
      </c>
    </row>
    <row r="7703" spans="1:2" x14ac:dyDescent="0.25">
      <c r="A7703" s="62">
        <v>41113906</v>
      </c>
      <c r="B7703" s="63" t="s">
        <v>9070</v>
      </c>
    </row>
    <row r="7704" spans="1:2" x14ac:dyDescent="0.25">
      <c r="A7704" s="62">
        <v>41113907</v>
      </c>
      <c r="B7704" s="63" t="s">
        <v>2914</v>
      </c>
    </row>
    <row r="7705" spans="1:2" x14ac:dyDescent="0.25">
      <c r="A7705" s="62">
        <v>41113908</v>
      </c>
      <c r="B7705" s="63" t="s">
        <v>17694</v>
      </c>
    </row>
    <row r="7706" spans="1:2" x14ac:dyDescent="0.25">
      <c r="A7706" s="62">
        <v>41113909</v>
      </c>
      <c r="B7706" s="63" t="s">
        <v>7446</v>
      </c>
    </row>
    <row r="7707" spans="1:2" x14ac:dyDescent="0.25">
      <c r="A7707" s="62">
        <v>41113910</v>
      </c>
      <c r="B7707" s="63" t="s">
        <v>13307</v>
      </c>
    </row>
    <row r="7708" spans="1:2" x14ac:dyDescent="0.25">
      <c r="A7708" s="62">
        <v>41114001</v>
      </c>
      <c r="B7708" s="63" t="s">
        <v>10517</v>
      </c>
    </row>
    <row r="7709" spans="1:2" x14ac:dyDescent="0.25">
      <c r="A7709" s="62">
        <v>41114102</v>
      </c>
      <c r="B7709" s="63" t="s">
        <v>4672</v>
      </c>
    </row>
    <row r="7710" spans="1:2" x14ac:dyDescent="0.25">
      <c r="A7710" s="62">
        <v>41114103</v>
      </c>
      <c r="B7710" s="63" t="s">
        <v>14123</v>
      </c>
    </row>
    <row r="7711" spans="1:2" x14ac:dyDescent="0.25">
      <c r="A7711" s="62">
        <v>41114104</v>
      </c>
      <c r="B7711" s="63" t="s">
        <v>8197</v>
      </c>
    </row>
    <row r="7712" spans="1:2" x14ac:dyDescent="0.25">
      <c r="A7712" s="62">
        <v>41114105</v>
      </c>
      <c r="B7712" s="63" t="s">
        <v>5921</v>
      </c>
    </row>
    <row r="7713" spans="1:2" x14ac:dyDescent="0.25">
      <c r="A7713" s="62">
        <v>41114106</v>
      </c>
      <c r="B7713" s="63" t="s">
        <v>14594</v>
      </c>
    </row>
    <row r="7714" spans="1:2" x14ac:dyDescent="0.25">
      <c r="A7714" s="62">
        <v>41114107</v>
      </c>
      <c r="B7714" s="63" t="s">
        <v>3105</v>
      </c>
    </row>
    <row r="7715" spans="1:2" x14ac:dyDescent="0.25">
      <c r="A7715" s="62">
        <v>41114108</v>
      </c>
      <c r="B7715" s="63" t="s">
        <v>17338</v>
      </c>
    </row>
    <row r="7716" spans="1:2" x14ac:dyDescent="0.25">
      <c r="A7716" s="62">
        <v>41114201</v>
      </c>
      <c r="B7716" s="63" t="s">
        <v>8292</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8590</v>
      </c>
    </row>
    <row r="7721" spans="1:2" x14ac:dyDescent="0.25">
      <c r="A7721" s="62">
        <v>41114206</v>
      </c>
      <c r="B7721" s="63" t="s">
        <v>11622</v>
      </c>
    </row>
    <row r="7722" spans="1:2" x14ac:dyDescent="0.25">
      <c r="A7722" s="62">
        <v>41114301</v>
      </c>
      <c r="B7722" s="63" t="s">
        <v>4212</v>
      </c>
    </row>
    <row r="7723" spans="1:2" x14ac:dyDescent="0.25">
      <c r="A7723" s="62">
        <v>41114302</v>
      </c>
      <c r="B7723" s="63" t="s">
        <v>17423</v>
      </c>
    </row>
    <row r="7724" spans="1:2" x14ac:dyDescent="0.25">
      <c r="A7724" s="62">
        <v>41114303</v>
      </c>
      <c r="B7724" s="63" t="s">
        <v>15567</v>
      </c>
    </row>
    <row r="7725" spans="1:2" x14ac:dyDescent="0.25">
      <c r="A7725" s="62">
        <v>41114401</v>
      </c>
      <c r="B7725" s="63" t="s">
        <v>10979</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9171</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2530</v>
      </c>
    </row>
    <row r="7735" spans="1:2" x14ac:dyDescent="0.25">
      <c r="A7735" s="62">
        <v>41114411</v>
      </c>
      <c r="B7735" s="63" t="s">
        <v>8822</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4694</v>
      </c>
    </row>
    <row r="7742" spans="1:2" x14ac:dyDescent="0.25">
      <c r="A7742" s="62">
        <v>41114507</v>
      </c>
      <c r="B7742" s="63" t="s">
        <v>18778</v>
      </c>
    </row>
    <row r="7743" spans="1:2" x14ac:dyDescent="0.25">
      <c r="A7743" s="62">
        <v>41114508</v>
      </c>
      <c r="B7743" s="63" t="s">
        <v>8091</v>
      </c>
    </row>
    <row r="7744" spans="1:2" x14ac:dyDescent="0.25">
      <c r="A7744" s="62">
        <v>41114509</v>
      </c>
      <c r="B7744" s="63" t="s">
        <v>6145</v>
      </c>
    </row>
    <row r="7745" spans="1:2" x14ac:dyDescent="0.25">
      <c r="A7745" s="62">
        <v>41114510</v>
      </c>
      <c r="B7745" s="63" t="s">
        <v>7129</v>
      </c>
    </row>
    <row r="7746" spans="1:2" x14ac:dyDescent="0.25">
      <c r="A7746" s="62">
        <v>41114601</v>
      </c>
      <c r="B7746" s="63" t="s">
        <v>764</v>
      </c>
    </row>
    <row r="7747" spans="1:2" x14ac:dyDescent="0.25">
      <c r="A7747" s="62">
        <v>41114602</v>
      </c>
      <c r="B7747" s="63" t="s">
        <v>10373</v>
      </c>
    </row>
    <row r="7748" spans="1:2" x14ac:dyDescent="0.25">
      <c r="A7748" s="62">
        <v>41114603</v>
      </c>
      <c r="B7748" s="63" t="s">
        <v>4360</v>
      </c>
    </row>
    <row r="7749" spans="1:2" x14ac:dyDescent="0.25">
      <c r="A7749" s="62">
        <v>41114604</v>
      </c>
      <c r="B7749" s="63" t="s">
        <v>11615</v>
      </c>
    </row>
    <row r="7750" spans="1:2" x14ac:dyDescent="0.25">
      <c r="A7750" s="62">
        <v>41114605</v>
      </c>
      <c r="B7750" s="63" t="s">
        <v>5864</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5631</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2440</v>
      </c>
    </row>
    <row r="7759" spans="1:2" x14ac:dyDescent="0.25">
      <c r="A7759" s="62">
        <v>41114614</v>
      </c>
      <c r="B7759" s="63" t="s">
        <v>5654</v>
      </c>
    </row>
    <row r="7760" spans="1:2" x14ac:dyDescent="0.25">
      <c r="A7760" s="62">
        <v>41114615</v>
      </c>
      <c r="B7760" s="63" t="s">
        <v>14799</v>
      </c>
    </row>
    <row r="7761" spans="1:2" x14ac:dyDescent="0.25">
      <c r="A7761" s="62">
        <v>41114616</v>
      </c>
      <c r="B7761" s="63" t="s">
        <v>8536</v>
      </c>
    </row>
    <row r="7762" spans="1:2" x14ac:dyDescent="0.25">
      <c r="A7762" s="62">
        <v>41114617</v>
      </c>
      <c r="B7762" s="63" t="s">
        <v>5651</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4480</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2358</v>
      </c>
    </row>
    <row r="7778" spans="1:2" x14ac:dyDescent="0.25">
      <c r="A7778" s="62">
        <v>41114801</v>
      </c>
      <c r="B7778" s="63" t="s">
        <v>18617</v>
      </c>
    </row>
    <row r="7779" spans="1:2" x14ac:dyDescent="0.25">
      <c r="A7779" s="62">
        <v>41114802</v>
      </c>
      <c r="B7779" s="63" t="s">
        <v>974</v>
      </c>
    </row>
    <row r="7780" spans="1:2" x14ac:dyDescent="0.25">
      <c r="A7780" s="62">
        <v>41114803</v>
      </c>
      <c r="B7780" s="63" t="s">
        <v>14950</v>
      </c>
    </row>
    <row r="7781" spans="1:2" x14ac:dyDescent="0.25">
      <c r="A7781" s="62">
        <v>41115101</v>
      </c>
      <c r="B7781" s="63" t="s">
        <v>10182</v>
      </c>
    </row>
    <row r="7782" spans="1:2" x14ac:dyDescent="0.25">
      <c r="A7782" s="62">
        <v>41115201</v>
      </c>
      <c r="B7782" s="63" t="s">
        <v>4026</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13671</v>
      </c>
    </row>
    <row r="7787" spans="1:2" x14ac:dyDescent="0.25">
      <c r="A7787" s="62">
        <v>41115304</v>
      </c>
      <c r="B7787" s="63" t="s">
        <v>18569</v>
      </c>
    </row>
    <row r="7788" spans="1:2" x14ac:dyDescent="0.25">
      <c r="A7788" s="62">
        <v>41115305</v>
      </c>
      <c r="B7788" s="63" t="s">
        <v>17498</v>
      </c>
    </row>
    <row r="7789" spans="1:2" x14ac:dyDescent="0.25">
      <c r="A7789" s="62">
        <v>41115306</v>
      </c>
      <c r="B7789" s="63" t="s">
        <v>4786</v>
      </c>
    </row>
    <row r="7790" spans="1:2" x14ac:dyDescent="0.25">
      <c r="A7790" s="62">
        <v>41115307</v>
      </c>
      <c r="B7790" s="63" t="s">
        <v>11740</v>
      </c>
    </row>
    <row r="7791" spans="1:2" x14ac:dyDescent="0.25">
      <c r="A7791" s="62">
        <v>41115308</v>
      </c>
      <c r="B7791" s="63" t="s">
        <v>5630</v>
      </c>
    </row>
    <row r="7792" spans="1:2" x14ac:dyDescent="0.25">
      <c r="A7792" s="62">
        <v>41115309</v>
      </c>
      <c r="B7792" s="63" t="s">
        <v>11784</v>
      </c>
    </row>
    <row r="7793" spans="1:2" x14ac:dyDescent="0.25">
      <c r="A7793" s="62">
        <v>41115310</v>
      </c>
      <c r="B7793" s="63" t="s">
        <v>6817</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2844</v>
      </c>
    </row>
    <row r="7798" spans="1:2" x14ac:dyDescent="0.25">
      <c r="A7798" s="62">
        <v>41115315</v>
      </c>
      <c r="B7798" s="63" t="s">
        <v>14490</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2065</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4632</v>
      </c>
    </row>
    <row r="7812" spans="1:2" x14ac:dyDescent="0.25">
      <c r="A7812" s="62">
        <v>41115407</v>
      </c>
      <c r="B7812" s="63" t="s">
        <v>3993</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6899</v>
      </c>
    </row>
    <row r="7821" spans="1:2" x14ac:dyDescent="0.25">
      <c r="A7821" s="62">
        <v>41115505</v>
      </c>
      <c r="B7821" s="63" t="s">
        <v>12819</v>
      </c>
    </row>
    <row r="7822" spans="1:2" x14ac:dyDescent="0.25">
      <c r="A7822" s="62">
        <v>41115601</v>
      </c>
      <c r="B7822" s="63" t="s">
        <v>10271</v>
      </c>
    </row>
    <row r="7823" spans="1:2" x14ac:dyDescent="0.25">
      <c r="A7823" s="62">
        <v>41115602</v>
      </c>
      <c r="B7823" s="63" t="s">
        <v>7251</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4587</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10154</v>
      </c>
    </row>
    <row r="7835" spans="1:2" x14ac:dyDescent="0.25">
      <c r="A7835" s="62">
        <v>41115614</v>
      </c>
      <c r="B7835" s="63" t="s">
        <v>8330</v>
      </c>
    </row>
    <row r="7836" spans="1:2" x14ac:dyDescent="0.25">
      <c r="A7836" s="62">
        <v>41115701</v>
      </c>
      <c r="B7836" s="63" t="s">
        <v>2663</v>
      </c>
    </row>
    <row r="7837" spans="1:2" x14ac:dyDescent="0.25">
      <c r="A7837" s="62">
        <v>41115702</v>
      </c>
      <c r="B7837" s="63" t="s">
        <v>2743</v>
      </c>
    </row>
    <row r="7838" spans="1:2" x14ac:dyDescent="0.25">
      <c r="A7838" s="62">
        <v>41115703</v>
      </c>
      <c r="B7838" s="63" t="s">
        <v>11373</v>
      </c>
    </row>
    <row r="7839" spans="1:2" x14ac:dyDescent="0.25">
      <c r="A7839" s="62">
        <v>41115704</v>
      </c>
      <c r="B7839" s="63" t="s">
        <v>8645</v>
      </c>
    </row>
    <row r="7840" spans="1:2" x14ac:dyDescent="0.25">
      <c r="A7840" s="62">
        <v>41115705</v>
      </c>
      <c r="B7840" s="63" t="s">
        <v>6629</v>
      </c>
    </row>
    <row r="7841" spans="1:2" x14ac:dyDescent="0.25">
      <c r="A7841" s="62">
        <v>41115706</v>
      </c>
      <c r="B7841" s="63" t="s">
        <v>243</v>
      </c>
    </row>
    <row r="7842" spans="1:2" x14ac:dyDescent="0.25">
      <c r="A7842" s="62">
        <v>41115707</v>
      </c>
      <c r="B7842" s="63" t="s">
        <v>6258</v>
      </c>
    </row>
    <row r="7843" spans="1:2" x14ac:dyDescent="0.25">
      <c r="A7843" s="62">
        <v>41115708</v>
      </c>
      <c r="B7843" s="63" t="s">
        <v>4940</v>
      </c>
    </row>
    <row r="7844" spans="1:2" x14ac:dyDescent="0.25">
      <c r="A7844" s="62">
        <v>41115709</v>
      </c>
      <c r="B7844" s="63" t="s">
        <v>2264</v>
      </c>
    </row>
    <row r="7845" spans="1:2" x14ac:dyDescent="0.25">
      <c r="A7845" s="62">
        <v>41115710</v>
      </c>
      <c r="B7845" s="63" t="s">
        <v>10921</v>
      </c>
    </row>
    <row r="7846" spans="1:2" x14ac:dyDescent="0.25">
      <c r="A7846" s="62">
        <v>41115711</v>
      </c>
      <c r="B7846" s="63" t="s">
        <v>5497</v>
      </c>
    </row>
    <row r="7847" spans="1:2" x14ac:dyDescent="0.25">
      <c r="A7847" s="62">
        <v>41115712</v>
      </c>
      <c r="B7847" s="63" t="s">
        <v>16738</v>
      </c>
    </row>
    <row r="7848" spans="1:2" x14ac:dyDescent="0.25">
      <c r="A7848" s="62">
        <v>41115713</v>
      </c>
      <c r="B7848" s="63" t="s">
        <v>5312</v>
      </c>
    </row>
    <row r="7849" spans="1:2" x14ac:dyDescent="0.25">
      <c r="A7849" s="62">
        <v>41115714</v>
      </c>
      <c r="B7849" s="63" t="s">
        <v>5834</v>
      </c>
    </row>
    <row r="7850" spans="1:2" x14ac:dyDescent="0.25">
      <c r="A7850" s="62">
        <v>41115715</v>
      </c>
      <c r="B7850" s="63" t="s">
        <v>2896</v>
      </c>
    </row>
    <row r="7851" spans="1:2" x14ac:dyDescent="0.25">
      <c r="A7851" s="62">
        <v>41115716</v>
      </c>
      <c r="B7851" s="63" t="s">
        <v>8702</v>
      </c>
    </row>
    <row r="7852" spans="1:2" x14ac:dyDescent="0.25">
      <c r="A7852" s="62">
        <v>41115717</v>
      </c>
      <c r="B7852" s="63" t="s">
        <v>4776</v>
      </c>
    </row>
    <row r="7853" spans="1:2" x14ac:dyDescent="0.25">
      <c r="A7853" s="62">
        <v>41115718</v>
      </c>
      <c r="B7853" s="63" t="s">
        <v>8301</v>
      </c>
    </row>
    <row r="7854" spans="1:2" x14ac:dyDescent="0.25">
      <c r="A7854" s="62">
        <v>41115719</v>
      </c>
      <c r="B7854" s="63" t="s">
        <v>5713</v>
      </c>
    </row>
    <row r="7855" spans="1:2" x14ac:dyDescent="0.25">
      <c r="A7855" s="62">
        <v>41115720</v>
      </c>
      <c r="B7855" s="63" t="s">
        <v>3544</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3653</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15395</v>
      </c>
    </row>
    <row r="7865" spans="1:2" x14ac:dyDescent="0.25">
      <c r="A7865" s="62">
        <v>41115810</v>
      </c>
      <c r="B7865" s="63" t="s">
        <v>5168</v>
      </c>
    </row>
    <row r="7866" spans="1:2" x14ac:dyDescent="0.25">
      <c r="A7866" s="62">
        <v>41115811</v>
      </c>
      <c r="B7866" s="63" t="s">
        <v>6795</v>
      </c>
    </row>
    <row r="7867" spans="1:2" x14ac:dyDescent="0.25">
      <c r="A7867" s="62">
        <v>41115812</v>
      </c>
      <c r="B7867" s="63" t="s">
        <v>5387</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5741</v>
      </c>
    </row>
    <row r="7877" spans="1:2" x14ac:dyDescent="0.25">
      <c r="A7877" s="62">
        <v>41115822</v>
      </c>
      <c r="B7877" s="63" t="s">
        <v>10107</v>
      </c>
    </row>
    <row r="7878" spans="1:2" x14ac:dyDescent="0.25">
      <c r="A7878" s="62">
        <v>41115823</v>
      </c>
      <c r="B7878" s="63" t="s">
        <v>14688</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8442</v>
      </c>
    </row>
    <row r="7886" spans="1:2" x14ac:dyDescent="0.25">
      <c r="A7886" s="62">
        <v>41116001</v>
      </c>
      <c r="B7886" s="63" t="s">
        <v>612</v>
      </c>
    </row>
    <row r="7887" spans="1:2" x14ac:dyDescent="0.25">
      <c r="A7887" s="62">
        <v>41116002</v>
      </c>
      <c r="B7887" s="63" t="s">
        <v>9720</v>
      </c>
    </row>
    <row r="7888" spans="1:2" x14ac:dyDescent="0.25">
      <c r="A7888" s="62">
        <v>41116003</v>
      </c>
      <c r="B7888" s="63" t="s">
        <v>6654</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14159</v>
      </c>
    </row>
    <row r="7896" spans="1:2" x14ac:dyDescent="0.25">
      <c r="A7896" s="62">
        <v>41116011</v>
      </c>
      <c r="B7896" s="63" t="s">
        <v>8309</v>
      </c>
    </row>
    <row r="7897" spans="1:2" x14ac:dyDescent="0.25">
      <c r="A7897" s="62">
        <v>41116012</v>
      </c>
      <c r="B7897" s="63" t="s">
        <v>8052</v>
      </c>
    </row>
    <row r="7898" spans="1:2" x14ac:dyDescent="0.25">
      <c r="A7898" s="62">
        <v>41116013</v>
      </c>
      <c r="B7898" s="63" t="s">
        <v>17123</v>
      </c>
    </row>
    <row r="7899" spans="1:2" x14ac:dyDescent="0.25">
      <c r="A7899" s="62">
        <v>41116014</v>
      </c>
      <c r="B7899" s="63" t="s">
        <v>4994</v>
      </c>
    </row>
    <row r="7900" spans="1:2" x14ac:dyDescent="0.25">
      <c r="A7900" s="62">
        <v>41116015</v>
      </c>
      <c r="B7900" s="63" t="s">
        <v>8305</v>
      </c>
    </row>
    <row r="7901" spans="1:2" x14ac:dyDescent="0.25">
      <c r="A7901" s="62">
        <v>41116101</v>
      </c>
      <c r="B7901" s="63" t="s">
        <v>14728</v>
      </c>
    </row>
    <row r="7902" spans="1:2" x14ac:dyDescent="0.25">
      <c r="A7902" s="62">
        <v>41116102</v>
      </c>
      <c r="B7902" s="63" t="s">
        <v>8624</v>
      </c>
    </row>
    <row r="7903" spans="1:2" x14ac:dyDescent="0.25">
      <c r="A7903" s="62">
        <v>41116103</v>
      </c>
      <c r="B7903" s="63" t="s">
        <v>10824</v>
      </c>
    </row>
    <row r="7904" spans="1:2" x14ac:dyDescent="0.25">
      <c r="A7904" s="62">
        <v>41116104</v>
      </c>
      <c r="B7904" s="63" t="s">
        <v>12797</v>
      </c>
    </row>
    <row r="7905" spans="1:2" x14ac:dyDescent="0.25">
      <c r="A7905" s="62">
        <v>41116105</v>
      </c>
      <c r="B7905" s="63" t="s">
        <v>4297</v>
      </c>
    </row>
    <row r="7906" spans="1:2" x14ac:dyDescent="0.25">
      <c r="A7906" s="62">
        <v>41116106</v>
      </c>
      <c r="B7906" s="63" t="s">
        <v>13129</v>
      </c>
    </row>
    <row r="7907" spans="1:2" x14ac:dyDescent="0.25">
      <c r="A7907" s="62">
        <v>41116107</v>
      </c>
      <c r="B7907" s="63" t="s">
        <v>14956</v>
      </c>
    </row>
    <row r="7908" spans="1:2" x14ac:dyDescent="0.25">
      <c r="A7908" s="62">
        <v>41116108</v>
      </c>
      <c r="B7908" s="63" t="s">
        <v>7881</v>
      </c>
    </row>
    <row r="7909" spans="1:2" x14ac:dyDescent="0.25">
      <c r="A7909" s="62">
        <v>41116109</v>
      </c>
      <c r="B7909" s="63" t="s">
        <v>1642</v>
      </c>
    </row>
    <row r="7910" spans="1:2" x14ac:dyDescent="0.25">
      <c r="A7910" s="62">
        <v>41116110</v>
      </c>
      <c r="B7910" s="63" t="s">
        <v>7691</v>
      </c>
    </row>
    <row r="7911" spans="1:2" x14ac:dyDescent="0.25">
      <c r="A7911" s="62">
        <v>41116111</v>
      </c>
      <c r="B7911" s="63" t="s">
        <v>15582</v>
      </c>
    </row>
    <row r="7912" spans="1:2" x14ac:dyDescent="0.25">
      <c r="A7912" s="62">
        <v>41116112</v>
      </c>
      <c r="B7912" s="63" t="s">
        <v>15025</v>
      </c>
    </row>
    <row r="7913" spans="1:2" x14ac:dyDescent="0.25">
      <c r="A7913" s="62">
        <v>41116113</v>
      </c>
      <c r="B7913" s="63" t="s">
        <v>9689</v>
      </c>
    </row>
    <row r="7914" spans="1:2" x14ac:dyDescent="0.25">
      <c r="A7914" s="62">
        <v>41116116</v>
      </c>
      <c r="B7914" s="63" t="s">
        <v>16385</v>
      </c>
    </row>
    <row r="7915" spans="1:2" x14ac:dyDescent="0.25">
      <c r="A7915" s="62">
        <v>41116117</v>
      </c>
      <c r="B7915" s="63" t="s">
        <v>2265</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5370</v>
      </c>
    </row>
    <row r="7920" spans="1:2" x14ac:dyDescent="0.25">
      <c r="A7920" s="62">
        <v>41116122</v>
      </c>
      <c r="B7920" s="63" t="s">
        <v>6564</v>
      </c>
    </row>
    <row r="7921" spans="1:2" x14ac:dyDescent="0.25">
      <c r="A7921" s="62">
        <v>41116123</v>
      </c>
      <c r="B7921" s="63" t="s">
        <v>13488</v>
      </c>
    </row>
    <row r="7922" spans="1:2" x14ac:dyDescent="0.25">
      <c r="A7922" s="62">
        <v>41116124</v>
      </c>
      <c r="B7922" s="63" t="s">
        <v>18547</v>
      </c>
    </row>
    <row r="7923" spans="1:2" x14ac:dyDescent="0.25">
      <c r="A7923" s="62">
        <v>41116125</v>
      </c>
      <c r="B7923" s="63" t="s">
        <v>4383</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9193</v>
      </c>
    </row>
    <row r="7928" spans="1:2" x14ac:dyDescent="0.25">
      <c r="A7928" s="62">
        <v>41116130</v>
      </c>
      <c r="B7928" s="63" t="s">
        <v>13787</v>
      </c>
    </row>
    <row r="7929" spans="1:2" x14ac:dyDescent="0.25">
      <c r="A7929" s="62">
        <v>41116131</v>
      </c>
      <c r="B7929" s="63" t="s">
        <v>15732</v>
      </c>
    </row>
    <row r="7930" spans="1:2" x14ac:dyDescent="0.25">
      <c r="A7930" s="62">
        <v>41116132</v>
      </c>
      <c r="B7930" s="63" t="s">
        <v>3931</v>
      </c>
    </row>
    <row r="7931" spans="1:2" x14ac:dyDescent="0.25">
      <c r="A7931" s="62">
        <v>41116133</v>
      </c>
      <c r="B7931" s="63" t="s">
        <v>14393</v>
      </c>
    </row>
    <row r="7932" spans="1:2" x14ac:dyDescent="0.25">
      <c r="A7932" s="62">
        <v>41116134</v>
      </c>
      <c r="B7932" s="63" t="s">
        <v>1176</v>
      </c>
    </row>
    <row r="7933" spans="1:2" x14ac:dyDescent="0.25">
      <c r="A7933" s="62">
        <v>41116135</v>
      </c>
      <c r="B7933" s="63" t="s">
        <v>4645</v>
      </c>
    </row>
    <row r="7934" spans="1:2" x14ac:dyDescent="0.25">
      <c r="A7934" s="62">
        <v>41116136</v>
      </c>
      <c r="B7934" s="63" t="s">
        <v>5395</v>
      </c>
    </row>
    <row r="7935" spans="1:2" x14ac:dyDescent="0.25">
      <c r="A7935" s="62">
        <v>41116137</v>
      </c>
      <c r="B7935" s="63" t="s">
        <v>10383</v>
      </c>
    </row>
    <row r="7936" spans="1:2" x14ac:dyDescent="0.25">
      <c r="A7936" s="62">
        <v>41116138</v>
      </c>
      <c r="B7936" s="63" t="s">
        <v>11884</v>
      </c>
    </row>
    <row r="7937" spans="1:2" x14ac:dyDescent="0.25">
      <c r="A7937" s="62">
        <v>41116139</v>
      </c>
      <c r="B7937" s="63" t="s">
        <v>2885</v>
      </c>
    </row>
    <row r="7938" spans="1:2" x14ac:dyDescent="0.25">
      <c r="A7938" s="62">
        <v>41116140</v>
      </c>
      <c r="B7938" s="63" t="s">
        <v>15017</v>
      </c>
    </row>
    <row r="7939" spans="1:2" x14ac:dyDescent="0.25">
      <c r="A7939" s="62">
        <v>41116141</v>
      </c>
      <c r="B7939" s="63" t="s">
        <v>12147</v>
      </c>
    </row>
    <row r="7940" spans="1:2" x14ac:dyDescent="0.25">
      <c r="A7940" s="62">
        <v>41116142</v>
      </c>
      <c r="B7940" s="63" t="s">
        <v>3818</v>
      </c>
    </row>
    <row r="7941" spans="1:2" x14ac:dyDescent="0.25">
      <c r="A7941" s="62">
        <v>41116143</v>
      </c>
      <c r="B7941" s="63" t="s">
        <v>3634</v>
      </c>
    </row>
    <row r="7942" spans="1:2" x14ac:dyDescent="0.25">
      <c r="A7942" s="62">
        <v>41116144</v>
      </c>
      <c r="B7942" s="63" t="s">
        <v>15082</v>
      </c>
    </row>
    <row r="7943" spans="1:2" x14ac:dyDescent="0.25">
      <c r="A7943" s="62">
        <v>41116145</v>
      </c>
      <c r="B7943" s="63" t="s">
        <v>9714</v>
      </c>
    </row>
    <row r="7944" spans="1:2" x14ac:dyDescent="0.25">
      <c r="A7944" s="62">
        <v>41116146</v>
      </c>
      <c r="B7944" s="63" t="s">
        <v>190</v>
      </c>
    </row>
    <row r="7945" spans="1:2" x14ac:dyDescent="0.25">
      <c r="A7945" s="62">
        <v>41116147</v>
      </c>
      <c r="B7945" s="63" t="s">
        <v>3596</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6785</v>
      </c>
    </row>
    <row r="7955" spans="1:2" x14ac:dyDescent="0.25">
      <c r="A7955" s="62">
        <v>41121502</v>
      </c>
      <c r="B7955" s="63" t="s">
        <v>3470</v>
      </c>
    </row>
    <row r="7956" spans="1:2" x14ac:dyDescent="0.25">
      <c r="A7956" s="62">
        <v>41121503</v>
      </c>
      <c r="B7956" s="63" t="s">
        <v>17868</v>
      </c>
    </row>
    <row r="7957" spans="1:2" x14ac:dyDescent="0.25">
      <c r="A7957" s="62">
        <v>41121504</v>
      </c>
      <c r="B7957" s="63" t="s">
        <v>7771</v>
      </c>
    </row>
    <row r="7958" spans="1:2" x14ac:dyDescent="0.25">
      <c r="A7958" s="62">
        <v>41121505</v>
      </c>
      <c r="B7958" s="63" t="s">
        <v>11867</v>
      </c>
    </row>
    <row r="7959" spans="1:2" x14ac:dyDescent="0.25">
      <c r="A7959" s="62">
        <v>41121506</v>
      </c>
      <c r="B7959" s="63" t="s">
        <v>11465</v>
      </c>
    </row>
    <row r="7960" spans="1:2" x14ac:dyDescent="0.25">
      <c r="A7960" s="62">
        <v>41121507</v>
      </c>
      <c r="B7960" s="63" t="s">
        <v>7239</v>
      </c>
    </row>
    <row r="7961" spans="1:2" x14ac:dyDescent="0.25">
      <c r="A7961" s="62">
        <v>41121508</v>
      </c>
      <c r="B7961" s="63" t="s">
        <v>14034</v>
      </c>
    </row>
    <row r="7962" spans="1:2" x14ac:dyDescent="0.25">
      <c r="A7962" s="62">
        <v>41121509</v>
      </c>
      <c r="B7962" s="63" t="s">
        <v>5373</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7394</v>
      </c>
    </row>
    <row r="7968" spans="1:2" x14ac:dyDescent="0.25">
      <c r="A7968" s="62">
        <v>41121516</v>
      </c>
      <c r="B7968" s="63" t="s">
        <v>6627</v>
      </c>
    </row>
    <row r="7969" spans="1:2" x14ac:dyDescent="0.25">
      <c r="A7969" s="62">
        <v>41121517</v>
      </c>
      <c r="B7969" s="63" t="s">
        <v>17569</v>
      </c>
    </row>
    <row r="7970" spans="1:2" x14ac:dyDescent="0.25">
      <c r="A7970" s="62">
        <v>41121601</v>
      </c>
      <c r="B7970" s="63" t="s">
        <v>9547</v>
      </c>
    </row>
    <row r="7971" spans="1:2" x14ac:dyDescent="0.25">
      <c r="A7971" s="62">
        <v>41121602</v>
      </c>
      <c r="B7971" s="63" t="s">
        <v>4119</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6726</v>
      </c>
    </row>
    <row r="7976" spans="1:2" x14ac:dyDescent="0.25">
      <c r="A7976" s="62">
        <v>41121607</v>
      </c>
      <c r="B7976" s="63" t="s">
        <v>17193</v>
      </c>
    </row>
    <row r="7977" spans="1:2" x14ac:dyDescent="0.25">
      <c r="A7977" s="62">
        <v>41121608</v>
      </c>
      <c r="B7977" s="63" t="s">
        <v>15739</v>
      </c>
    </row>
    <row r="7978" spans="1:2" x14ac:dyDescent="0.25">
      <c r="A7978" s="62">
        <v>41121609</v>
      </c>
      <c r="B7978" s="63" t="s">
        <v>10663</v>
      </c>
    </row>
    <row r="7979" spans="1:2" x14ac:dyDescent="0.25">
      <c r="A7979" s="62">
        <v>41121701</v>
      </c>
      <c r="B7979" s="63" t="s">
        <v>3854</v>
      </c>
    </row>
    <row r="7980" spans="1:2" x14ac:dyDescent="0.25">
      <c r="A7980" s="62">
        <v>41121702</v>
      </c>
      <c r="B7980" s="63" t="s">
        <v>7668</v>
      </c>
    </row>
    <row r="7981" spans="1:2" x14ac:dyDescent="0.25">
      <c r="A7981" s="62">
        <v>41121703</v>
      </c>
      <c r="B7981" s="63" t="s">
        <v>10678</v>
      </c>
    </row>
    <row r="7982" spans="1:2" x14ac:dyDescent="0.25">
      <c r="A7982" s="62">
        <v>41121704</v>
      </c>
      <c r="B7982" s="63" t="s">
        <v>8021</v>
      </c>
    </row>
    <row r="7983" spans="1:2" x14ac:dyDescent="0.25">
      <c r="A7983" s="62">
        <v>41121705</v>
      </c>
      <c r="B7983" s="63" t="s">
        <v>16640</v>
      </c>
    </row>
    <row r="7984" spans="1:2" x14ac:dyDescent="0.25">
      <c r="A7984" s="62">
        <v>41121706</v>
      </c>
      <c r="B7984" s="63" t="s">
        <v>1393</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8255</v>
      </c>
    </row>
    <row r="7989" spans="1:2" x14ac:dyDescent="0.25">
      <c r="A7989" s="62">
        <v>41121711</v>
      </c>
      <c r="B7989" s="63" t="s">
        <v>1734</v>
      </c>
    </row>
    <row r="7990" spans="1:2" x14ac:dyDescent="0.25">
      <c r="A7990" s="62">
        <v>41121801</v>
      </c>
      <c r="B7990" s="63" t="s">
        <v>10242</v>
      </c>
    </row>
    <row r="7991" spans="1:2" x14ac:dyDescent="0.25">
      <c r="A7991" s="62">
        <v>41121802</v>
      </c>
      <c r="B7991" s="63" t="s">
        <v>15674</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3765</v>
      </c>
    </row>
    <row r="7996" spans="1:2" x14ac:dyDescent="0.25">
      <c r="A7996" s="62">
        <v>41121807</v>
      </c>
      <c r="B7996" s="63" t="s">
        <v>15008</v>
      </c>
    </row>
    <row r="7997" spans="1:2" x14ac:dyDescent="0.25">
      <c r="A7997" s="62">
        <v>41121808</v>
      </c>
      <c r="B7997" s="63" t="s">
        <v>1803</v>
      </c>
    </row>
    <row r="7998" spans="1:2" x14ac:dyDescent="0.25">
      <c r="A7998" s="62">
        <v>41121809</v>
      </c>
      <c r="B7998" s="63" t="s">
        <v>2418</v>
      </c>
    </row>
    <row r="7999" spans="1:2" x14ac:dyDescent="0.25">
      <c r="A7999" s="62">
        <v>41121810</v>
      </c>
      <c r="B7999" s="63" t="s">
        <v>7273</v>
      </c>
    </row>
    <row r="8000" spans="1:2" x14ac:dyDescent="0.25">
      <c r="A8000" s="62">
        <v>41121811</v>
      </c>
      <c r="B8000" s="63" t="s">
        <v>26</v>
      </c>
    </row>
    <row r="8001" spans="1:2" x14ac:dyDescent="0.25">
      <c r="A8001" s="62">
        <v>41121812</v>
      </c>
      <c r="B8001" s="63" t="s">
        <v>6671</v>
      </c>
    </row>
    <row r="8002" spans="1:2" x14ac:dyDescent="0.25">
      <c r="A8002" s="62">
        <v>41121813</v>
      </c>
      <c r="B8002" s="63" t="s">
        <v>11053</v>
      </c>
    </row>
    <row r="8003" spans="1:2" x14ac:dyDescent="0.25">
      <c r="A8003" s="62">
        <v>41121814</v>
      </c>
      <c r="B8003" s="63" t="s">
        <v>8460</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8164</v>
      </c>
    </row>
    <row r="8012" spans="1:2" x14ac:dyDescent="0.25">
      <c r="A8012" s="62">
        <v>41122104</v>
      </c>
      <c r="B8012" s="63" t="s">
        <v>9721</v>
      </c>
    </row>
    <row r="8013" spans="1:2" x14ac:dyDescent="0.25">
      <c r="A8013" s="62">
        <v>41122105</v>
      </c>
      <c r="B8013" s="63" t="s">
        <v>14875</v>
      </c>
    </row>
    <row r="8014" spans="1:2" x14ac:dyDescent="0.25">
      <c r="A8014" s="62">
        <v>41122106</v>
      </c>
      <c r="B8014" s="63" t="s">
        <v>11285</v>
      </c>
    </row>
    <row r="8015" spans="1:2" x14ac:dyDescent="0.25">
      <c r="A8015" s="62">
        <v>41122107</v>
      </c>
      <c r="B8015" s="63" t="s">
        <v>6447</v>
      </c>
    </row>
    <row r="8016" spans="1:2" x14ac:dyDescent="0.25">
      <c r="A8016" s="62">
        <v>41122108</v>
      </c>
      <c r="B8016" s="63" t="s">
        <v>17422</v>
      </c>
    </row>
    <row r="8017" spans="1:2" x14ac:dyDescent="0.25">
      <c r="A8017" s="62">
        <v>41122109</v>
      </c>
      <c r="B8017" s="63" t="s">
        <v>7207</v>
      </c>
    </row>
    <row r="8018" spans="1:2" x14ac:dyDescent="0.25">
      <c r="A8018" s="62">
        <v>41122110</v>
      </c>
      <c r="B8018" s="63" t="s">
        <v>6177</v>
      </c>
    </row>
    <row r="8019" spans="1:2" x14ac:dyDescent="0.25">
      <c r="A8019" s="62">
        <v>41122201</v>
      </c>
      <c r="B8019" s="63" t="s">
        <v>16006</v>
      </c>
    </row>
    <row r="8020" spans="1:2" x14ac:dyDescent="0.25">
      <c r="A8020" s="62">
        <v>41122202</v>
      </c>
      <c r="B8020" s="63" t="s">
        <v>15030</v>
      </c>
    </row>
    <row r="8021" spans="1:2" x14ac:dyDescent="0.25">
      <c r="A8021" s="62">
        <v>41122203</v>
      </c>
      <c r="B8021" s="63" t="s">
        <v>10458</v>
      </c>
    </row>
    <row r="8022" spans="1:2" x14ac:dyDescent="0.25">
      <c r="A8022" s="62">
        <v>41122301</v>
      </c>
      <c r="B8022" s="63" t="s">
        <v>5932</v>
      </c>
    </row>
    <row r="8023" spans="1:2" x14ac:dyDescent="0.25">
      <c r="A8023" s="62">
        <v>41122401</v>
      </c>
      <c r="B8023" s="63" t="s">
        <v>248</v>
      </c>
    </row>
    <row r="8024" spans="1:2" x14ac:dyDescent="0.25">
      <c r="A8024" s="62">
        <v>41122402</v>
      </c>
      <c r="B8024" s="63" t="s">
        <v>3624</v>
      </c>
    </row>
    <row r="8025" spans="1:2" x14ac:dyDescent="0.25">
      <c r="A8025" s="62">
        <v>41122403</v>
      </c>
      <c r="B8025" s="63" t="s">
        <v>14662</v>
      </c>
    </row>
    <row r="8026" spans="1:2" x14ac:dyDescent="0.25">
      <c r="A8026" s="62">
        <v>41122404</v>
      </c>
      <c r="B8026" s="63" t="s">
        <v>14613</v>
      </c>
    </row>
    <row r="8027" spans="1:2" x14ac:dyDescent="0.25">
      <c r="A8027" s="62">
        <v>41122405</v>
      </c>
      <c r="B8027" s="63" t="s">
        <v>10830</v>
      </c>
    </row>
    <row r="8028" spans="1:2" x14ac:dyDescent="0.25">
      <c r="A8028" s="62">
        <v>41122406</v>
      </c>
      <c r="B8028" s="63" t="s">
        <v>4724</v>
      </c>
    </row>
    <row r="8029" spans="1:2" x14ac:dyDescent="0.25">
      <c r="A8029" s="62">
        <v>41122407</v>
      </c>
      <c r="B8029" s="63" t="s">
        <v>15368</v>
      </c>
    </row>
    <row r="8030" spans="1:2" x14ac:dyDescent="0.25">
      <c r="A8030" s="62">
        <v>41122408</v>
      </c>
      <c r="B8030" s="63" t="s">
        <v>3554</v>
      </c>
    </row>
    <row r="8031" spans="1:2" x14ac:dyDescent="0.25">
      <c r="A8031" s="62">
        <v>41122409</v>
      </c>
      <c r="B8031" s="63" t="s">
        <v>10343</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3292</v>
      </c>
    </row>
    <row r="8036" spans="1:2" x14ac:dyDescent="0.25">
      <c r="A8036" s="62">
        <v>41122501</v>
      </c>
      <c r="B8036" s="63" t="s">
        <v>8721</v>
      </c>
    </row>
    <row r="8037" spans="1:2" x14ac:dyDescent="0.25">
      <c r="A8037" s="62">
        <v>41122502</v>
      </c>
      <c r="B8037" s="63" t="s">
        <v>3950</v>
      </c>
    </row>
    <row r="8038" spans="1:2" x14ac:dyDescent="0.25">
      <c r="A8038" s="62">
        <v>41122503</v>
      </c>
      <c r="B8038" s="63" t="s">
        <v>14353</v>
      </c>
    </row>
    <row r="8039" spans="1:2" x14ac:dyDescent="0.25">
      <c r="A8039" s="62">
        <v>41122601</v>
      </c>
      <c r="B8039" s="63" t="s">
        <v>5763</v>
      </c>
    </row>
    <row r="8040" spans="1:2" x14ac:dyDescent="0.25">
      <c r="A8040" s="62">
        <v>41122602</v>
      </c>
      <c r="B8040" s="63" t="s">
        <v>15858</v>
      </c>
    </row>
    <row r="8041" spans="1:2" x14ac:dyDescent="0.25">
      <c r="A8041" s="62">
        <v>41122603</v>
      </c>
      <c r="B8041" s="63" t="s">
        <v>2564</v>
      </c>
    </row>
    <row r="8042" spans="1:2" x14ac:dyDescent="0.25">
      <c r="A8042" s="62">
        <v>41122604</v>
      </c>
      <c r="B8042" s="63" t="s">
        <v>8670</v>
      </c>
    </row>
    <row r="8043" spans="1:2" x14ac:dyDescent="0.25">
      <c r="A8043" s="62">
        <v>41122605</v>
      </c>
      <c r="B8043" s="63" t="s">
        <v>14091</v>
      </c>
    </row>
    <row r="8044" spans="1:2" x14ac:dyDescent="0.25">
      <c r="A8044" s="62">
        <v>41122606</v>
      </c>
      <c r="B8044" s="63" t="s">
        <v>4446</v>
      </c>
    </row>
    <row r="8045" spans="1:2" x14ac:dyDescent="0.25">
      <c r="A8045" s="62">
        <v>41122701</v>
      </c>
      <c r="B8045" s="63" t="s">
        <v>8534</v>
      </c>
    </row>
    <row r="8046" spans="1:2" x14ac:dyDescent="0.25">
      <c r="A8046" s="62">
        <v>41122702</v>
      </c>
      <c r="B8046" s="63" t="s">
        <v>13642</v>
      </c>
    </row>
    <row r="8047" spans="1:2" x14ac:dyDescent="0.25">
      <c r="A8047" s="62">
        <v>41122703</v>
      </c>
      <c r="B8047" s="63" t="s">
        <v>8420</v>
      </c>
    </row>
    <row r="8048" spans="1:2" x14ac:dyDescent="0.25">
      <c r="A8048" s="62">
        <v>41122704</v>
      </c>
      <c r="B8048" s="63" t="s">
        <v>6026</v>
      </c>
    </row>
    <row r="8049" spans="1:2" x14ac:dyDescent="0.25">
      <c r="A8049" s="62">
        <v>41122801</v>
      </c>
      <c r="B8049" s="63" t="s">
        <v>12765</v>
      </c>
    </row>
    <row r="8050" spans="1:2" x14ac:dyDescent="0.25">
      <c r="A8050" s="62">
        <v>41122802</v>
      </c>
      <c r="B8050" s="63" t="s">
        <v>1060</v>
      </c>
    </row>
    <row r="8051" spans="1:2" x14ac:dyDescent="0.25">
      <c r="A8051" s="62">
        <v>41122803</v>
      </c>
      <c r="B8051" s="63" t="s">
        <v>8360</v>
      </c>
    </row>
    <row r="8052" spans="1:2" x14ac:dyDescent="0.25">
      <c r="A8052" s="62">
        <v>41122804</v>
      </c>
      <c r="B8052" s="63" t="s">
        <v>12326</v>
      </c>
    </row>
    <row r="8053" spans="1:2" x14ac:dyDescent="0.25">
      <c r="A8053" s="62">
        <v>41122805</v>
      </c>
      <c r="B8053" s="63" t="s">
        <v>9803</v>
      </c>
    </row>
    <row r="8054" spans="1:2" x14ac:dyDescent="0.25">
      <c r="A8054" s="62">
        <v>41122806</v>
      </c>
      <c r="B8054" s="63" t="s">
        <v>8251</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15144</v>
      </c>
    </row>
    <row r="8061" spans="1:2" x14ac:dyDescent="0.25">
      <c r="A8061" s="62">
        <v>41123004</v>
      </c>
      <c r="B8061" s="63" t="s">
        <v>12304</v>
      </c>
    </row>
    <row r="8062" spans="1:2" x14ac:dyDescent="0.25">
      <c r="A8062" s="62">
        <v>41123101</v>
      </c>
      <c r="B8062" s="63" t="s">
        <v>2365</v>
      </c>
    </row>
    <row r="8063" spans="1:2" x14ac:dyDescent="0.25">
      <c r="A8063" s="62">
        <v>41123102</v>
      </c>
      <c r="B8063" s="63" t="s">
        <v>2608</v>
      </c>
    </row>
    <row r="8064" spans="1:2" x14ac:dyDescent="0.25">
      <c r="A8064" s="62">
        <v>41123201</v>
      </c>
      <c r="B8064" s="63" t="s">
        <v>6211</v>
      </c>
    </row>
    <row r="8065" spans="1:2" x14ac:dyDescent="0.25">
      <c r="A8065" s="62">
        <v>41123202</v>
      </c>
      <c r="B8065" s="63" t="s">
        <v>12342</v>
      </c>
    </row>
    <row r="8066" spans="1:2" x14ac:dyDescent="0.25">
      <c r="A8066" s="62">
        <v>41123302</v>
      </c>
      <c r="B8066" s="63" t="s">
        <v>18408</v>
      </c>
    </row>
    <row r="8067" spans="1:2" x14ac:dyDescent="0.25">
      <c r="A8067" s="62">
        <v>41123303</v>
      </c>
      <c r="B8067" s="63" t="s">
        <v>8679</v>
      </c>
    </row>
    <row r="8068" spans="1:2" x14ac:dyDescent="0.25">
      <c r="A8068" s="62">
        <v>41123304</v>
      </c>
      <c r="B8068" s="63" t="s">
        <v>8033</v>
      </c>
    </row>
    <row r="8069" spans="1:2" x14ac:dyDescent="0.25">
      <c r="A8069" s="62">
        <v>41123305</v>
      </c>
      <c r="B8069" s="63" t="s">
        <v>15961</v>
      </c>
    </row>
    <row r="8070" spans="1:2" x14ac:dyDescent="0.25">
      <c r="A8070" s="62">
        <v>41123401</v>
      </c>
      <c r="B8070" s="63" t="s">
        <v>7928</v>
      </c>
    </row>
    <row r="8071" spans="1:2" x14ac:dyDescent="0.25">
      <c r="A8071" s="62">
        <v>41123402</v>
      </c>
      <c r="B8071" s="63" t="s">
        <v>7398</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6802</v>
      </c>
    </row>
    <row r="8080" spans="1:2" x14ac:dyDescent="0.25">
      <c r="A8080" s="62">
        <v>42121508</v>
      </c>
      <c r="B8080" s="63" t="s">
        <v>12419</v>
      </c>
    </row>
    <row r="8081" spans="1:2" x14ac:dyDescent="0.25">
      <c r="A8081" s="62">
        <v>42121509</v>
      </c>
      <c r="B8081" s="63" t="s">
        <v>8638</v>
      </c>
    </row>
    <row r="8082" spans="1:2" x14ac:dyDescent="0.25">
      <c r="A8082" s="62">
        <v>42121510</v>
      </c>
      <c r="B8082" s="63" t="s">
        <v>13212</v>
      </c>
    </row>
    <row r="8083" spans="1:2" x14ac:dyDescent="0.25">
      <c r="A8083" s="62">
        <v>42121511</v>
      </c>
      <c r="B8083" s="63" t="s">
        <v>6752</v>
      </c>
    </row>
    <row r="8084" spans="1:2" x14ac:dyDescent="0.25">
      <c r="A8084" s="62">
        <v>42121512</v>
      </c>
      <c r="B8084" s="63" t="s">
        <v>1363</v>
      </c>
    </row>
    <row r="8085" spans="1:2" x14ac:dyDescent="0.25">
      <c r="A8085" s="62">
        <v>42121513</v>
      </c>
      <c r="B8085" s="63" t="s">
        <v>14245</v>
      </c>
    </row>
    <row r="8086" spans="1:2" x14ac:dyDescent="0.25">
      <c r="A8086" s="62">
        <v>42121514</v>
      </c>
      <c r="B8086" s="63" t="s">
        <v>2508</v>
      </c>
    </row>
    <row r="8087" spans="1:2" x14ac:dyDescent="0.25">
      <c r="A8087" s="62">
        <v>42121515</v>
      </c>
      <c r="B8087" s="63" t="s">
        <v>3980</v>
      </c>
    </row>
    <row r="8088" spans="1:2" x14ac:dyDescent="0.25">
      <c r="A8088" s="62">
        <v>42121601</v>
      </c>
      <c r="B8088" s="63" t="s">
        <v>5815</v>
      </c>
    </row>
    <row r="8089" spans="1:2" x14ac:dyDescent="0.25">
      <c r="A8089" s="62">
        <v>42121602</v>
      </c>
      <c r="B8089" s="63" t="s">
        <v>7201</v>
      </c>
    </row>
    <row r="8090" spans="1:2" x14ac:dyDescent="0.25">
      <c r="A8090" s="62">
        <v>42121603</v>
      </c>
      <c r="B8090" s="63" t="s">
        <v>137</v>
      </c>
    </row>
    <row r="8091" spans="1:2" x14ac:dyDescent="0.25">
      <c r="A8091" s="62">
        <v>42121604</v>
      </c>
      <c r="B8091" s="63" t="s">
        <v>7773</v>
      </c>
    </row>
    <row r="8092" spans="1:2" x14ac:dyDescent="0.25">
      <c r="A8092" s="62">
        <v>42121605</v>
      </c>
      <c r="B8092" s="63" t="s">
        <v>14795</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10378</v>
      </c>
    </row>
    <row r="8099" spans="1:2" x14ac:dyDescent="0.25">
      <c r="A8099" s="62">
        <v>42131502</v>
      </c>
      <c r="B8099" s="63" t="s">
        <v>16477</v>
      </c>
    </row>
    <row r="8100" spans="1:2" x14ac:dyDescent="0.25">
      <c r="A8100" s="62">
        <v>42131503</v>
      </c>
      <c r="B8100" s="63" t="s">
        <v>5702</v>
      </c>
    </row>
    <row r="8101" spans="1:2" x14ac:dyDescent="0.25">
      <c r="A8101" s="62">
        <v>42131504</v>
      </c>
      <c r="B8101" s="63" t="s">
        <v>16535</v>
      </c>
    </row>
    <row r="8102" spans="1:2" x14ac:dyDescent="0.25">
      <c r="A8102" s="62">
        <v>42131505</v>
      </c>
      <c r="B8102" s="63" t="s">
        <v>1633</v>
      </c>
    </row>
    <row r="8103" spans="1:2" x14ac:dyDescent="0.25">
      <c r="A8103" s="62">
        <v>42131506</v>
      </c>
      <c r="B8103" s="63" t="s">
        <v>9747</v>
      </c>
    </row>
    <row r="8104" spans="1:2" x14ac:dyDescent="0.25">
      <c r="A8104" s="62">
        <v>42131507</v>
      </c>
      <c r="B8104" s="63" t="s">
        <v>16003</v>
      </c>
    </row>
    <row r="8105" spans="1:2" x14ac:dyDescent="0.25">
      <c r="A8105" s="62">
        <v>42131508</v>
      </c>
      <c r="B8105" s="63" t="s">
        <v>11244</v>
      </c>
    </row>
    <row r="8106" spans="1:2" x14ac:dyDescent="0.25">
      <c r="A8106" s="62">
        <v>42131509</v>
      </c>
      <c r="B8106" s="63" t="s">
        <v>5384</v>
      </c>
    </row>
    <row r="8107" spans="1:2" x14ac:dyDescent="0.25">
      <c r="A8107" s="62">
        <v>42131510</v>
      </c>
      <c r="B8107" s="63" t="s">
        <v>4683</v>
      </c>
    </row>
    <row r="8108" spans="1:2" x14ac:dyDescent="0.25">
      <c r="A8108" s="62">
        <v>42131601</v>
      </c>
      <c r="B8108" s="63" t="s">
        <v>7237</v>
      </c>
    </row>
    <row r="8109" spans="1:2" x14ac:dyDescent="0.25">
      <c r="A8109" s="62">
        <v>42131602</v>
      </c>
      <c r="B8109" s="63" t="s">
        <v>13503</v>
      </c>
    </row>
    <row r="8110" spans="1:2" x14ac:dyDescent="0.25">
      <c r="A8110" s="62">
        <v>42131603</v>
      </c>
      <c r="B8110" s="63" t="s">
        <v>16147</v>
      </c>
    </row>
    <row r="8111" spans="1:2" x14ac:dyDescent="0.25">
      <c r="A8111" s="62">
        <v>42131604</v>
      </c>
      <c r="B8111" s="63" t="s">
        <v>2995</v>
      </c>
    </row>
    <row r="8112" spans="1:2" x14ac:dyDescent="0.25">
      <c r="A8112" s="62">
        <v>42131605</v>
      </c>
      <c r="B8112" s="63" t="s">
        <v>18560</v>
      </c>
    </row>
    <row r="8113" spans="1:2" x14ac:dyDescent="0.25">
      <c r="A8113" s="62">
        <v>42131606</v>
      </c>
      <c r="B8113" s="63" t="s">
        <v>5522</v>
      </c>
    </row>
    <row r="8114" spans="1:2" x14ac:dyDescent="0.25">
      <c r="A8114" s="62">
        <v>42131607</v>
      </c>
      <c r="B8114" s="63" t="s">
        <v>11088</v>
      </c>
    </row>
    <row r="8115" spans="1:2" x14ac:dyDescent="0.25">
      <c r="A8115" s="62">
        <v>42131608</v>
      </c>
      <c r="B8115" s="63" t="s">
        <v>4817</v>
      </c>
    </row>
    <row r="8116" spans="1:2" x14ac:dyDescent="0.25">
      <c r="A8116" s="62">
        <v>42131609</v>
      </c>
      <c r="B8116" s="63" t="s">
        <v>12755</v>
      </c>
    </row>
    <row r="8117" spans="1:2" x14ac:dyDescent="0.25">
      <c r="A8117" s="62">
        <v>42131610</v>
      </c>
      <c r="B8117" s="63" t="s">
        <v>2096</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6951</v>
      </c>
    </row>
    <row r="8123" spans="1:2" x14ac:dyDescent="0.25">
      <c r="A8123" s="62">
        <v>42131703</v>
      </c>
      <c r="B8123" s="63" t="s">
        <v>2281</v>
      </c>
    </row>
    <row r="8124" spans="1:2" x14ac:dyDescent="0.25">
      <c r="A8124" s="62">
        <v>42131704</v>
      </c>
      <c r="B8124" s="63" t="s">
        <v>12832</v>
      </c>
    </row>
    <row r="8125" spans="1:2" x14ac:dyDescent="0.25">
      <c r="A8125" s="62">
        <v>42131705</v>
      </c>
      <c r="B8125" s="63" t="s">
        <v>4286</v>
      </c>
    </row>
    <row r="8126" spans="1:2" x14ac:dyDescent="0.25">
      <c r="A8126" s="62">
        <v>42131706</v>
      </c>
      <c r="B8126" s="63" t="s">
        <v>16858</v>
      </c>
    </row>
    <row r="8127" spans="1:2" x14ac:dyDescent="0.25">
      <c r="A8127" s="62">
        <v>42131707</v>
      </c>
      <c r="B8127" s="63" t="s">
        <v>6010</v>
      </c>
    </row>
    <row r="8128" spans="1:2" x14ac:dyDescent="0.25">
      <c r="A8128" s="62">
        <v>42132101</v>
      </c>
      <c r="B8128" s="63" t="s">
        <v>7003</v>
      </c>
    </row>
    <row r="8129" spans="1:2" x14ac:dyDescent="0.25">
      <c r="A8129" s="62">
        <v>42132102</v>
      </c>
      <c r="B8129" s="63" t="s">
        <v>10685</v>
      </c>
    </row>
    <row r="8130" spans="1:2" x14ac:dyDescent="0.25">
      <c r="A8130" s="62">
        <v>42132103</v>
      </c>
      <c r="B8130" s="63" t="s">
        <v>13701</v>
      </c>
    </row>
    <row r="8131" spans="1:2" x14ac:dyDescent="0.25">
      <c r="A8131" s="62">
        <v>42132104</v>
      </c>
      <c r="B8131" s="63" t="s">
        <v>7309</v>
      </c>
    </row>
    <row r="8132" spans="1:2" x14ac:dyDescent="0.25">
      <c r="A8132" s="62">
        <v>42132105</v>
      </c>
      <c r="B8132" s="63" t="s">
        <v>14252</v>
      </c>
    </row>
    <row r="8133" spans="1:2" x14ac:dyDescent="0.25">
      <c r="A8133" s="62">
        <v>42132106</v>
      </c>
      <c r="B8133" s="63" t="s">
        <v>3478</v>
      </c>
    </row>
    <row r="8134" spans="1:2" x14ac:dyDescent="0.25">
      <c r="A8134" s="62">
        <v>42132107</v>
      </c>
      <c r="B8134" s="63" t="s">
        <v>15072</v>
      </c>
    </row>
    <row r="8135" spans="1:2" x14ac:dyDescent="0.25">
      <c r="A8135" s="62">
        <v>42132108</v>
      </c>
      <c r="B8135" s="63" t="s">
        <v>2408</v>
      </c>
    </row>
    <row r="8136" spans="1:2" x14ac:dyDescent="0.25">
      <c r="A8136" s="62">
        <v>42132201</v>
      </c>
      <c r="B8136" s="63" t="s">
        <v>18559</v>
      </c>
    </row>
    <row r="8137" spans="1:2" x14ac:dyDescent="0.25">
      <c r="A8137" s="62">
        <v>42132202</v>
      </c>
      <c r="B8137" s="63" t="s">
        <v>6522</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5877</v>
      </c>
    </row>
    <row r="8143" spans="1:2" x14ac:dyDescent="0.25">
      <c r="A8143" s="62">
        <v>42141503</v>
      </c>
      <c r="B8143" s="63" t="s">
        <v>15152</v>
      </c>
    </row>
    <row r="8144" spans="1:2" x14ac:dyDescent="0.25">
      <c r="A8144" s="62">
        <v>42141504</v>
      </c>
      <c r="B8144" s="63" t="s">
        <v>543</v>
      </c>
    </row>
    <row r="8145" spans="1:2" x14ac:dyDescent="0.25">
      <c r="A8145" s="62">
        <v>42141601</v>
      </c>
      <c r="B8145" s="63" t="s">
        <v>5777</v>
      </c>
    </row>
    <row r="8146" spans="1:2" x14ac:dyDescent="0.25">
      <c r="A8146" s="62">
        <v>42141602</v>
      </c>
      <c r="B8146" s="63" t="s">
        <v>2818</v>
      </c>
    </row>
    <row r="8147" spans="1:2" x14ac:dyDescent="0.25">
      <c r="A8147" s="62">
        <v>42141603</v>
      </c>
      <c r="B8147" s="63" t="s">
        <v>8203</v>
      </c>
    </row>
    <row r="8148" spans="1:2" x14ac:dyDescent="0.25">
      <c r="A8148" s="62">
        <v>42141604</v>
      </c>
      <c r="B8148" s="63" t="s">
        <v>13877</v>
      </c>
    </row>
    <row r="8149" spans="1:2" x14ac:dyDescent="0.25">
      <c r="A8149" s="62">
        <v>42141605</v>
      </c>
      <c r="B8149" s="63" t="s">
        <v>18303</v>
      </c>
    </row>
    <row r="8150" spans="1:2" x14ac:dyDescent="0.25">
      <c r="A8150" s="62">
        <v>42141606</v>
      </c>
      <c r="B8150" s="63" t="s">
        <v>6335</v>
      </c>
    </row>
    <row r="8151" spans="1:2" x14ac:dyDescent="0.25">
      <c r="A8151" s="62">
        <v>42141607</v>
      </c>
      <c r="B8151" s="63" t="s">
        <v>3015</v>
      </c>
    </row>
    <row r="8152" spans="1:2" x14ac:dyDescent="0.25">
      <c r="A8152" s="62">
        <v>42141701</v>
      </c>
      <c r="B8152" s="63" t="s">
        <v>13396</v>
      </c>
    </row>
    <row r="8153" spans="1:2" x14ac:dyDescent="0.25">
      <c r="A8153" s="62">
        <v>42141702</v>
      </c>
      <c r="B8153" s="63" t="s">
        <v>5897</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3775</v>
      </c>
    </row>
    <row r="8158" spans="1:2" x14ac:dyDescent="0.25">
      <c r="A8158" s="62">
        <v>42141802</v>
      </c>
      <c r="B8158" s="63" t="s">
        <v>1310</v>
      </c>
    </row>
    <row r="8159" spans="1:2" x14ac:dyDescent="0.25">
      <c r="A8159" s="62">
        <v>42141803</v>
      </c>
      <c r="B8159" s="63" t="s">
        <v>6373</v>
      </c>
    </row>
    <row r="8160" spans="1:2" x14ac:dyDescent="0.25">
      <c r="A8160" s="62">
        <v>42141804</v>
      </c>
      <c r="B8160" s="63" t="s">
        <v>7599</v>
      </c>
    </row>
    <row r="8161" spans="1:2" x14ac:dyDescent="0.25">
      <c r="A8161" s="62">
        <v>42141805</v>
      </c>
      <c r="B8161" s="63" t="s">
        <v>6167</v>
      </c>
    </row>
    <row r="8162" spans="1:2" x14ac:dyDescent="0.25">
      <c r="A8162" s="62">
        <v>42141806</v>
      </c>
      <c r="B8162" s="63" t="s">
        <v>8621</v>
      </c>
    </row>
    <row r="8163" spans="1:2" x14ac:dyDescent="0.25">
      <c r="A8163" s="62">
        <v>42141807</v>
      </c>
      <c r="B8163" s="63" t="s">
        <v>14912</v>
      </c>
    </row>
    <row r="8164" spans="1:2" x14ac:dyDescent="0.25">
      <c r="A8164" s="62">
        <v>42141808</v>
      </c>
      <c r="B8164" s="63" t="s">
        <v>7825</v>
      </c>
    </row>
    <row r="8165" spans="1:2" x14ac:dyDescent="0.25">
      <c r="A8165" s="62">
        <v>42141809</v>
      </c>
      <c r="B8165" s="63" t="s">
        <v>1237</v>
      </c>
    </row>
    <row r="8166" spans="1:2" x14ac:dyDescent="0.25">
      <c r="A8166" s="62">
        <v>42141901</v>
      </c>
      <c r="B8166" s="63" t="s">
        <v>10462</v>
      </c>
    </row>
    <row r="8167" spans="1:2" x14ac:dyDescent="0.25">
      <c r="A8167" s="62">
        <v>42141902</v>
      </c>
      <c r="B8167" s="63" t="s">
        <v>7789</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3729</v>
      </c>
    </row>
    <row r="8179" spans="1:2" x14ac:dyDescent="0.25">
      <c r="A8179" s="62">
        <v>42142102</v>
      </c>
      <c r="B8179" s="63" t="s">
        <v>2729</v>
      </c>
    </row>
    <row r="8180" spans="1:2" x14ac:dyDescent="0.25">
      <c r="A8180" s="62">
        <v>42142103</v>
      </c>
      <c r="B8180" s="63" t="s">
        <v>12249</v>
      </c>
    </row>
    <row r="8181" spans="1:2" x14ac:dyDescent="0.25">
      <c r="A8181" s="62">
        <v>42142104</v>
      </c>
      <c r="B8181" s="63" t="s">
        <v>8230</v>
      </c>
    </row>
    <row r="8182" spans="1:2" x14ac:dyDescent="0.25">
      <c r="A8182" s="62">
        <v>42142105</v>
      </c>
      <c r="B8182" s="63" t="s">
        <v>9926</v>
      </c>
    </row>
    <row r="8183" spans="1:2" x14ac:dyDescent="0.25">
      <c r="A8183" s="62">
        <v>42142106</v>
      </c>
      <c r="B8183" s="63" t="s">
        <v>16673</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4934</v>
      </c>
    </row>
    <row r="8189" spans="1:2" x14ac:dyDescent="0.25">
      <c r="A8189" s="62">
        <v>42142112</v>
      </c>
      <c r="B8189" s="63" t="s">
        <v>6982</v>
      </c>
    </row>
    <row r="8190" spans="1:2" x14ac:dyDescent="0.25">
      <c r="A8190" s="62">
        <v>42142113</v>
      </c>
      <c r="B8190" s="63" t="s">
        <v>10720</v>
      </c>
    </row>
    <row r="8191" spans="1:2" x14ac:dyDescent="0.25">
      <c r="A8191" s="62">
        <v>42142114</v>
      </c>
      <c r="B8191" s="63" t="s">
        <v>1796</v>
      </c>
    </row>
    <row r="8192" spans="1:2" x14ac:dyDescent="0.25">
      <c r="A8192" s="62">
        <v>42142119</v>
      </c>
      <c r="B8192" s="63" t="s">
        <v>4284</v>
      </c>
    </row>
    <row r="8193" spans="1:2" x14ac:dyDescent="0.25">
      <c r="A8193" s="62">
        <v>42142201</v>
      </c>
      <c r="B8193" s="63" t="s">
        <v>15483</v>
      </c>
    </row>
    <row r="8194" spans="1:2" x14ac:dyDescent="0.25">
      <c r="A8194" s="62">
        <v>42142202</v>
      </c>
      <c r="B8194" s="63" t="s">
        <v>5585</v>
      </c>
    </row>
    <row r="8195" spans="1:2" x14ac:dyDescent="0.25">
      <c r="A8195" s="62">
        <v>42142203</v>
      </c>
      <c r="B8195" s="63" t="s">
        <v>14485</v>
      </c>
    </row>
    <row r="8196" spans="1:2" x14ac:dyDescent="0.25">
      <c r="A8196" s="62">
        <v>42142204</v>
      </c>
      <c r="B8196" s="63" t="s">
        <v>6748</v>
      </c>
    </row>
    <row r="8197" spans="1:2" x14ac:dyDescent="0.25">
      <c r="A8197" s="62">
        <v>42142301</v>
      </c>
      <c r="B8197" s="63" t="s">
        <v>3083</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11397</v>
      </c>
    </row>
    <row r="8203" spans="1:2" x14ac:dyDescent="0.25">
      <c r="A8203" s="62">
        <v>42142404</v>
      </c>
      <c r="B8203" s="63" t="s">
        <v>16641</v>
      </c>
    </row>
    <row r="8204" spans="1:2" x14ac:dyDescent="0.25">
      <c r="A8204" s="62">
        <v>42142405</v>
      </c>
      <c r="B8204" s="63" t="s">
        <v>8055</v>
      </c>
    </row>
    <row r="8205" spans="1:2" x14ac:dyDescent="0.25">
      <c r="A8205" s="62">
        <v>42142406</v>
      </c>
      <c r="B8205" s="63" t="s">
        <v>5336</v>
      </c>
    </row>
    <row r="8206" spans="1:2" x14ac:dyDescent="0.25">
      <c r="A8206" s="62">
        <v>42142407</v>
      </c>
      <c r="B8206" s="63" t="s">
        <v>16330</v>
      </c>
    </row>
    <row r="8207" spans="1:2" x14ac:dyDescent="0.25">
      <c r="A8207" s="62">
        <v>42142501</v>
      </c>
      <c r="B8207" s="63" t="s">
        <v>14541</v>
      </c>
    </row>
    <row r="8208" spans="1:2" x14ac:dyDescent="0.25">
      <c r="A8208" s="62">
        <v>42142502</v>
      </c>
      <c r="B8208" s="63" t="s">
        <v>10872</v>
      </c>
    </row>
    <row r="8209" spans="1:2" x14ac:dyDescent="0.25">
      <c r="A8209" s="62">
        <v>42142503</v>
      </c>
      <c r="B8209" s="63" t="s">
        <v>15024</v>
      </c>
    </row>
    <row r="8210" spans="1:2" x14ac:dyDescent="0.25">
      <c r="A8210" s="62">
        <v>42142504</v>
      </c>
      <c r="B8210" s="63" t="s">
        <v>7517</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3286</v>
      </c>
    </row>
    <row r="8217" spans="1:2" x14ac:dyDescent="0.25">
      <c r="A8217" s="62">
        <v>42142512</v>
      </c>
      <c r="B8217" s="63" t="s">
        <v>7578</v>
      </c>
    </row>
    <row r="8218" spans="1:2" x14ac:dyDescent="0.25">
      <c r="A8218" s="62">
        <v>42142513</v>
      </c>
      <c r="B8218" s="63" t="s">
        <v>12654</v>
      </c>
    </row>
    <row r="8219" spans="1:2" x14ac:dyDescent="0.25">
      <c r="A8219" s="62">
        <v>42142514</v>
      </c>
      <c r="B8219" s="63" t="s">
        <v>7587</v>
      </c>
    </row>
    <row r="8220" spans="1:2" x14ac:dyDescent="0.25">
      <c r="A8220" s="62">
        <v>42142515</v>
      </c>
      <c r="B8220" s="63" t="s">
        <v>18579</v>
      </c>
    </row>
    <row r="8221" spans="1:2" x14ac:dyDescent="0.25">
      <c r="A8221" s="62">
        <v>42142516</v>
      </c>
      <c r="B8221" s="63" t="s">
        <v>8507</v>
      </c>
    </row>
    <row r="8222" spans="1:2" x14ac:dyDescent="0.25">
      <c r="A8222" s="62">
        <v>42142517</v>
      </c>
      <c r="B8222" s="63" t="s">
        <v>6484</v>
      </c>
    </row>
    <row r="8223" spans="1:2" x14ac:dyDescent="0.25">
      <c r="A8223" s="62">
        <v>42142518</v>
      </c>
      <c r="B8223" s="63" t="s">
        <v>2272</v>
      </c>
    </row>
    <row r="8224" spans="1:2" x14ac:dyDescent="0.25">
      <c r="A8224" s="62">
        <v>42142519</v>
      </c>
      <c r="B8224" s="63" t="s">
        <v>16677</v>
      </c>
    </row>
    <row r="8225" spans="1:2" x14ac:dyDescent="0.25">
      <c r="A8225" s="62">
        <v>42142520</v>
      </c>
      <c r="B8225" s="63" t="s">
        <v>2803</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9801</v>
      </c>
    </row>
    <row r="8230" spans="1:2" x14ac:dyDescent="0.25">
      <c r="A8230" s="62">
        <v>42142525</v>
      </c>
      <c r="B8230" s="63" t="s">
        <v>6685</v>
      </c>
    </row>
    <row r="8231" spans="1:2" x14ac:dyDescent="0.25">
      <c r="A8231" s="62">
        <v>42142526</v>
      </c>
      <c r="B8231" s="63" t="s">
        <v>10435</v>
      </c>
    </row>
    <row r="8232" spans="1:2" x14ac:dyDescent="0.25">
      <c r="A8232" s="62">
        <v>42142527</v>
      </c>
      <c r="B8232" s="63" t="s">
        <v>5721</v>
      </c>
    </row>
    <row r="8233" spans="1:2" x14ac:dyDescent="0.25">
      <c r="A8233" s="62">
        <v>42142528</v>
      </c>
      <c r="B8233" s="63" t="s">
        <v>16219</v>
      </c>
    </row>
    <row r="8234" spans="1:2" x14ac:dyDescent="0.25">
      <c r="A8234" s="62">
        <v>42142529</v>
      </c>
      <c r="B8234" s="63" t="s">
        <v>5279</v>
      </c>
    </row>
    <row r="8235" spans="1:2" x14ac:dyDescent="0.25">
      <c r="A8235" s="62">
        <v>42142530</v>
      </c>
      <c r="B8235" s="63" t="s">
        <v>11169</v>
      </c>
    </row>
    <row r="8236" spans="1:2" x14ac:dyDescent="0.25">
      <c r="A8236" s="62">
        <v>42142531</v>
      </c>
      <c r="B8236" s="63" t="s">
        <v>7801</v>
      </c>
    </row>
    <row r="8237" spans="1:2" x14ac:dyDescent="0.25">
      <c r="A8237" s="62">
        <v>42142532</v>
      </c>
      <c r="B8237" s="63" t="s">
        <v>13392</v>
      </c>
    </row>
    <row r="8238" spans="1:2" x14ac:dyDescent="0.25">
      <c r="A8238" s="62">
        <v>42142601</v>
      </c>
      <c r="B8238" s="63" t="s">
        <v>6057</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6877</v>
      </c>
    </row>
    <row r="8244" spans="1:2" x14ac:dyDescent="0.25">
      <c r="A8244" s="62">
        <v>42142607</v>
      </c>
      <c r="B8244" s="63" t="s">
        <v>8556</v>
      </c>
    </row>
    <row r="8245" spans="1:2" x14ac:dyDescent="0.25">
      <c r="A8245" s="62">
        <v>42142608</v>
      </c>
      <c r="B8245" s="63" t="s">
        <v>9538</v>
      </c>
    </row>
    <row r="8246" spans="1:2" x14ac:dyDescent="0.25">
      <c r="A8246" s="62">
        <v>42142609</v>
      </c>
      <c r="B8246" s="63" t="s">
        <v>7992</v>
      </c>
    </row>
    <row r="8247" spans="1:2" x14ac:dyDescent="0.25">
      <c r="A8247" s="62">
        <v>42142610</v>
      </c>
      <c r="B8247" s="63" t="s">
        <v>2580</v>
      </c>
    </row>
    <row r="8248" spans="1:2" x14ac:dyDescent="0.25">
      <c r="A8248" s="62">
        <v>42142611</v>
      </c>
      <c r="B8248" s="63" t="s">
        <v>8313</v>
      </c>
    </row>
    <row r="8249" spans="1:2" x14ac:dyDescent="0.25">
      <c r="A8249" s="62">
        <v>42142612</v>
      </c>
      <c r="B8249" s="63" t="s">
        <v>12641</v>
      </c>
    </row>
    <row r="8250" spans="1:2" x14ac:dyDescent="0.25">
      <c r="A8250" s="62">
        <v>42142613</v>
      </c>
      <c r="B8250" s="63" t="s">
        <v>4058</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6507</v>
      </c>
    </row>
    <row r="8265" spans="1:2" x14ac:dyDescent="0.25">
      <c r="A8265" s="62">
        <v>42142710</v>
      </c>
      <c r="B8265" s="63" t="s">
        <v>10721</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5457</v>
      </c>
    </row>
    <row r="8273" spans="1:2" x14ac:dyDescent="0.25">
      <c r="A8273" s="62">
        <v>42142802</v>
      </c>
      <c r="B8273" s="63" t="s">
        <v>4923</v>
      </c>
    </row>
    <row r="8274" spans="1:2" x14ac:dyDescent="0.25">
      <c r="A8274" s="62">
        <v>42142901</v>
      </c>
      <c r="B8274" s="63" t="s">
        <v>7502</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7184</v>
      </c>
    </row>
    <row r="8279" spans="1:2" x14ac:dyDescent="0.25">
      <c r="A8279" s="62">
        <v>42142906</v>
      </c>
      <c r="B8279" s="63" t="s">
        <v>6786</v>
      </c>
    </row>
    <row r="8280" spans="1:2" x14ac:dyDescent="0.25">
      <c r="A8280" s="62">
        <v>42142907</v>
      </c>
      <c r="B8280" s="63" t="s">
        <v>6980</v>
      </c>
    </row>
    <row r="8281" spans="1:2" x14ac:dyDescent="0.25">
      <c r="A8281" s="62">
        <v>42142908</v>
      </c>
      <c r="B8281" s="63" t="s">
        <v>5601</v>
      </c>
    </row>
    <row r="8282" spans="1:2" x14ac:dyDescent="0.25">
      <c r="A8282" s="62">
        <v>42142909</v>
      </c>
      <c r="B8282" s="63" t="s">
        <v>2239</v>
      </c>
    </row>
    <row r="8283" spans="1:2" x14ac:dyDescent="0.25">
      <c r="A8283" s="62">
        <v>42142910</v>
      </c>
      <c r="B8283" s="63" t="s">
        <v>15338</v>
      </c>
    </row>
    <row r="8284" spans="1:2" x14ac:dyDescent="0.25">
      <c r="A8284" s="62">
        <v>42142911</v>
      </c>
      <c r="B8284" s="63" t="s">
        <v>3084</v>
      </c>
    </row>
    <row r="8285" spans="1:2" x14ac:dyDescent="0.25">
      <c r="A8285" s="62">
        <v>42142912</v>
      </c>
      <c r="B8285" s="63" t="s">
        <v>14329</v>
      </c>
    </row>
    <row r="8286" spans="1:2" x14ac:dyDescent="0.25">
      <c r="A8286" s="62">
        <v>42142913</v>
      </c>
      <c r="B8286" s="63" t="s">
        <v>3783</v>
      </c>
    </row>
    <row r="8287" spans="1:2" x14ac:dyDescent="0.25">
      <c r="A8287" s="62">
        <v>42143101</v>
      </c>
      <c r="B8287" s="63" t="s">
        <v>7432</v>
      </c>
    </row>
    <row r="8288" spans="1:2" x14ac:dyDescent="0.25">
      <c r="A8288" s="62">
        <v>42143102</v>
      </c>
      <c r="B8288" s="63" t="s">
        <v>8707</v>
      </c>
    </row>
    <row r="8289" spans="1:2" x14ac:dyDescent="0.25">
      <c r="A8289" s="62">
        <v>42143103</v>
      </c>
      <c r="B8289" s="63" t="s">
        <v>15401</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14968</v>
      </c>
    </row>
    <row r="8294" spans="1:2" x14ac:dyDescent="0.25">
      <c r="A8294" s="62">
        <v>42143202</v>
      </c>
      <c r="B8294" s="63" t="s">
        <v>3976</v>
      </c>
    </row>
    <row r="8295" spans="1:2" x14ac:dyDescent="0.25">
      <c r="A8295" s="62">
        <v>42143301</v>
      </c>
      <c r="B8295" s="63" t="s">
        <v>17474</v>
      </c>
    </row>
    <row r="8296" spans="1:2" x14ac:dyDescent="0.25">
      <c r="A8296" s="62">
        <v>42143401</v>
      </c>
      <c r="B8296" s="63" t="s">
        <v>6100</v>
      </c>
    </row>
    <row r="8297" spans="1:2" x14ac:dyDescent="0.25">
      <c r="A8297" s="62">
        <v>42143501</v>
      </c>
      <c r="B8297" s="63" t="s">
        <v>71</v>
      </c>
    </row>
    <row r="8298" spans="1:2" x14ac:dyDescent="0.25">
      <c r="A8298" s="62">
        <v>42143502</v>
      </c>
      <c r="B8298" s="63" t="s">
        <v>15178</v>
      </c>
    </row>
    <row r="8299" spans="1:2" x14ac:dyDescent="0.25">
      <c r="A8299" s="62">
        <v>42143503</v>
      </c>
      <c r="B8299" s="63" t="s">
        <v>2625</v>
      </c>
    </row>
    <row r="8300" spans="1:2" x14ac:dyDescent="0.25">
      <c r="A8300" s="62">
        <v>42143504</v>
      </c>
      <c r="B8300" s="63" t="s">
        <v>10069</v>
      </c>
    </row>
    <row r="8301" spans="1:2" x14ac:dyDescent="0.25">
      <c r="A8301" s="62">
        <v>42143505</v>
      </c>
      <c r="B8301" s="63" t="s">
        <v>11234</v>
      </c>
    </row>
    <row r="8302" spans="1:2" x14ac:dyDescent="0.25">
      <c r="A8302" s="62">
        <v>42143506</v>
      </c>
      <c r="B8302" s="63" t="s">
        <v>3589</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14716</v>
      </c>
    </row>
    <row r="8307" spans="1:2" x14ac:dyDescent="0.25">
      <c r="A8307" s="62">
        <v>42143511</v>
      </c>
      <c r="B8307" s="63" t="s">
        <v>3545</v>
      </c>
    </row>
    <row r="8308" spans="1:2" x14ac:dyDescent="0.25">
      <c r="A8308" s="62">
        <v>42143512</v>
      </c>
      <c r="B8308" s="63" t="s">
        <v>18754</v>
      </c>
    </row>
    <row r="8309" spans="1:2" x14ac:dyDescent="0.25">
      <c r="A8309" s="62">
        <v>42143513</v>
      </c>
      <c r="B8309" s="63" t="s">
        <v>4472</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4939</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6478</v>
      </c>
    </row>
    <row r="8324" spans="1:2" x14ac:dyDescent="0.25">
      <c r="A8324" s="62">
        <v>42151507</v>
      </c>
      <c r="B8324" s="63" t="s">
        <v>10092</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8773</v>
      </c>
    </row>
    <row r="8329" spans="1:2" x14ac:dyDescent="0.25">
      <c r="A8329" s="62">
        <v>42151605</v>
      </c>
      <c r="B8329" s="63" t="s">
        <v>13890</v>
      </c>
    </row>
    <row r="8330" spans="1:2" x14ac:dyDescent="0.25">
      <c r="A8330" s="62">
        <v>42151606</v>
      </c>
      <c r="B8330" s="63" t="s">
        <v>6572</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6608</v>
      </c>
    </row>
    <row r="8335" spans="1:2" x14ac:dyDescent="0.25">
      <c r="A8335" s="62">
        <v>42151611</v>
      </c>
      <c r="B8335" s="63" t="s">
        <v>9606</v>
      </c>
    </row>
    <row r="8336" spans="1:2" x14ac:dyDescent="0.25">
      <c r="A8336" s="62">
        <v>42151612</v>
      </c>
      <c r="B8336" s="63" t="s">
        <v>7530</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7030</v>
      </c>
    </row>
    <row r="8341" spans="1:2" x14ac:dyDescent="0.25">
      <c r="A8341" s="62">
        <v>42151617</v>
      </c>
      <c r="B8341" s="63" t="s">
        <v>1895</v>
      </c>
    </row>
    <row r="8342" spans="1:2" x14ac:dyDescent="0.25">
      <c r="A8342" s="62">
        <v>42151618</v>
      </c>
      <c r="B8342" s="63" t="s">
        <v>1645</v>
      </c>
    </row>
    <row r="8343" spans="1:2" x14ac:dyDescent="0.25">
      <c r="A8343" s="62">
        <v>42151619</v>
      </c>
      <c r="B8343" s="63" t="s">
        <v>8142</v>
      </c>
    </row>
    <row r="8344" spans="1:2" x14ac:dyDescent="0.25">
      <c r="A8344" s="62">
        <v>42151620</v>
      </c>
      <c r="B8344" s="63" t="s">
        <v>17465</v>
      </c>
    </row>
    <row r="8345" spans="1:2" x14ac:dyDescent="0.25">
      <c r="A8345" s="62">
        <v>42151621</v>
      </c>
      <c r="B8345" s="63" t="s">
        <v>6295</v>
      </c>
    </row>
    <row r="8346" spans="1:2" x14ac:dyDescent="0.25">
      <c r="A8346" s="62">
        <v>42151622</v>
      </c>
      <c r="B8346" s="63" t="s">
        <v>13009</v>
      </c>
    </row>
    <row r="8347" spans="1:2" x14ac:dyDescent="0.25">
      <c r="A8347" s="62">
        <v>42151623</v>
      </c>
      <c r="B8347" s="63" t="s">
        <v>6679</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8280</v>
      </c>
    </row>
    <row r="8353" spans="1:2" x14ac:dyDescent="0.25">
      <c r="A8353" s="62">
        <v>42151629</v>
      </c>
      <c r="B8353" s="63" t="s">
        <v>5052</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4175</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5993</v>
      </c>
    </row>
    <row r="8380" spans="1:2" x14ac:dyDescent="0.25">
      <c r="A8380" s="62">
        <v>42151657</v>
      </c>
      <c r="B8380" s="63" t="s">
        <v>17325</v>
      </c>
    </row>
    <row r="8381" spans="1:2" x14ac:dyDescent="0.25">
      <c r="A8381" s="62">
        <v>42151658</v>
      </c>
      <c r="B8381" s="63" t="s">
        <v>6575</v>
      </c>
    </row>
    <row r="8382" spans="1:2" x14ac:dyDescent="0.25">
      <c r="A8382" s="62">
        <v>42151659</v>
      </c>
      <c r="B8382" s="63" t="s">
        <v>15833</v>
      </c>
    </row>
    <row r="8383" spans="1:2" x14ac:dyDescent="0.25">
      <c r="A8383" s="62">
        <v>42151660</v>
      </c>
      <c r="B8383" s="63" t="s">
        <v>15124</v>
      </c>
    </row>
    <row r="8384" spans="1:2" x14ac:dyDescent="0.25">
      <c r="A8384" s="62">
        <v>42151661</v>
      </c>
      <c r="B8384" s="63" t="s">
        <v>10324</v>
      </c>
    </row>
    <row r="8385" spans="1:2" x14ac:dyDescent="0.25">
      <c r="A8385" s="62">
        <v>42151662</v>
      </c>
      <c r="B8385" s="63" t="s">
        <v>10763</v>
      </c>
    </row>
    <row r="8386" spans="1:2" x14ac:dyDescent="0.25">
      <c r="A8386" s="62">
        <v>42151663</v>
      </c>
      <c r="B8386" s="63" t="s">
        <v>13638</v>
      </c>
    </row>
    <row r="8387" spans="1:2" x14ac:dyDescent="0.25">
      <c r="A8387" s="62">
        <v>42151664</v>
      </c>
      <c r="B8387" s="63" t="s">
        <v>3826</v>
      </c>
    </row>
    <row r="8388" spans="1:2" x14ac:dyDescent="0.25">
      <c r="A8388" s="62">
        <v>42151665</v>
      </c>
      <c r="B8388" s="63" t="s">
        <v>5186</v>
      </c>
    </row>
    <row r="8389" spans="1:2" x14ac:dyDescent="0.25">
      <c r="A8389" s="62">
        <v>42151666</v>
      </c>
      <c r="B8389" s="63" t="s">
        <v>11826</v>
      </c>
    </row>
    <row r="8390" spans="1:2" x14ac:dyDescent="0.25">
      <c r="A8390" s="62">
        <v>42151667</v>
      </c>
      <c r="B8390" s="63" t="s">
        <v>6749</v>
      </c>
    </row>
    <row r="8391" spans="1:2" x14ac:dyDescent="0.25">
      <c r="A8391" s="62">
        <v>42151668</v>
      </c>
      <c r="B8391" s="63" t="s">
        <v>5403</v>
      </c>
    </row>
    <row r="8392" spans="1:2" x14ac:dyDescent="0.25">
      <c r="A8392" s="62">
        <v>42151669</v>
      </c>
      <c r="B8392" s="63" t="s">
        <v>9410</v>
      </c>
    </row>
    <row r="8393" spans="1:2" x14ac:dyDescent="0.25">
      <c r="A8393" s="62">
        <v>42151670</v>
      </c>
      <c r="B8393" s="63" t="s">
        <v>14447</v>
      </c>
    </row>
    <row r="8394" spans="1:2" x14ac:dyDescent="0.25">
      <c r="A8394" s="62">
        <v>42151671</v>
      </c>
      <c r="B8394" s="63" t="s">
        <v>9910</v>
      </c>
    </row>
    <row r="8395" spans="1:2" x14ac:dyDescent="0.25">
      <c r="A8395" s="62">
        <v>42151672</v>
      </c>
      <c r="B8395" s="63" t="s">
        <v>2900</v>
      </c>
    </row>
    <row r="8396" spans="1:2" x14ac:dyDescent="0.25">
      <c r="A8396" s="62">
        <v>42151673</v>
      </c>
      <c r="B8396" s="63" t="s">
        <v>11312</v>
      </c>
    </row>
    <row r="8397" spans="1:2" x14ac:dyDescent="0.25">
      <c r="A8397" s="62">
        <v>42151674</v>
      </c>
      <c r="B8397" s="63" t="s">
        <v>15985</v>
      </c>
    </row>
    <row r="8398" spans="1:2" x14ac:dyDescent="0.25">
      <c r="A8398" s="62">
        <v>42151675</v>
      </c>
      <c r="B8398" s="63" t="s">
        <v>4309</v>
      </c>
    </row>
    <row r="8399" spans="1:2" x14ac:dyDescent="0.25">
      <c r="A8399" s="62">
        <v>42151676</v>
      </c>
      <c r="B8399" s="63" t="s">
        <v>13963</v>
      </c>
    </row>
    <row r="8400" spans="1:2" x14ac:dyDescent="0.25">
      <c r="A8400" s="62">
        <v>42151677</v>
      </c>
      <c r="B8400" s="63" t="s">
        <v>8733</v>
      </c>
    </row>
    <row r="8401" spans="1:2" x14ac:dyDescent="0.25">
      <c r="A8401" s="62">
        <v>42151678</v>
      </c>
      <c r="B8401" s="63" t="s">
        <v>3644</v>
      </c>
    </row>
    <row r="8402" spans="1:2" x14ac:dyDescent="0.25">
      <c r="A8402" s="62">
        <v>42151679</v>
      </c>
      <c r="B8402" s="63" t="s">
        <v>11202</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18577</v>
      </c>
    </row>
    <row r="8408" spans="1:2" x14ac:dyDescent="0.25">
      <c r="A8408" s="62">
        <v>42151704</v>
      </c>
      <c r="B8408" s="63" t="s">
        <v>3793</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8325</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7288</v>
      </c>
    </row>
    <row r="8424" spans="1:2" x14ac:dyDescent="0.25">
      <c r="A8424" s="62">
        <v>42151815</v>
      </c>
      <c r="B8424" s="63" t="s">
        <v>7521</v>
      </c>
    </row>
    <row r="8425" spans="1:2" x14ac:dyDescent="0.25">
      <c r="A8425" s="62">
        <v>42151816</v>
      </c>
      <c r="B8425" s="63" t="s">
        <v>5957</v>
      </c>
    </row>
    <row r="8426" spans="1:2" x14ac:dyDescent="0.25">
      <c r="A8426" s="62">
        <v>42151901</v>
      </c>
      <c r="B8426" s="63" t="s">
        <v>7818</v>
      </c>
    </row>
    <row r="8427" spans="1:2" x14ac:dyDescent="0.25">
      <c r="A8427" s="62">
        <v>42151902</v>
      </c>
      <c r="B8427" s="63" t="s">
        <v>6417</v>
      </c>
    </row>
    <row r="8428" spans="1:2" x14ac:dyDescent="0.25">
      <c r="A8428" s="62">
        <v>42151903</v>
      </c>
      <c r="B8428" s="63" t="s">
        <v>1236</v>
      </c>
    </row>
    <row r="8429" spans="1:2" x14ac:dyDescent="0.25">
      <c r="A8429" s="62">
        <v>42151904</v>
      </c>
      <c r="B8429" s="63" t="s">
        <v>2453</v>
      </c>
    </row>
    <row r="8430" spans="1:2" x14ac:dyDescent="0.25">
      <c r="A8430" s="62">
        <v>42151905</v>
      </c>
      <c r="B8430" s="63" t="s">
        <v>10560</v>
      </c>
    </row>
    <row r="8431" spans="1:2" x14ac:dyDescent="0.25">
      <c r="A8431" s="62">
        <v>42151906</v>
      </c>
      <c r="B8431" s="63" t="s">
        <v>5085</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4758</v>
      </c>
    </row>
    <row r="8440" spans="1:2" x14ac:dyDescent="0.25">
      <c r="A8440" s="62">
        <v>42152003</v>
      </c>
      <c r="B8440" s="63" t="s">
        <v>15428</v>
      </c>
    </row>
    <row r="8441" spans="1:2" x14ac:dyDescent="0.25">
      <c r="A8441" s="62">
        <v>42152004</v>
      </c>
      <c r="B8441" s="63" t="s">
        <v>3922</v>
      </c>
    </row>
    <row r="8442" spans="1:2" x14ac:dyDescent="0.25">
      <c r="A8442" s="62">
        <v>42152005</v>
      </c>
      <c r="B8442" s="63" t="s">
        <v>4076</v>
      </c>
    </row>
    <row r="8443" spans="1:2" x14ac:dyDescent="0.25">
      <c r="A8443" s="62">
        <v>42152006</v>
      </c>
      <c r="B8443" s="63" t="s">
        <v>1521</v>
      </c>
    </row>
    <row r="8444" spans="1:2" x14ac:dyDescent="0.25">
      <c r="A8444" s="62">
        <v>42152007</v>
      </c>
      <c r="B8444" s="63" t="s">
        <v>13973</v>
      </c>
    </row>
    <row r="8445" spans="1:2" x14ac:dyDescent="0.25">
      <c r="A8445" s="62">
        <v>42152008</v>
      </c>
      <c r="B8445" s="63" t="s">
        <v>10019</v>
      </c>
    </row>
    <row r="8446" spans="1:2" x14ac:dyDescent="0.25">
      <c r="A8446" s="62">
        <v>42152009</v>
      </c>
      <c r="B8446" s="63" t="s">
        <v>17543</v>
      </c>
    </row>
    <row r="8447" spans="1:2" x14ac:dyDescent="0.25">
      <c r="A8447" s="62">
        <v>42152010</v>
      </c>
      <c r="B8447" s="63" t="s">
        <v>2007</v>
      </c>
    </row>
    <row r="8448" spans="1:2" x14ac:dyDescent="0.25">
      <c r="A8448" s="62">
        <v>42152011</v>
      </c>
      <c r="B8448" s="63" t="s">
        <v>4403</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7979</v>
      </c>
    </row>
    <row r="8456" spans="1:2" x14ac:dyDescent="0.25">
      <c r="A8456" s="62">
        <v>42152105</v>
      </c>
      <c r="B8456" s="63" t="s">
        <v>13491</v>
      </c>
    </row>
    <row r="8457" spans="1:2" x14ac:dyDescent="0.25">
      <c r="A8457" s="62">
        <v>42152106</v>
      </c>
      <c r="B8457" s="63" t="s">
        <v>3790</v>
      </c>
    </row>
    <row r="8458" spans="1:2" x14ac:dyDescent="0.25">
      <c r="A8458" s="62">
        <v>42152107</v>
      </c>
      <c r="B8458" s="63" t="s">
        <v>7496</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18066</v>
      </c>
    </row>
    <row r="8463" spans="1:2" x14ac:dyDescent="0.25">
      <c r="A8463" s="62">
        <v>42152112</v>
      </c>
      <c r="B8463" s="63" t="s">
        <v>14505</v>
      </c>
    </row>
    <row r="8464" spans="1:2" x14ac:dyDescent="0.25">
      <c r="A8464" s="62">
        <v>42152113</v>
      </c>
      <c r="B8464" s="63" t="s">
        <v>10762</v>
      </c>
    </row>
    <row r="8465" spans="1:2" x14ac:dyDescent="0.25">
      <c r="A8465" s="62">
        <v>42152114</v>
      </c>
      <c r="B8465" s="63" t="s">
        <v>2725</v>
      </c>
    </row>
    <row r="8466" spans="1:2" x14ac:dyDescent="0.25">
      <c r="A8466" s="62">
        <v>42152115</v>
      </c>
      <c r="B8466" s="63" t="s">
        <v>15075</v>
      </c>
    </row>
    <row r="8467" spans="1:2" x14ac:dyDescent="0.25">
      <c r="A8467" s="62">
        <v>42152201</v>
      </c>
      <c r="B8467" s="63" t="s">
        <v>16038</v>
      </c>
    </row>
    <row r="8468" spans="1:2" x14ac:dyDescent="0.25">
      <c r="A8468" s="62">
        <v>42152202</v>
      </c>
      <c r="B8468" s="63" t="s">
        <v>5594</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4785</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16338</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7738</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2689</v>
      </c>
    </row>
    <row r="8499" spans="1:2" x14ac:dyDescent="0.25">
      <c r="A8499" s="62">
        <v>42152402</v>
      </c>
      <c r="B8499" s="63" t="s">
        <v>5940</v>
      </c>
    </row>
    <row r="8500" spans="1:2" x14ac:dyDescent="0.25">
      <c r="A8500" s="62">
        <v>42152403</v>
      </c>
      <c r="B8500" s="63" t="s">
        <v>18450</v>
      </c>
    </row>
    <row r="8501" spans="1:2" x14ac:dyDescent="0.25">
      <c r="A8501" s="62">
        <v>42152404</v>
      </c>
      <c r="B8501" s="63" t="s">
        <v>10006</v>
      </c>
    </row>
    <row r="8502" spans="1:2" x14ac:dyDescent="0.25">
      <c r="A8502" s="62">
        <v>42152405</v>
      </c>
      <c r="B8502" s="63" t="s">
        <v>8145</v>
      </c>
    </row>
    <row r="8503" spans="1:2" x14ac:dyDescent="0.25">
      <c r="A8503" s="62">
        <v>42152406</v>
      </c>
      <c r="B8503" s="63" t="s">
        <v>2038</v>
      </c>
    </row>
    <row r="8504" spans="1:2" x14ac:dyDescent="0.25">
      <c r="A8504" s="62">
        <v>42152407</v>
      </c>
      <c r="B8504" s="63" t="s">
        <v>14670</v>
      </c>
    </row>
    <row r="8505" spans="1:2" x14ac:dyDescent="0.25">
      <c r="A8505" s="62">
        <v>42152408</v>
      </c>
      <c r="B8505" s="63" t="s">
        <v>5715</v>
      </c>
    </row>
    <row r="8506" spans="1:2" x14ac:dyDescent="0.25">
      <c r="A8506" s="62">
        <v>42152409</v>
      </c>
      <c r="B8506" s="63" t="s">
        <v>7540</v>
      </c>
    </row>
    <row r="8507" spans="1:2" x14ac:dyDescent="0.25">
      <c r="A8507" s="62">
        <v>42152410</v>
      </c>
      <c r="B8507" s="63" t="s">
        <v>8914</v>
      </c>
    </row>
    <row r="8508" spans="1:2" x14ac:dyDescent="0.25">
      <c r="A8508" s="62">
        <v>42152411</v>
      </c>
      <c r="B8508" s="63" t="s">
        <v>15224</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4529</v>
      </c>
    </row>
    <row r="8517" spans="1:2" x14ac:dyDescent="0.25">
      <c r="A8517" s="62">
        <v>42152420</v>
      </c>
      <c r="B8517" s="63" t="s">
        <v>6146</v>
      </c>
    </row>
    <row r="8518" spans="1:2" x14ac:dyDescent="0.25">
      <c r="A8518" s="62">
        <v>42152421</v>
      </c>
      <c r="B8518" s="63" t="s">
        <v>17144</v>
      </c>
    </row>
    <row r="8519" spans="1:2" x14ac:dyDescent="0.25">
      <c r="A8519" s="62">
        <v>42152422</v>
      </c>
      <c r="B8519" s="63" t="s">
        <v>11591</v>
      </c>
    </row>
    <row r="8520" spans="1:2" x14ac:dyDescent="0.25">
      <c r="A8520" s="62">
        <v>42152423</v>
      </c>
      <c r="B8520" s="63" t="s">
        <v>3042</v>
      </c>
    </row>
    <row r="8521" spans="1:2" x14ac:dyDescent="0.25">
      <c r="A8521" s="62">
        <v>42152424</v>
      </c>
      <c r="B8521" s="63" t="s">
        <v>13168</v>
      </c>
    </row>
    <row r="8522" spans="1:2" x14ac:dyDescent="0.25">
      <c r="A8522" s="62">
        <v>42152425</v>
      </c>
      <c r="B8522" s="63" t="s">
        <v>3986</v>
      </c>
    </row>
    <row r="8523" spans="1:2" x14ac:dyDescent="0.25">
      <c r="A8523" s="62">
        <v>42152426</v>
      </c>
      <c r="B8523" s="63" t="s">
        <v>329</v>
      </c>
    </row>
    <row r="8524" spans="1:2" x14ac:dyDescent="0.25">
      <c r="A8524" s="62">
        <v>42152427</v>
      </c>
      <c r="B8524" s="63" t="s">
        <v>9382</v>
      </c>
    </row>
    <row r="8525" spans="1:2" x14ac:dyDescent="0.25">
      <c r="A8525" s="62">
        <v>42152428</v>
      </c>
      <c r="B8525" s="63" t="s">
        <v>15544</v>
      </c>
    </row>
    <row r="8526" spans="1:2" x14ac:dyDescent="0.25">
      <c r="A8526" s="62">
        <v>42152429</v>
      </c>
      <c r="B8526" s="63" t="s">
        <v>2287</v>
      </c>
    </row>
    <row r="8527" spans="1:2" x14ac:dyDescent="0.25">
      <c r="A8527" s="62">
        <v>42152430</v>
      </c>
      <c r="B8527" s="63" t="s">
        <v>5852</v>
      </c>
    </row>
    <row r="8528" spans="1:2" x14ac:dyDescent="0.25">
      <c r="A8528" s="62">
        <v>42152431</v>
      </c>
      <c r="B8528" s="63" t="s">
        <v>2701</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7959</v>
      </c>
    </row>
    <row r="8533" spans="1:2" x14ac:dyDescent="0.25">
      <c r="A8533" s="62">
        <v>42152436</v>
      </c>
      <c r="B8533" s="63" t="s">
        <v>4997</v>
      </c>
    </row>
    <row r="8534" spans="1:2" x14ac:dyDescent="0.25">
      <c r="A8534" s="62">
        <v>42152437</v>
      </c>
      <c r="B8534" s="63" t="s">
        <v>13561</v>
      </c>
    </row>
    <row r="8535" spans="1:2" x14ac:dyDescent="0.25">
      <c r="A8535" s="62">
        <v>42152438</v>
      </c>
      <c r="B8535" s="63" t="s">
        <v>7481</v>
      </c>
    </row>
    <row r="8536" spans="1:2" x14ac:dyDescent="0.25">
      <c r="A8536" s="62">
        <v>42152439</v>
      </c>
      <c r="B8536" s="63" t="s">
        <v>366</v>
      </c>
    </row>
    <row r="8537" spans="1:2" x14ac:dyDescent="0.25">
      <c r="A8537" s="62">
        <v>42152440</v>
      </c>
      <c r="B8537" s="63" t="s">
        <v>7656</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11289</v>
      </c>
    </row>
    <row r="8545" spans="1:2" x14ac:dyDescent="0.25">
      <c r="A8545" s="62">
        <v>42152449</v>
      </c>
      <c r="B8545" s="63" t="s">
        <v>10379</v>
      </c>
    </row>
    <row r="8546" spans="1:2" x14ac:dyDescent="0.25">
      <c r="A8546" s="62">
        <v>42152450</v>
      </c>
      <c r="B8546" s="63" t="s">
        <v>6405</v>
      </c>
    </row>
    <row r="8547" spans="1:2" x14ac:dyDescent="0.25">
      <c r="A8547" s="62">
        <v>42152451</v>
      </c>
      <c r="B8547" s="63" t="s">
        <v>3334</v>
      </c>
    </row>
    <row r="8548" spans="1:2" x14ac:dyDescent="0.25">
      <c r="A8548" s="62">
        <v>42152452</v>
      </c>
      <c r="B8548" s="63" t="s">
        <v>5844</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15711</v>
      </c>
    </row>
    <row r="8558" spans="1:2" x14ac:dyDescent="0.25">
      <c r="A8558" s="62">
        <v>42152462</v>
      </c>
      <c r="B8558" s="63" t="s">
        <v>16674</v>
      </c>
    </row>
    <row r="8559" spans="1:2" x14ac:dyDescent="0.25">
      <c r="A8559" s="62">
        <v>42152463</v>
      </c>
      <c r="B8559" s="63" t="s">
        <v>16828</v>
      </c>
    </row>
    <row r="8560" spans="1:2" x14ac:dyDescent="0.25">
      <c r="A8560" s="62">
        <v>42152464</v>
      </c>
      <c r="B8560" s="63" t="s">
        <v>2532</v>
      </c>
    </row>
    <row r="8561" spans="1:2" x14ac:dyDescent="0.25">
      <c r="A8561" s="62">
        <v>42152465</v>
      </c>
      <c r="B8561" s="63" t="s">
        <v>7567</v>
      </c>
    </row>
    <row r="8562" spans="1:2" x14ac:dyDescent="0.25">
      <c r="A8562" s="62">
        <v>42152501</v>
      </c>
      <c r="B8562" s="63" t="s">
        <v>10121</v>
      </c>
    </row>
    <row r="8563" spans="1:2" x14ac:dyDescent="0.25">
      <c r="A8563" s="62">
        <v>42152502</v>
      </c>
      <c r="B8563" s="63" t="s">
        <v>10180</v>
      </c>
    </row>
    <row r="8564" spans="1:2" x14ac:dyDescent="0.25">
      <c r="A8564" s="62">
        <v>42152503</v>
      </c>
      <c r="B8564" s="63" t="s">
        <v>8307</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2002</v>
      </c>
    </row>
    <row r="8569" spans="1:2" x14ac:dyDescent="0.25">
      <c r="A8569" s="62">
        <v>42152508</v>
      </c>
      <c r="B8569" s="63" t="s">
        <v>8362</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3969</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6492</v>
      </c>
    </row>
    <row r="8580" spans="1:2" x14ac:dyDescent="0.25">
      <c r="A8580" s="62">
        <v>42152520</v>
      </c>
      <c r="B8580" s="63" t="s">
        <v>9688</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2468</v>
      </c>
    </row>
    <row r="8588" spans="1:2" x14ac:dyDescent="0.25">
      <c r="A8588" s="62">
        <v>42152608</v>
      </c>
      <c r="B8588" s="63" t="s">
        <v>14751</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3029</v>
      </c>
    </row>
    <row r="8593" spans="1:2" x14ac:dyDescent="0.25">
      <c r="A8593" s="62">
        <v>42152705</v>
      </c>
      <c r="B8593" s="63" t="s">
        <v>954</v>
      </c>
    </row>
    <row r="8594" spans="1:2" x14ac:dyDescent="0.25">
      <c r="A8594" s="62">
        <v>42152706</v>
      </c>
      <c r="B8594" s="63" t="s">
        <v>10322</v>
      </c>
    </row>
    <row r="8595" spans="1:2" x14ac:dyDescent="0.25">
      <c r="A8595" s="62">
        <v>42152707</v>
      </c>
      <c r="B8595" s="63" t="s">
        <v>2602</v>
      </c>
    </row>
    <row r="8596" spans="1:2" x14ac:dyDescent="0.25">
      <c r="A8596" s="62">
        <v>42152708</v>
      </c>
      <c r="B8596" s="63" t="s">
        <v>5092</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7270</v>
      </c>
    </row>
    <row r="8603" spans="1:2" x14ac:dyDescent="0.25">
      <c r="A8603" s="62">
        <v>42152715</v>
      </c>
      <c r="B8603" s="63" t="s">
        <v>15398</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4485</v>
      </c>
    </row>
    <row r="8608" spans="1:2" x14ac:dyDescent="0.25">
      <c r="A8608" s="62">
        <v>42152804</v>
      </c>
      <c r="B8608" s="63" t="s">
        <v>10848</v>
      </c>
    </row>
    <row r="8609" spans="1:2" x14ac:dyDescent="0.25">
      <c r="A8609" s="62">
        <v>42152805</v>
      </c>
      <c r="B8609" s="63" t="s">
        <v>4849</v>
      </c>
    </row>
    <row r="8610" spans="1:2" x14ac:dyDescent="0.25">
      <c r="A8610" s="62">
        <v>42152806</v>
      </c>
      <c r="B8610" s="63" t="s">
        <v>5467</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7718</v>
      </c>
    </row>
    <row r="8615" spans="1:2" x14ac:dyDescent="0.25">
      <c r="A8615" s="62">
        <v>42161501</v>
      </c>
      <c r="B8615" s="63" t="s">
        <v>15342</v>
      </c>
    </row>
    <row r="8616" spans="1:2" x14ac:dyDescent="0.25">
      <c r="A8616" s="62">
        <v>42161502</v>
      </c>
      <c r="B8616" s="63" t="s">
        <v>14872</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3597</v>
      </c>
    </row>
    <row r="8621" spans="1:2" x14ac:dyDescent="0.25">
      <c r="A8621" s="62">
        <v>42161507</v>
      </c>
      <c r="B8621" s="63" t="s">
        <v>15269</v>
      </c>
    </row>
    <row r="8622" spans="1:2" x14ac:dyDescent="0.25">
      <c r="A8622" s="62">
        <v>42161508</v>
      </c>
      <c r="B8622" s="63" t="s">
        <v>11798</v>
      </c>
    </row>
    <row r="8623" spans="1:2" x14ac:dyDescent="0.25">
      <c r="A8623" s="62">
        <v>42161509</v>
      </c>
      <c r="B8623" s="63" t="s">
        <v>5858</v>
      </c>
    </row>
    <row r="8624" spans="1:2" x14ac:dyDescent="0.25">
      <c r="A8624" s="62">
        <v>42161510</v>
      </c>
      <c r="B8624" s="63" t="s">
        <v>5455</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6635</v>
      </c>
    </row>
    <row r="8636" spans="1:2" x14ac:dyDescent="0.25">
      <c r="A8636" s="62">
        <v>42161612</v>
      </c>
      <c r="B8636" s="63" t="s">
        <v>14679</v>
      </c>
    </row>
    <row r="8637" spans="1:2" x14ac:dyDescent="0.25">
      <c r="A8637" s="62">
        <v>42161613</v>
      </c>
      <c r="B8637" s="63" t="s">
        <v>7938</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3825</v>
      </c>
    </row>
    <row r="8644" spans="1:2" x14ac:dyDescent="0.25">
      <c r="A8644" s="62">
        <v>42161620</v>
      </c>
      <c r="B8644" s="63" t="s">
        <v>9267</v>
      </c>
    </row>
    <row r="8645" spans="1:2" x14ac:dyDescent="0.25">
      <c r="A8645" s="62">
        <v>42161621</v>
      </c>
      <c r="B8645" s="63" t="s">
        <v>12194</v>
      </c>
    </row>
    <row r="8646" spans="1:2" x14ac:dyDescent="0.25">
      <c r="A8646" s="62">
        <v>42161622</v>
      </c>
      <c r="B8646" s="63" t="s">
        <v>8144</v>
      </c>
    </row>
    <row r="8647" spans="1:2" x14ac:dyDescent="0.25">
      <c r="A8647" s="62">
        <v>42161623</v>
      </c>
      <c r="B8647" s="63" t="s">
        <v>5309</v>
      </c>
    </row>
    <row r="8648" spans="1:2" x14ac:dyDescent="0.25">
      <c r="A8648" s="62">
        <v>42161624</v>
      </c>
      <c r="B8648" s="63" t="s">
        <v>8187</v>
      </c>
    </row>
    <row r="8649" spans="1:2" x14ac:dyDescent="0.25">
      <c r="A8649" s="62">
        <v>42161625</v>
      </c>
      <c r="B8649" s="63" t="s">
        <v>12054</v>
      </c>
    </row>
    <row r="8650" spans="1:2" x14ac:dyDescent="0.25">
      <c r="A8650" s="62">
        <v>42161626</v>
      </c>
      <c r="B8650" s="63" t="s">
        <v>7478</v>
      </c>
    </row>
    <row r="8651" spans="1:2" x14ac:dyDescent="0.25">
      <c r="A8651" s="62">
        <v>42161627</v>
      </c>
      <c r="B8651" s="63" t="s">
        <v>13711</v>
      </c>
    </row>
    <row r="8652" spans="1:2" x14ac:dyDescent="0.25">
      <c r="A8652" s="62">
        <v>42161628</v>
      </c>
      <c r="B8652" s="63" t="s">
        <v>11013</v>
      </c>
    </row>
    <row r="8653" spans="1:2" x14ac:dyDescent="0.25">
      <c r="A8653" s="62">
        <v>42161629</v>
      </c>
      <c r="B8653" s="63" t="s">
        <v>16905</v>
      </c>
    </row>
    <row r="8654" spans="1:2" x14ac:dyDescent="0.25">
      <c r="A8654" s="62">
        <v>42161630</v>
      </c>
      <c r="B8654" s="63" t="s">
        <v>4523</v>
      </c>
    </row>
    <row r="8655" spans="1:2" x14ac:dyDescent="0.25">
      <c r="A8655" s="62">
        <v>42161631</v>
      </c>
      <c r="B8655" s="63" t="s">
        <v>9925</v>
      </c>
    </row>
    <row r="8656" spans="1:2" x14ac:dyDescent="0.25">
      <c r="A8656" s="62">
        <v>42161632</v>
      </c>
      <c r="B8656" s="63" t="s">
        <v>6133</v>
      </c>
    </row>
    <row r="8657" spans="1:2" x14ac:dyDescent="0.25">
      <c r="A8657" s="62">
        <v>42161633</v>
      </c>
      <c r="B8657" s="63" t="s">
        <v>4893</v>
      </c>
    </row>
    <row r="8658" spans="1:2" x14ac:dyDescent="0.25">
      <c r="A8658" s="62">
        <v>42161634</v>
      </c>
      <c r="B8658" s="63" t="s">
        <v>361</v>
      </c>
    </row>
    <row r="8659" spans="1:2" x14ac:dyDescent="0.25">
      <c r="A8659" s="62">
        <v>42161635</v>
      </c>
      <c r="B8659" s="63" t="s">
        <v>8126</v>
      </c>
    </row>
    <row r="8660" spans="1:2" x14ac:dyDescent="0.25">
      <c r="A8660" s="62">
        <v>42161701</v>
      </c>
      <c r="B8660" s="63" t="s">
        <v>6651</v>
      </c>
    </row>
    <row r="8661" spans="1:2" x14ac:dyDescent="0.25">
      <c r="A8661" s="62">
        <v>42161702</v>
      </c>
      <c r="B8661" s="63" t="s">
        <v>10204</v>
      </c>
    </row>
    <row r="8662" spans="1:2" x14ac:dyDescent="0.25">
      <c r="A8662" s="62">
        <v>42161703</v>
      </c>
      <c r="B8662" s="63" t="s">
        <v>18534</v>
      </c>
    </row>
    <row r="8663" spans="1:2" x14ac:dyDescent="0.25">
      <c r="A8663" s="62">
        <v>42161704</v>
      </c>
      <c r="B8663" s="63" t="s">
        <v>3599</v>
      </c>
    </row>
    <row r="8664" spans="1:2" x14ac:dyDescent="0.25">
      <c r="A8664" s="62">
        <v>42161801</v>
      </c>
      <c r="B8664" s="63" t="s">
        <v>16305</v>
      </c>
    </row>
    <row r="8665" spans="1:2" x14ac:dyDescent="0.25">
      <c r="A8665" s="62">
        <v>42161802</v>
      </c>
      <c r="B8665" s="63" t="s">
        <v>11026</v>
      </c>
    </row>
    <row r="8666" spans="1:2" x14ac:dyDescent="0.25">
      <c r="A8666" s="62">
        <v>42161803</v>
      </c>
      <c r="B8666" s="63" t="s">
        <v>18449</v>
      </c>
    </row>
    <row r="8667" spans="1:2" x14ac:dyDescent="0.25">
      <c r="A8667" s="62">
        <v>42161804</v>
      </c>
      <c r="B8667" s="63" t="s">
        <v>16008</v>
      </c>
    </row>
    <row r="8668" spans="1:2" x14ac:dyDescent="0.25">
      <c r="A8668" s="62">
        <v>42171501</v>
      </c>
      <c r="B8668" s="63" t="s">
        <v>8265</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4434</v>
      </c>
    </row>
    <row r="8673" spans="1:2" x14ac:dyDescent="0.25">
      <c r="A8673" s="62">
        <v>42171604</v>
      </c>
      <c r="B8673" s="63" t="s">
        <v>5066</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5910</v>
      </c>
    </row>
    <row r="8678" spans="1:2" x14ac:dyDescent="0.25">
      <c r="A8678" s="62">
        <v>42171609</v>
      </c>
      <c r="B8678" s="63" t="s">
        <v>12277</v>
      </c>
    </row>
    <row r="8679" spans="1:2" x14ac:dyDescent="0.25">
      <c r="A8679" s="62">
        <v>42171610</v>
      </c>
      <c r="B8679" s="63" t="s">
        <v>18064</v>
      </c>
    </row>
    <row r="8680" spans="1:2" x14ac:dyDescent="0.25">
      <c r="A8680" s="62">
        <v>42171611</v>
      </c>
      <c r="B8680" s="63" t="s">
        <v>3417</v>
      </c>
    </row>
    <row r="8681" spans="1:2" x14ac:dyDescent="0.25">
      <c r="A8681" s="62">
        <v>42171612</v>
      </c>
      <c r="B8681" s="63" t="s">
        <v>8118</v>
      </c>
    </row>
    <row r="8682" spans="1:2" x14ac:dyDescent="0.25">
      <c r="A8682" s="62">
        <v>42171613</v>
      </c>
      <c r="B8682" s="63" t="s">
        <v>2755</v>
      </c>
    </row>
    <row r="8683" spans="1:2" x14ac:dyDescent="0.25">
      <c r="A8683" s="62">
        <v>42171614</v>
      </c>
      <c r="B8683" s="63" t="s">
        <v>13689</v>
      </c>
    </row>
    <row r="8684" spans="1:2" x14ac:dyDescent="0.25">
      <c r="A8684" s="62">
        <v>42171701</v>
      </c>
      <c r="B8684" s="63" t="s">
        <v>5744</v>
      </c>
    </row>
    <row r="8685" spans="1:2" x14ac:dyDescent="0.25">
      <c r="A8685" s="62">
        <v>42171702</v>
      </c>
      <c r="B8685" s="63" t="s">
        <v>413</v>
      </c>
    </row>
    <row r="8686" spans="1:2" x14ac:dyDescent="0.25">
      <c r="A8686" s="62">
        <v>42171703</v>
      </c>
      <c r="B8686" s="63" t="s">
        <v>12798</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6037</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7011</v>
      </c>
    </row>
    <row r="8695" spans="1:2" x14ac:dyDescent="0.25">
      <c r="A8695" s="62">
        <v>42171902</v>
      </c>
      <c r="B8695" s="63" t="s">
        <v>18387</v>
      </c>
    </row>
    <row r="8696" spans="1:2" x14ac:dyDescent="0.25">
      <c r="A8696" s="62">
        <v>42171903</v>
      </c>
      <c r="B8696" s="63" t="s">
        <v>2628</v>
      </c>
    </row>
    <row r="8697" spans="1:2" x14ac:dyDescent="0.25">
      <c r="A8697" s="62">
        <v>42171904</v>
      </c>
      <c r="B8697" s="63" t="s">
        <v>14540</v>
      </c>
    </row>
    <row r="8698" spans="1:2" x14ac:dyDescent="0.25">
      <c r="A8698" s="62">
        <v>42171905</v>
      </c>
      <c r="B8698" s="63" t="s">
        <v>11066</v>
      </c>
    </row>
    <row r="8699" spans="1:2" x14ac:dyDescent="0.25">
      <c r="A8699" s="62">
        <v>42171906</v>
      </c>
      <c r="B8699" s="63" t="s">
        <v>9384</v>
      </c>
    </row>
    <row r="8700" spans="1:2" x14ac:dyDescent="0.25">
      <c r="A8700" s="62">
        <v>42171907</v>
      </c>
      <c r="B8700" s="63" t="s">
        <v>5642</v>
      </c>
    </row>
    <row r="8701" spans="1:2" x14ac:dyDescent="0.25">
      <c r="A8701" s="62">
        <v>42171908</v>
      </c>
      <c r="B8701" s="63" t="s">
        <v>12184</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7114</v>
      </c>
    </row>
    <row r="8710" spans="1:2" x14ac:dyDescent="0.25">
      <c r="A8710" s="62">
        <v>42171917</v>
      </c>
      <c r="B8710" s="63" t="s">
        <v>12424</v>
      </c>
    </row>
    <row r="8711" spans="1:2" x14ac:dyDescent="0.25">
      <c r="A8711" s="62">
        <v>42171918</v>
      </c>
      <c r="B8711" s="63" t="s">
        <v>6883</v>
      </c>
    </row>
    <row r="8712" spans="1:2" x14ac:dyDescent="0.25">
      <c r="A8712" s="62">
        <v>42171919</v>
      </c>
      <c r="B8712" s="63" t="s">
        <v>17812</v>
      </c>
    </row>
    <row r="8713" spans="1:2" x14ac:dyDescent="0.25">
      <c r="A8713" s="62">
        <v>42171920</v>
      </c>
      <c r="B8713" s="63" t="s">
        <v>15507</v>
      </c>
    </row>
    <row r="8714" spans="1:2" x14ac:dyDescent="0.25">
      <c r="A8714" s="62">
        <v>42172001</v>
      </c>
      <c r="B8714" s="63" t="s">
        <v>5264</v>
      </c>
    </row>
    <row r="8715" spans="1:2" x14ac:dyDescent="0.25">
      <c r="A8715" s="62">
        <v>42172002</v>
      </c>
      <c r="B8715" s="63" t="s">
        <v>7057</v>
      </c>
    </row>
    <row r="8716" spans="1:2" x14ac:dyDescent="0.25">
      <c r="A8716" s="62">
        <v>42172003</v>
      </c>
      <c r="B8716" s="63" t="s">
        <v>3896</v>
      </c>
    </row>
    <row r="8717" spans="1:2" x14ac:dyDescent="0.25">
      <c r="A8717" s="62">
        <v>42172004</v>
      </c>
      <c r="B8717" s="63" t="s">
        <v>12480</v>
      </c>
    </row>
    <row r="8718" spans="1:2" x14ac:dyDescent="0.25">
      <c r="A8718" s="62">
        <v>42172005</v>
      </c>
      <c r="B8718" s="63" t="s">
        <v>6510</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16703</v>
      </c>
    </row>
    <row r="8724" spans="1:2" x14ac:dyDescent="0.25">
      <c r="A8724" s="62">
        <v>42172011</v>
      </c>
      <c r="B8724" s="63" t="s">
        <v>18573</v>
      </c>
    </row>
    <row r="8725" spans="1:2" x14ac:dyDescent="0.25">
      <c r="A8725" s="62">
        <v>42172012</v>
      </c>
      <c r="B8725" s="63" t="s">
        <v>13940</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15311</v>
      </c>
    </row>
    <row r="8730" spans="1:2" x14ac:dyDescent="0.25">
      <c r="A8730" s="62">
        <v>42172017</v>
      </c>
      <c r="B8730" s="63" t="s">
        <v>6729</v>
      </c>
    </row>
    <row r="8731" spans="1:2" x14ac:dyDescent="0.25">
      <c r="A8731" s="62">
        <v>42172101</v>
      </c>
      <c r="B8731" s="63" t="s">
        <v>4372</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2452</v>
      </c>
    </row>
    <row r="8736" spans="1:2" x14ac:dyDescent="0.25">
      <c r="A8736" s="62">
        <v>42181502</v>
      </c>
      <c r="B8736" s="63" t="s">
        <v>7499</v>
      </c>
    </row>
    <row r="8737" spans="1:2" x14ac:dyDescent="0.25">
      <c r="A8737" s="62">
        <v>42181503</v>
      </c>
      <c r="B8737" s="63" t="s">
        <v>11084</v>
      </c>
    </row>
    <row r="8738" spans="1:2" x14ac:dyDescent="0.25">
      <c r="A8738" s="62">
        <v>42181504</v>
      </c>
      <c r="B8738" s="63" t="s">
        <v>11161</v>
      </c>
    </row>
    <row r="8739" spans="1:2" x14ac:dyDescent="0.25">
      <c r="A8739" s="62">
        <v>42181505</v>
      </c>
      <c r="B8739" s="63" t="s">
        <v>13546</v>
      </c>
    </row>
    <row r="8740" spans="1:2" x14ac:dyDescent="0.25">
      <c r="A8740" s="62">
        <v>42181506</v>
      </c>
      <c r="B8740" s="63" t="s">
        <v>6832</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4158</v>
      </c>
    </row>
    <row r="8745" spans="1:2" x14ac:dyDescent="0.25">
      <c r="A8745" s="62">
        <v>42181511</v>
      </c>
      <c r="B8745" s="63" t="s">
        <v>15570</v>
      </c>
    </row>
    <row r="8746" spans="1:2" x14ac:dyDescent="0.25">
      <c r="A8746" s="62">
        <v>42181512</v>
      </c>
      <c r="B8746" s="63" t="s">
        <v>17663</v>
      </c>
    </row>
    <row r="8747" spans="1:2" x14ac:dyDescent="0.25">
      <c r="A8747" s="62">
        <v>42181513</v>
      </c>
      <c r="B8747" s="63" t="s">
        <v>4412</v>
      </c>
    </row>
    <row r="8748" spans="1:2" x14ac:dyDescent="0.25">
      <c r="A8748" s="62">
        <v>42181514</v>
      </c>
      <c r="B8748" s="63" t="s">
        <v>5282</v>
      </c>
    </row>
    <row r="8749" spans="1:2" x14ac:dyDescent="0.25">
      <c r="A8749" s="62">
        <v>42181515</v>
      </c>
      <c r="B8749" s="63" t="s">
        <v>3439</v>
      </c>
    </row>
    <row r="8750" spans="1:2" x14ac:dyDescent="0.25">
      <c r="A8750" s="62">
        <v>42181516</v>
      </c>
      <c r="B8750" s="63" t="s">
        <v>13939</v>
      </c>
    </row>
    <row r="8751" spans="1:2" x14ac:dyDescent="0.25">
      <c r="A8751" s="62">
        <v>42181517</v>
      </c>
      <c r="B8751" s="63" t="s">
        <v>2546</v>
      </c>
    </row>
    <row r="8752" spans="1:2" x14ac:dyDescent="0.25">
      <c r="A8752" s="62">
        <v>42181601</v>
      </c>
      <c r="B8752" s="63" t="s">
        <v>12457</v>
      </c>
    </row>
    <row r="8753" spans="1:2" x14ac:dyDescent="0.25">
      <c r="A8753" s="62">
        <v>42181602</v>
      </c>
      <c r="B8753" s="63" t="s">
        <v>10960</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5444</v>
      </c>
    </row>
    <row r="8760" spans="1:2" x14ac:dyDescent="0.25">
      <c r="A8760" s="62">
        <v>42181609</v>
      </c>
      <c r="B8760" s="63" t="s">
        <v>8320</v>
      </c>
    </row>
    <row r="8761" spans="1:2" x14ac:dyDescent="0.25">
      <c r="A8761" s="62">
        <v>42181610</v>
      </c>
      <c r="B8761" s="63" t="s">
        <v>3396</v>
      </c>
    </row>
    <row r="8762" spans="1:2" x14ac:dyDescent="0.25">
      <c r="A8762" s="62">
        <v>42181701</v>
      </c>
      <c r="B8762" s="63" t="s">
        <v>10239</v>
      </c>
    </row>
    <row r="8763" spans="1:2" x14ac:dyDescent="0.25">
      <c r="A8763" s="62">
        <v>42181702</v>
      </c>
      <c r="B8763" s="63" t="s">
        <v>18644</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15339</v>
      </c>
    </row>
    <row r="8770" spans="1:2" x14ac:dyDescent="0.25">
      <c r="A8770" s="62">
        <v>42181709</v>
      </c>
      <c r="B8770" s="63" t="s">
        <v>5284</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4382</v>
      </c>
    </row>
    <row r="8775" spans="1:2" x14ac:dyDescent="0.25">
      <c r="A8775" s="62">
        <v>42181714</v>
      </c>
      <c r="B8775" s="63" t="s">
        <v>6141</v>
      </c>
    </row>
    <row r="8776" spans="1:2" x14ac:dyDescent="0.25">
      <c r="A8776" s="62">
        <v>42181715</v>
      </c>
      <c r="B8776" s="63" t="s">
        <v>7096</v>
      </c>
    </row>
    <row r="8777" spans="1:2" x14ac:dyDescent="0.25">
      <c r="A8777" s="62">
        <v>42181716</v>
      </c>
      <c r="B8777" s="63" t="s">
        <v>10437</v>
      </c>
    </row>
    <row r="8778" spans="1:2" x14ac:dyDescent="0.25">
      <c r="A8778" s="62">
        <v>42181717</v>
      </c>
      <c r="B8778" s="63" t="s">
        <v>1296</v>
      </c>
    </row>
    <row r="8779" spans="1:2" x14ac:dyDescent="0.25">
      <c r="A8779" s="62">
        <v>42181718</v>
      </c>
      <c r="B8779" s="63" t="s">
        <v>16539</v>
      </c>
    </row>
    <row r="8780" spans="1:2" x14ac:dyDescent="0.25">
      <c r="A8780" s="62">
        <v>42181719</v>
      </c>
      <c r="B8780" s="63" t="s">
        <v>6776</v>
      </c>
    </row>
    <row r="8781" spans="1:2" x14ac:dyDescent="0.25">
      <c r="A8781" s="62">
        <v>42181801</v>
      </c>
      <c r="B8781" s="63" t="s">
        <v>2491</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13924</v>
      </c>
    </row>
    <row r="8794" spans="1:2" x14ac:dyDescent="0.25">
      <c r="A8794" s="62">
        <v>42181909</v>
      </c>
      <c r="B8794" s="63" t="s">
        <v>2401</v>
      </c>
    </row>
    <row r="8795" spans="1:2" x14ac:dyDescent="0.25">
      <c r="A8795" s="62">
        <v>42181910</v>
      </c>
      <c r="B8795" s="63" t="s">
        <v>429</v>
      </c>
    </row>
    <row r="8796" spans="1:2" x14ac:dyDescent="0.25">
      <c r="A8796" s="62">
        <v>42181911</v>
      </c>
      <c r="B8796" s="63" t="s">
        <v>7475</v>
      </c>
    </row>
    <row r="8797" spans="1:2" x14ac:dyDescent="0.25">
      <c r="A8797" s="62">
        <v>42182001</v>
      </c>
      <c r="B8797" s="63" t="s">
        <v>11971</v>
      </c>
    </row>
    <row r="8798" spans="1:2" x14ac:dyDescent="0.25">
      <c r="A8798" s="62">
        <v>42182002</v>
      </c>
      <c r="B8798" s="63" t="s">
        <v>1906</v>
      </c>
    </row>
    <row r="8799" spans="1:2" x14ac:dyDescent="0.25">
      <c r="A8799" s="62">
        <v>42182003</v>
      </c>
      <c r="B8799" s="63" t="s">
        <v>3140</v>
      </c>
    </row>
    <row r="8800" spans="1:2" x14ac:dyDescent="0.25">
      <c r="A8800" s="62">
        <v>42182004</v>
      </c>
      <c r="B8800" s="63" t="s">
        <v>13032</v>
      </c>
    </row>
    <row r="8801" spans="1:2" x14ac:dyDescent="0.25">
      <c r="A8801" s="62">
        <v>42182005</v>
      </c>
      <c r="B8801" s="63" t="s">
        <v>5268</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5434</v>
      </c>
    </row>
    <row r="8807" spans="1:2" x14ac:dyDescent="0.25">
      <c r="A8807" s="62">
        <v>42182011</v>
      </c>
      <c r="B8807" s="63" t="s">
        <v>1440</v>
      </c>
    </row>
    <row r="8808" spans="1:2" x14ac:dyDescent="0.25">
      <c r="A8808" s="62">
        <v>42182012</v>
      </c>
      <c r="B8808" s="63" t="s">
        <v>18188</v>
      </c>
    </row>
    <row r="8809" spans="1:2" x14ac:dyDescent="0.25">
      <c r="A8809" s="62">
        <v>42182013</v>
      </c>
      <c r="B8809" s="63" t="s">
        <v>5196</v>
      </c>
    </row>
    <row r="8810" spans="1:2" x14ac:dyDescent="0.25">
      <c r="A8810" s="62">
        <v>42182014</v>
      </c>
      <c r="B8810" s="63" t="s">
        <v>7021</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8224</v>
      </c>
    </row>
    <row r="8815" spans="1:2" x14ac:dyDescent="0.25">
      <c r="A8815" s="62">
        <v>42182019</v>
      </c>
      <c r="B8815" s="63" t="s">
        <v>182</v>
      </c>
    </row>
    <row r="8816" spans="1:2" x14ac:dyDescent="0.25">
      <c r="A8816" s="62">
        <v>42182020</v>
      </c>
      <c r="B8816" s="63" t="s">
        <v>6497</v>
      </c>
    </row>
    <row r="8817" spans="1:2" x14ac:dyDescent="0.25">
      <c r="A8817" s="62">
        <v>42182101</v>
      </c>
      <c r="B8817" s="63" t="s">
        <v>17104</v>
      </c>
    </row>
    <row r="8818" spans="1:2" x14ac:dyDescent="0.25">
      <c r="A8818" s="62">
        <v>42182102</v>
      </c>
      <c r="B8818" s="63" t="s">
        <v>6611</v>
      </c>
    </row>
    <row r="8819" spans="1:2" x14ac:dyDescent="0.25">
      <c r="A8819" s="62">
        <v>42182103</v>
      </c>
      <c r="B8819" s="63" t="s">
        <v>12890</v>
      </c>
    </row>
    <row r="8820" spans="1:2" x14ac:dyDescent="0.25">
      <c r="A8820" s="62">
        <v>42182104</v>
      </c>
      <c r="B8820" s="63" t="s">
        <v>3939</v>
      </c>
    </row>
    <row r="8821" spans="1:2" x14ac:dyDescent="0.25">
      <c r="A8821" s="62">
        <v>42182105</v>
      </c>
      <c r="B8821" s="63" t="s">
        <v>13144</v>
      </c>
    </row>
    <row r="8822" spans="1:2" x14ac:dyDescent="0.25">
      <c r="A8822" s="62">
        <v>42182106</v>
      </c>
      <c r="B8822" s="63" t="s">
        <v>4370</v>
      </c>
    </row>
    <row r="8823" spans="1:2" x14ac:dyDescent="0.25">
      <c r="A8823" s="62">
        <v>42182107</v>
      </c>
      <c r="B8823" s="63" t="s">
        <v>13836</v>
      </c>
    </row>
    <row r="8824" spans="1:2" x14ac:dyDescent="0.25">
      <c r="A8824" s="62">
        <v>42182108</v>
      </c>
      <c r="B8824" s="63" t="s">
        <v>8989</v>
      </c>
    </row>
    <row r="8825" spans="1:2" x14ac:dyDescent="0.25">
      <c r="A8825" s="62">
        <v>42182201</v>
      </c>
      <c r="B8825" s="63" t="s">
        <v>16588</v>
      </c>
    </row>
    <row r="8826" spans="1:2" x14ac:dyDescent="0.25">
      <c r="A8826" s="62">
        <v>42182202</v>
      </c>
      <c r="B8826" s="63" t="s">
        <v>2980</v>
      </c>
    </row>
    <row r="8827" spans="1:2" x14ac:dyDescent="0.25">
      <c r="A8827" s="62">
        <v>42182203</v>
      </c>
      <c r="B8827" s="63" t="s">
        <v>5262</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2816</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3897</v>
      </c>
    </row>
    <row r="8841" spans="1:2" x14ac:dyDescent="0.25">
      <c r="A8841" s="62">
        <v>42182308</v>
      </c>
      <c r="B8841" s="63" t="s">
        <v>5177</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17210</v>
      </c>
    </row>
    <row r="8847" spans="1:2" x14ac:dyDescent="0.25">
      <c r="A8847" s="62">
        <v>42182314</v>
      </c>
      <c r="B8847" s="63" t="s">
        <v>7871</v>
      </c>
    </row>
    <row r="8848" spans="1:2" x14ac:dyDescent="0.25">
      <c r="A8848" s="62">
        <v>42182401</v>
      </c>
      <c r="B8848" s="63" t="s">
        <v>12371</v>
      </c>
    </row>
    <row r="8849" spans="1:2" x14ac:dyDescent="0.25">
      <c r="A8849" s="62">
        <v>42182402</v>
      </c>
      <c r="B8849" s="63" t="s">
        <v>6889</v>
      </c>
    </row>
    <row r="8850" spans="1:2" x14ac:dyDescent="0.25">
      <c r="A8850" s="62">
        <v>42182403</v>
      </c>
      <c r="B8850" s="63" t="s">
        <v>9702</v>
      </c>
    </row>
    <row r="8851" spans="1:2" x14ac:dyDescent="0.25">
      <c r="A8851" s="62">
        <v>42182404</v>
      </c>
      <c r="B8851" s="63" t="s">
        <v>14648</v>
      </c>
    </row>
    <row r="8852" spans="1:2" x14ac:dyDescent="0.25">
      <c r="A8852" s="62">
        <v>42182405</v>
      </c>
      <c r="B8852" s="63" t="s">
        <v>8853</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14350</v>
      </c>
    </row>
    <row r="8858" spans="1:2" x14ac:dyDescent="0.25">
      <c r="A8858" s="62">
        <v>42182411</v>
      </c>
      <c r="B8858" s="63" t="s">
        <v>13882</v>
      </c>
    </row>
    <row r="8859" spans="1:2" x14ac:dyDescent="0.25">
      <c r="A8859" s="62">
        <v>42182412</v>
      </c>
      <c r="B8859" s="63" t="s">
        <v>5922</v>
      </c>
    </row>
    <row r="8860" spans="1:2" x14ac:dyDescent="0.25">
      <c r="A8860" s="62">
        <v>42182413</v>
      </c>
      <c r="B8860" s="63" t="s">
        <v>8607</v>
      </c>
    </row>
    <row r="8861" spans="1:2" x14ac:dyDescent="0.25">
      <c r="A8861" s="62">
        <v>42182414</v>
      </c>
      <c r="B8861" s="63" t="s">
        <v>9498</v>
      </c>
    </row>
    <row r="8862" spans="1:2" x14ac:dyDescent="0.25">
      <c r="A8862" s="62">
        <v>42182415</v>
      </c>
      <c r="B8862" s="63" t="s">
        <v>7221</v>
      </c>
    </row>
    <row r="8863" spans="1:2" x14ac:dyDescent="0.25">
      <c r="A8863" s="62">
        <v>42182416</v>
      </c>
      <c r="B8863" s="63" t="s">
        <v>6322</v>
      </c>
    </row>
    <row r="8864" spans="1:2" x14ac:dyDescent="0.25">
      <c r="A8864" s="62">
        <v>42182417</v>
      </c>
      <c r="B8864" s="63" t="s">
        <v>7839</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3614</v>
      </c>
    </row>
    <row r="8871" spans="1:2" x14ac:dyDescent="0.25">
      <c r="A8871" s="62">
        <v>42182502</v>
      </c>
      <c r="B8871" s="63" t="s">
        <v>6032</v>
      </c>
    </row>
    <row r="8872" spans="1:2" x14ac:dyDescent="0.25">
      <c r="A8872" s="62">
        <v>42182601</v>
      </c>
      <c r="B8872" s="63" t="s">
        <v>16686</v>
      </c>
    </row>
    <row r="8873" spans="1:2" x14ac:dyDescent="0.25">
      <c r="A8873" s="62">
        <v>42182602</v>
      </c>
      <c r="B8873" s="63" t="s">
        <v>5580</v>
      </c>
    </row>
    <row r="8874" spans="1:2" x14ac:dyDescent="0.25">
      <c r="A8874" s="62">
        <v>42182603</v>
      </c>
      <c r="B8874" s="63" t="s">
        <v>15964</v>
      </c>
    </row>
    <row r="8875" spans="1:2" x14ac:dyDescent="0.25">
      <c r="A8875" s="62">
        <v>42182604</v>
      </c>
      <c r="B8875" s="63" t="s">
        <v>16517</v>
      </c>
    </row>
    <row r="8876" spans="1:2" x14ac:dyDescent="0.25">
      <c r="A8876" s="62">
        <v>42182701</v>
      </c>
      <c r="B8876" s="63" t="s">
        <v>9861</v>
      </c>
    </row>
    <row r="8877" spans="1:2" x14ac:dyDescent="0.25">
      <c r="A8877" s="62">
        <v>42182702</v>
      </c>
      <c r="B8877" s="63" t="s">
        <v>3792</v>
      </c>
    </row>
    <row r="8878" spans="1:2" x14ac:dyDescent="0.25">
      <c r="A8878" s="62">
        <v>42182703</v>
      </c>
      <c r="B8878" s="63" t="s">
        <v>4242</v>
      </c>
    </row>
    <row r="8879" spans="1:2" x14ac:dyDescent="0.25">
      <c r="A8879" s="62">
        <v>42182704</v>
      </c>
      <c r="B8879" s="63" t="s">
        <v>7350</v>
      </c>
    </row>
    <row r="8880" spans="1:2" x14ac:dyDescent="0.25">
      <c r="A8880" s="62">
        <v>42182801</v>
      </c>
      <c r="B8880" s="63" t="s">
        <v>4588</v>
      </c>
    </row>
    <row r="8881" spans="1:2" x14ac:dyDescent="0.25">
      <c r="A8881" s="62">
        <v>42182802</v>
      </c>
      <c r="B8881" s="63" t="s">
        <v>14036</v>
      </c>
    </row>
    <row r="8882" spans="1:2" x14ac:dyDescent="0.25">
      <c r="A8882" s="62">
        <v>42182803</v>
      </c>
      <c r="B8882" s="63" t="s">
        <v>16795</v>
      </c>
    </row>
    <row r="8883" spans="1:2" x14ac:dyDescent="0.25">
      <c r="A8883" s="62">
        <v>42182804</v>
      </c>
      <c r="B8883" s="63" t="s">
        <v>8229</v>
      </c>
    </row>
    <row r="8884" spans="1:2" x14ac:dyDescent="0.25">
      <c r="A8884" s="62">
        <v>42182805</v>
      </c>
      <c r="B8884" s="63" t="s">
        <v>14709</v>
      </c>
    </row>
    <row r="8885" spans="1:2" x14ac:dyDescent="0.25">
      <c r="A8885" s="62">
        <v>42182806</v>
      </c>
      <c r="B8885" s="63" t="s">
        <v>16661</v>
      </c>
    </row>
    <row r="8886" spans="1:2" x14ac:dyDescent="0.25">
      <c r="A8886" s="62">
        <v>42182807</v>
      </c>
      <c r="B8886" s="63" t="s">
        <v>5197</v>
      </c>
    </row>
    <row r="8887" spans="1:2" x14ac:dyDescent="0.25">
      <c r="A8887" s="62">
        <v>42182808</v>
      </c>
      <c r="B8887" s="63" t="s">
        <v>9767</v>
      </c>
    </row>
    <row r="8888" spans="1:2" x14ac:dyDescent="0.25">
      <c r="A8888" s="62">
        <v>42182901</v>
      </c>
      <c r="B8888" s="63" t="s">
        <v>3254</v>
      </c>
    </row>
    <row r="8889" spans="1:2" x14ac:dyDescent="0.25">
      <c r="A8889" s="62">
        <v>42182902</v>
      </c>
      <c r="B8889" s="63" t="s">
        <v>3535</v>
      </c>
    </row>
    <row r="8890" spans="1:2" x14ac:dyDescent="0.25">
      <c r="A8890" s="62">
        <v>42182903</v>
      </c>
      <c r="B8890" s="63" t="s">
        <v>9918</v>
      </c>
    </row>
    <row r="8891" spans="1:2" x14ac:dyDescent="0.25">
      <c r="A8891" s="62">
        <v>42182904</v>
      </c>
      <c r="B8891" s="63" t="s">
        <v>11286</v>
      </c>
    </row>
    <row r="8892" spans="1:2" x14ac:dyDescent="0.25">
      <c r="A8892" s="62">
        <v>42183001</v>
      </c>
      <c r="B8892" s="63" t="s">
        <v>15335</v>
      </c>
    </row>
    <row r="8893" spans="1:2" x14ac:dyDescent="0.25">
      <c r="A8893" s="62">
        <v>42183002</v>
      </c>
      <c r="B8893" s="63" t="s">
        <v>4496</v>
      </c>
    </row>
    <row r="8894" spans="1:2" x14ac:dyDescent="0.25">
      <c r="A8894" s="62">
        <v>42183003</v>
      </c>
      <c r="B8894" s="63" t="s">
        <v>1669</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13962</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14367</v>
      </c>
    </row>
    <row r="8911" spans="1:2" x14ac:dyDescent="0.25">
      <c r="A8911" s="62">
        <v>42183020</v>
      </c>
      <c r="B8911" s="63" t="s">
        <v>5737</v>
      </c>
    </row>
    <row r="8912" spans="1:2" x14ac:dyDescent="0.25">
      <c r="A8912" s="62">
        <v>42183021</v>
      </c>
      <c r="B8912" s="63" t="s">
        <v>3153</v>
      </c>
    </row>
    <row r="8913" spans="1:2" x14ac:dyDescent="0.25">
      <c r="A8913" s="62">
        <v>42183022</v>
      </c>
      <c r="B8913" s="63" t="s">
        <v>565</v>
      </c>
    </row>
    <row r="8914" spans="1:2" x14ac:dyDescent="0.25">
      <c r="A8914" s="62">
        <v>42183023</v>
      </c>
      <c r="B8914" s="63" t="s">
        <v>11541</v>
      </c>
    </row>
    <row r="8915" spans="1:2" x14ac:dyDescent="0.25">
      <c r="A8915" s="62">
        <v>42183024</v>
      </c>
      <c r="B8915" s="63" t="s">
        <v>6414</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7869</v>
      </c>
    </row>
    <row r="8920" spans="1:2" x14ac:dyDescent="0.25">
      <c r="A8920" s="62">
        <v>42183029</v>
      </c>
      <c r="B8920" s="63" t="s">
        <v>4793</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10415</v>
      </c>
    </row>
    <row r="8930" spans="1:2" x14ac:dyDescent="0.25">
      <c r="A8930" s="62">
        <v>42183039</v>
      </c>
      <c r="B8930" s="63" t="s">
        <v>9199</v>
      </c>
    </row>
    <row r="8931" spans="1:2" x14ac:dyDescent="0.25">
      <c r="A8931" s="62">
        <v>42183040</v>
      </c>
      <c r="B8931" s="63" t="s">
        <v>13860</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11711</v>
      </c>
    </row>
    <row r="8936" spans="1:2" x14ac:dyDescent="0.25">
      <c r="A8936" s="62">
        <v>42183045</v>
      </c>
      <c r="B8936" s="63" t="s">
        <v>4144</v>
      </c>
    </row>
    <row r="8937" spans="1:2" x14ac:dyDescent="0.25">
      <c r="A8937" s="62">
        <v>42183046</v>
      </c>
      <c r="B8937" s="63" t="s">
        <v>5018</v>
      </c>
    </row>
    <row r="8938" spans="1:2" x14ac:dyDescent="0.25">
      <c r="A8938" s="62">
        <v>42183047</v>
      </c>
      <c r="B8938" s="63" t="s">
        <v>8151</v>
      </c>
    </row>
    <row r="8939" spans="1:2" x14ac:dyDescent="0.25">
      <c r="A8939" s="62">
        <v>42183048</v>
      </c>
      <c r="B8939" s="63" t="s">
        <v>17263</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6516</v>
      </c>
    </row>
    <row r="8944" spans="1:2" x14ac:dyDescent="0.25">
      <c r="A8944" s="62">
        <v>42191502</v>
      </c>
      <c r="B8944" s="63" t="s">
        <v>10145</v>
      </c>
    </row>
    <row r="8945" spans="1:2" x14ac:dyDescent="0.25">
      <c r="A8945" s="62">
        <v>42191601</v>
      </c>
      <c r="B8945" s="63" t="s">
        <v>17823</v>
      </c>
    </row>
    <row r="8946" spans="1:2" x14ac:dyDescent="0.25">
      <c r="A8946" s="62">
        <v>42191602</v>
      </c>
      <c r="B8946" s="63" t="s">
        <v>4798</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7725</v>
      </c>
    </row>
    <row r="8952" spans="1:2" x14ac:dyDescent="0.25">
      <c r="A8952" s="62">
        <v>42191608</v>
      </c>
      <c r="B8952" s="63" t="s">
        <v>2403</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7622</v>
      </c>
    </row>
    <row r="8960" spans="1:2" x14ac:dyDescent="0.25">
      <c r="A8960" s="62">
        <v>42191704</v>
      </c>
      <c r="B8960" s="63" t="s">
        <v>10191</v>
      </c>
    </row>
    <row r="8961" spans="1:2" x14ac:dyDescent="0.25">
      <c r="A8961" s="62">
        <v>42191705</v>
      </c>
      <c r="B8961" s="63" t="s">
        <v>7164</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7866</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13291</v>
      </c>
    </row>
    <row r="8976" spans="1:2" x14ac:dyDescent="0.25">
      <c r="A8976" s="62">
        <v>42191809</v>
      </c>
      <c r="B8976" s="63" t="s">
        <v>11481</v>
      </c>
    </row>
    <row r="8977" spans="1:2" x14ac:dyDescent="0.25">
      <c r="A8977" s="62">
        <v>42191810</v>
      </c>
      <c r="B8977" s="63" t="s">
        <v>4005</v>
      </c>
    </row>
    <row r="8978" spans="1:2" x14ac:dyDescent="0.25">
      <c r="A8978" s="62">
        <v>42191811</v>
      </c>
      <c r="B8978" s="63" t="s">
        <v>15396</v>
      </c>
    </row>
    <row r="8979" spans="1:2" x14ac:dyDescent="0.25">
      <c r="A8979" s="62">
        <v>42191812</v>
      </c>
      <c r="B8979" s="63" t="s">
        <v>10667</v>
      </c>
    </row>
    <row r="8980" spans="1:2" x14ac:dyDescent="0.25">
      <c r="A8980" s="62">
        <v>42191813</v>
      </c>
      <c r="B8980" s="63" t="s">
        <v>9890</v>
      </c>
    </row>
    <row r="8981" spans="1:2" x14ac:dyDescent="0.25">
      <c r="A8981" s="62">
        <v>42191814</v>
      </c>
      <c r="B8981" s="63" t="s">
        <v>5436</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16556</v>
      </c>
    </row>
    <row r="8986" spans="1:2" x14ac:dyDescent="0.25">
      <c r="A8986" s="62">
        <v>42191905</v>
      </c>
      <c r="B8986" s="63" t="s">
        <v>6294</v>
      </c>
    </row>
    <row r="8987" spans="1:2" x14ac:dyDescent="0.25">
      <c r="A8987" s="62">
        <v>42191906</v>
      </c>
      <c r="B8987" s="63" t="s">
        <v>18350</v>
      </c>
    </row>
    <row r="8988" spans="1:2" x14ac:dyDescent="0.25">
      <c r="A8988" s="62">
        <v>42191907</v>
      </c>
      <c r="B8988" s="63" t="s">
        <v>4108</v>
      </c>
    </row>
    <row r="8989" spans="1:2" x14ac:dyDescent="0.25">
      <c r="A8989" s="62">
        <v>42192001</v>
      </c>
      <c r="B8989" s="63" t="s">
        <v>8734</v>
      </c>
    </row>
    <row r="8990" spans="1:2" x14ac:dyDescent="0.25">
      <c r="A8990" s="62">
        <v>42192002</v>
      </c>
      <c r="B8990" s="63" t="s">
        <v>10920</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6354</v>
      </c>
    </row>
    <row r="8996" spans="1:2" x14ac:dyDescent="0.25">
      <c r="A8996" s="62">
        <v>42192107</v>
      </c>
      <c r="B8996" s="63" t="s">
        <v>5460</v>
      </c>
    </row>
    <row r="8997" spans="1:2" x14ac:dyDescent="0.25">
      <c r="A8997" s="62">
        <v>42192201</v>
      </c>
      <c r="B8997" s="63" t="s">
        <v>7483</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10166</v>
      </c>
    </row>
    <row r="9003" spans="1:2" x14ac:dyDescent="0.25">
      <c r="A9003" s="62">
        <v>42192207</v>
      </c>
      <c r="B9003" s="63" t="s">
        <v>5807</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3503</v>
      </c>
    </row>
    <row r="9009" spans="1:2" x14ac:dyDescent="0.25">
      <c r="A9009" s="62">
        <v>42192213</v>
      </c>
      <c r="B9009" s="63" t="s">
        <v>3927</v>
      </c>
    </row>
    <row r="9010" spans="1:2" x14ac:dyDescent="0.25">
      <c r="A9010" s="62">
        <v>42192301</v>
      </c>
      <c r="B9010" s="63" t="s">
        <v>9431</v>
      </c>
    </row>
    <row r="9011" spans="1:2" x14ac:dyDescent="0.25">
      <c r="A9011" s="62">
        <v>42192302</v>
      </c>
      <c r="B9011" s="63" t="s">
        <v>17919</v>
      </c>
    </row>
    <row r="9012" spans="1:2" x14ac:dyDescent="0.25">
      <c r="A9012" s="62">
        <v>42192303</v>
      </c>
      <c r="B9012" s="63" t="s">
        <v>6966</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4269</v>
      </c>
    </row>
    <row r="9021" spans="1:2" x14ac:dyDescent="0.25">
      <c r="A9021" s="62">
        <v>42192501</v>
      </c>
      <c r="B9021" s="63" t="s">
        <v>15740</v>
      </c>
    </row>
    <row r="9022" spans="1:2" x14ac:dyDescent="0.25">
      <c r="A9022" s="62">
        <v>42192502</v>
      </c>
      <c r="B9022" s="63" t="s">
        <v>10504</v>
      </c>
    </row>
    <row r="9023" spans="1:2" x14ac:dyDescent="0.25">
      <c r="A9023" s="62">
        <v>42192601</v>
      </c>
      <c r="B9023" s="63" t="s">
        <v>8646</v>
      </c>
    </row>
    <row r="9024" spans="1:2" x14ac:dyDescent="0.25">
      <c r="A9024" s="62">
        <v>42192602</v>
      </c>
      <c r="B9024" s="63" t="s">
        <v>8337</v>
      </c>
    </row>
    <row r="9025" spans="1:2" x14ac:dyDescent="0.25">
      <c r="A9025" s="62">
        <v>42192603</v>
      </c>
      <c r="B9025" s="63" t="s">
        <v>8314</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8425</v>
      </c>
    </row>
    <row r="9030" spans="1:2" x14ac:dyDescent="0.25">
      <c r="A9030" s="62">
        <v>42201503</v>
      </c>
      <c r="B9030" s="63" t="s">
        <v>6828</v>
      </c>
    </row>
    <row r="9031" spans="1:2" x14ac:dyDescent="0.25">
      <c r="A9031" s="62">
        <v>42201504</v>
      </c>
      <c r="B9031" s="63" t="s">
        <v>4839</v>
      </c>
    </row>
    <row r="9032" spans="1:2" x14ac:dyDescent="0.25">
      <c r="A9032" s="62">
        <v>42201505</v>
      </c>
      <c r="B9032" s="63" t="s">
        <v>13340</v>
      </c>
    </row>
    <row r="9033" spans="1:2" x14ac:dyDescent="0.25">
      <c r="A9033" s="62">
        <v>42201506</v>
      </c>
      <c r="B9033" s="63" t="s">
        <v>1162</v>
      </c>
    </row>
    <row r="9034" spans="1:2" x14ac:dyDescent="0.25">
      <c r="A9034" s="62">
        <v>42201507</v>
      </c>
      <c r="B9034" s="63" t="s">
        <v>3284</v>
      </c>
    </row>
    <row r="9035" spans="1:2" x14ac:dyDescent="0.25">
      <c r="A9035" s="62">
        <v>42201508</v>
      </c>
      <c r="B9035" s="63" t="s">
        <v>6458</v>
      </c>
    </row>
    <row r="9036" spans="1:2" x14ac:dyDescent="0.25">
      <c r="A9036" s="62">
        <v>42201509</v>
      </c>
      <c r="B9036" s="63" t="s">
        <v>8722</v>
      </c>
    </row>
    <row r="9037" spans="1:2" x14ac:dyDescent="0.25">
      <c r="A9037" s="62">
        <v>42201510</v>
      </c>
      <c r="B9037" s="63" t="s">
        <v>15563</v>
      </c>
    </row>
    <row r="9038" spans="1:2" x14ac:dyDescent="0.25">
      <c r="A9038" s="62">
        <v>42201511</v>
      </c>
      <c r="B9038" s="63" t="s">
        <v>6159</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5358</v>
      </c>
    </row>
    <row r="9044" spans="1:2" x14ac:dyDescent="0.25">
      <c r="A9044" s="62">
        <v>42201604</v>
      </c>
      <c r="B9044" s="63" t="s">
        <v>6542</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13595</v>
      </c>
    </row>
    <row r="9049" spans="1:2" x14ac:dyDescent="0.25">
      <c r="A9049" s="62">
        <v>42201609</v>
      </c>
      <c r="B9049" s="63" t="s">
        <v>5943</v>
      </c>
    </row>
    <row r="9050" spans="1:2" x14ac:dyDescent="0.25">
      <c r="A9050" s="62">
        <v>42201610</v>
      </c>
      <c r="B9050" s="63" t="s">
        <v>7225</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5620</v>
      </c>
    </row>
    <row r="9055" spans="1:2" x14ac:dyDescent="0.25">
      <c r="A9055" s="62">
        <v>42201704</v>
      </c>
      <c r="B9055" s="63" t="s">
        <v>8150</v>
      </c>
    </row>
    <row r="9056" spans="1:2" x14ac:dyDescent="0.25">
      <c r="A9056" s="62">
        <v>42201705</v>
      </c>
      <c r="B9056" s="63" t="s">
        <v>15843</v>
      </c>
    </row>
    <row r="9057" spans="1:2" x14ac:dyDescent="0.25">
      <c r="A9057" s="62">
        <v>42201706</v>
      </c>
      <c r="B9057" s="63" t="s">
        <v>2388</v>
      </c>
    </row>
    <row r="9058" spans="1:2" x14ac:dyDescent="0.25">
      <c r="A9058" s="62">
        <v>42201707</v>
      </c>
      <c r="B9058" s="63" t="s">
        <v>6042</v>
      </c>
    </row>
    <row r="9059" spans="1:2" x14ac:dyDescent="0.25">
      <c r="A9059" s="62">
        <v>42201708</v>
      </c>
      <c r="B9059" s="63" t="s">
        <v>10471</v>
      </c>
    </row>
    <row r="9060" spans="1:2" x14ac:dyDescent="0.25">
      <c r="A9060" s="62">
        <v>42201709</v>
      </c>
      <c r="B9060" s="63" t="s">
        <v>4824</v>
      </c>
    </row>
    <row r="9061" spans="1:2" x14ac:dyDescent="0.25">
      <c r="A9061" s="62">
        <v>42201710</v>
      </c>
      <c r="B9061" s="63" t="s">
        <v>8324</v>
      </c>
    </row>
    <row r="9062" spans="1:2" x14ac:dyDescent="0.25">
      <c r="A9062" s="62">
        <v>42201711</v>
      </c>
      <c r="B9062" s="63" t="s">
        <v>11632</v>
      </c>
    </row>
    <row r="9063" spans="1:2" x14ac:dyDescent="0.25">
      <c r="A9063" s="62">
        <v>42201712</v>
      </c>
      <c r="B9063" s="63" t="s">
        <v>1970</v>
      </c>
    </row>
    <row r="9064" spans="1:2" x14ac:dyDescent="0.25">
      <c r="A9064" s="62">
        <v>42201713</v>
      </c>
      <c r="B9064" s="63" t="s">
        <v>13301</v>
      </c>
    </row>
    <row r="9065" spans="1:2" x14ac:dyDescent="0.25">
      <c r="A9065" s="62">
        <v>42201714</v>
      </c>
      <c r="B9065" s="63" t="s">
        <v>6145</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8864</v>
      </c>
    </row>
    <row r="9071" spans="1:2" x14ac:dyDescent="0.25">
      <c r="A9071" s="62">
        <v>42201801</v>
      </c>
      <c r="B9071" s="63" t="s">
        <v>4159</v>
      </c>
    </row>
    <row r="9072" spans="1:2" x14ac:dyDescent="0.25">
      <c r="A9072" s="62">
        <v>42201802</v>
      </c>
      <c r="B9072" s="63" t="s">
        <v>3666</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2732</v>
      </c>
    </row>
    <row r="9079" spans="1:2" x14ac:dyDescent="0.25">
      <c r="A9079" s="62">
        <v>42201809</v>
      </c>
      <c r="B9079" s="63" t="s">
        <v>12727</v>
      </c>
    </row>
    <row r="9080" spans="1:2" x14ac:dyDescent="0.25">
      <c r="A9080" s="62">
        <v>42201810</v>
      </c>
      <c r="B9080" s="63" t="s">
        <v>10000</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9165</v>
      </c>
    </row>
    <row r="9086" spans="1:2" x14ac:dyDescent="0.25">
      <c r="A9086" s="62">
        <v>42201816</v>
      </c>
      <c r="B9086" s="63" t="s">
        <v>7264</v>
      </c>
    </row>
    <row r="9087" spans="1:2" x14ac:dyDescent="0.25">
      <c r="A9087" s="62">
        <v>42201817</v>
      </c>
      <c r="B9087" s="63" t="s">
        <v>3009</v>
      </c>
    </row>
    <row r="9088" spans="1:2" x14ac:dyDescent="0.25">
      <c r="A9088" s="62">
        <v>42201818</v>
      </c>
      <c r="B9088" s="63" t="s">
        <v>1974</v>
      </c>
    </row>
    <row r="9089" spans="1:2" x14ac:dyDescent="0.25">
      <c r="A9089" s="62">
        <v>42201819</v>
      </c>
      <c r="B9089" s="63" t="s">
        <v>6128</v>
      </c>
    </row>
    <row r="9090" spans="1:2" x14ac:dyDescent="0.25">
      <c r="A9090" s="62">
        <v>42201820</v>
      </c>
      <c r="B9090" s="63" t="s">
        <v>16811</v>
      </c>
    </row>
    <row r="9091" spans="1:2" x14ac:dyDescent="0.25">
      <c r="A9091" s="62">
        <v>42201821</v>
      </c>
      <c r="B9091" s="63" t="s">
        <v>17499</v>
      </c>
    </row>
    <row r="9092" spans="1:2" x14ac:dyDescent="0.25">
      <c r="A9092" s="62">
        <v>42201822</v>
      </c>
      <c r="B9092" s="63" t="s">
        <v>5550</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8748</v>
      </c>
    </row>
    <row r="9098" spans="1:2" x14ac:dyDescent="0.25">
      <c r="A9098" s="62">
        <v>42201828</v>
      </c>
      <c r="B9098" s="63" t="s">
        <v>17760</v>
      </c>
    </row>
    <row r="9099" spans="1:2" x14ac:dyDescent="0.25">
      <c r="A9099" s="62">
        <v>42201829</v>
      </c>
      <c r="B9099" s="63" t="s">
        <v>10109</v>
      </c>
    </row>
    <row r="9100" spans="1:2" x14ac:dyDescent="0.25">
      <c r="A9100" s="62">
        <v>42201830</v>
      </c>
      <c r="B9100" s="63" t="s">
        <v>7566</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13365</v>
      </c>
    </row>
    <row r="9107" spans="1:2" x14ac:dyDescent="0.25">
      <c r="A9107" s="62">
        <v>42201837</v>
      </c>
      <c r="B9107" s="63" t="s">
        <v>13800</v>
      </c>
    </row>
    <row r="9108" spans="1:2" x14ac:dyDescent="0.25">
      <c r="A9108" s="62">
        <v>42201838</v>
      </c>
      <c r="B9108" s="63" t="s">
        <v>5677</v>
      </c>
    </row>
    <row r="9109" spans="1:2" x14ac:dyDescent="0.25">
      <c r="A9109" s="62">
        <v>42201839</v>
      </c>
      <c r="B9109" s="63" t="s">
        <v>6062</v>
      </c>
    </row>
    <row r="9110" spans="1:2" x14ac:dyDescent="0.25">
      <c r="A9110" s="62">
        <v>42201840</v>
      </c>
      <c r="B9110" s="63" t="s">
        <v>18557</v>
      </c>
    </row>
    <row r="9111" spans="1:2" x14ac:dyDescent="0.25">
      <c r="A9111" s="62">
        <v>42201841</v>
      </c>
      <c r="B9111" s="63" t="s">
        <v>3591</v>
      </c>
    </row>
    <row r="9112" spans="1:2" x14ac:dyDescent="0.25">
      <c r="A9112" s="62">
        <v>42201901</v>
      </c>
      <c r="B9112" s="63" t="s">
        <v>7152</v>
      </c>
    </row>
    <row r="9113" spans="1:2" x14ac:dyDescent="0.25">
      <c r="A9113" s="62">
        <v>42201902</v>
      </c>
      <c r="B9113" s="63" t="s">
        <v>4666</v>
      </c>
    </row>
    <row r="9114" spans="1:2" x14ac:dyDescent="0.25">
      <c r="A9114" s="62">
        <v>42201903</v>
      </c>
      <c r="B9114" s="63" t="s">
        <v>11032</v>
      </c>
    </row>
    <row r="9115" spans="1:2" x14ac:dyDescent="0.25">
      <c r="A9115" s="62">
        <v>42201904</v>
      </c>
      <c r="B9115" s="63" t="s">
        <v>12535</v>
      </c>
    </row>
    <row r="9116" spans="1:2" x14ac:dyDescent="0.25">
      <c r="A9116" s="62">
        <v>42201905</v>
      </c>
      <c r="B9116" s="63" t="s">
        <v>7529</v>
      </c>
    </row>
    <row r="9117" spans="1:2" x14ac:dyDescent="0.25">
      <c r="A9117" s="62">
        <v>42201906</v>
      </c>
      <c r="B9117" s="63" t="s">
        <v>12812</v>
      </c>
    </row>
    <row r="9118" spans="1:2" x14ac:dyDescent="0.25">
      <c r="A9118" s="62">
        <v>42201907</v>
      </c>
      <c r="B9118" s="63" t="s">
        <v>3835</v>
      </c>
    </row>
    <row r="9119" spans="1:2" x14ac:dyDescent="0.25">
      <c r="A9119" s="62">
        <v>42201908</v>
      </c>
      <c r="B9119" s="63" t="s">
        <v>5582</v>
      </c>
    </row>
    <row r="9120" spans="1:2" x14ac:dyDescent="0.25">
      <c r="A9120" s="62">
        <v>42202001</v>
      </c>
      <c r="B9120" s="63" t="s">
        <v>7828</v>
      </c>
    </row>
    <row r="9121" spans="1:2" x14ac:dyDescent="0.25">
      <c r="A9121" s="62">
        <v>42202002</v>
      </c>
      <c r="B9121" s="63" t="s">
        <v>17440</v>
      </c>
    </row>
    <row r="9122" spans="1:2" x14ac:dyDescent="0.25">
      <c r="A9122" s="62">
        <v>42202003</v>
      </c>
      <c r="B9122" s="63" t="s">
        <v>4614</v>
      </c>
    </row>
    <row r="9123" spans="1:2" x14ac:dyDescent="0.25">
      <c r="A9123" s="62">
        <v>42202004</v>
      </c>
      <c r="B9123" s="63" t="s">
        <v>18749</v>
      </c>
    </row>
    <row r="9124" spans="1:2" x14ac:dyDescent="0.25">
      <c r="A9124" s="62">
        <v>42202005</v>
      </c>
      <c r="B9124" s="63" t="s">
        <v>16273</v>
      </c>
    </row>
    <row r="9125" spans="1:2" x14ac:dyDescent="0.25">
      <c r="A9125" s="62">
        <v>42202101</v>
      </c>
      <c r="B9125" s="63" t="s">
        <v>14054</v>
      </c>
    </row>
    <row r="9126" spans="1:2" x14ac:dyDescent="0.25">
      <c r="A9126" s="62">
        <v>42202102</v>
      </c>
      <c r="B9126" s="63" t="s">
        <v>10422</v>
      </c>
    </row>
    <row r="9127" spans="1:2" x14ac:dyDescent="0.25">
      <c r="A9127" s="62">
        <v>42202103</v>
      </c>
      <c r="B9127" s="63" t="s">
        <v>7965</v>
      </c>
    </row>
    <row r="9128" spans="1:2" x14ac:dyDescent="0.25">
      <c r="A9128" s="62">
        <v>42202104</v>
      </c>
      <c r="B9128" s="63" t="s">
        <v>10176</v>
      </c>
    </row>
    <row r="9129" spans="1:2" x14ac:dyDescent="0.25">
      <c r="A9129" s="62">
        <v>42202105</v>
      </c>
      <c r="B9129" s="63" t="s">
        <v>7990</v>
      </c>
    </row>
    <row r="9130" spans="1:2" x14ac:dyDescent="0.25">
      <c r="A9130" s="62">
        <v>42202201</v>
      </c>
      <c r="B9130" s="63" t="s">
        <v>4263</v>
      </c>
    </row>
    <row r="9131" spans="1:2" x14ac:dyDescent="0.25">
      <c r="A9131" s="62">
        <v>42202202</v>
      </c>
      <c r="B9131" s="63" t="s">
        <v>15542</v>
      </c>
    </row>
    <row r="9132" spans="1:2" x14ac:dyDescent="0.25">
      <c r="A9132" s="62">
        <v>42202203</v>
      </c>
      <c r="B9132" s="63" t="s">
        <v>4138</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6363</v>
      </c>
    </row>
    <row r="9140" spans="1:2" x14ac:dyDescent="0.25">
      <c r="A9140" s="62">
        <v>42202701</v>
      </c>
      <c r="B9140" s="63" t="s">
        <v>7513</v>
      </c>
    </row>
    <row r="9141" spans="1:2" x14ac:dyDescent="0.25">
      <c r="A9141" s="62">
        <v>42202702</v>
      </c>
      <c r="B9141" s="63" t="s">
        <v>18552</v>
      </c>
    </row>
    <row r="9142" spans="1:2" x14ac:dyDescent="0.25">
      <c r="A9142" s="62">
        <v>42202703</v>
      </c>
      <c r="B9142" s="63" t="s">
        <v>9892</v>
      </c>
    </row>
    <row r="9143" spans="1:2" x14ac:dyDescent="0.25">
      <c r="A9143" s="62">
        <v>42202704</v>
      </c>
      <c r="B9143" s="63" t="s">
        <v>14348</v>
      </c>
    </row>
    <row r="9144" spans="1:2" x14ac:dyDescent="0.25">
      <c r="A9144" s="62">
        <v>42202801</v>
      </c>
      <c r="B9144" s="63" t="s">
        <v>3381</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8218</v>
      </c>
    </row>
    <row r="9155" spans="1:2" x14ac:dyDescent="0.25">
      <c r="A9155" s="62">
        <v>42203402</v>
      </c>
      <c r="B9155" s="63" t="s">
        <v>8206</v>
      </c>
    </row>
    <row r="9156" spans="1:2" x14ac:dyDescent="0.25">
      <c r="A9156" s="62">
        <v>42203403</v>
      </c>
      <c r="B9156" s="63" t="s">
        <v>10695</v>
      </c>
    </row>
    <row r="9157" spans="1:2" x14ac:dyDescent="0.25">
      <c r="A9157" s="62">
        <v>42203404</v>
      </c>
      <c r="B9157" s="63" t="s">
        <v>6114</v>
      </c>
    </row>
    <row r="9158" spans="1:2" x14ac:dyDescent="0.25">
      <c r="A9158" s="62">
        <v>42203405</v>
      </c>
      <c r="B9158" s="63" t="s">
        <v>14752</v>
      </c>
    </row>
    <row r="9159" spans="1:2" x14ac:dyDescent="0.25">
      <c r="A9159" s="62">
        <v>42203406</v>
      </c>
      <c r="B9159" s="63" t="s">
        <v>13245</v>
      </c>
    </row>
    <row r="9160" spans="1:2" x14ac:dyDescent="0.25">
      <c r="A9160" s="62">
        <v>42203407</v>
      </c>
      <c r="B9160" s="63" t="s">
        <v>8470</v>
      </c>
    </row>
    <row r="9161" spans="1:2" x14ac:dyDescent="0.25">
      <c r="A9161" s="62">
        <v>42203408</v>
      </c>
      <c r="B9161" s="63" t="s">
        <v>1015</v>
      </c>
    </row>
    <row r="9162" spans="1:2" x14ac:dyDescent="0.25">
      <c r="A9162" s="62">
        <v>42203409</v>
      </c>
      <c r="B9162" s="63" t="s">
        <v>12384</v>
      </c>
    </row>
    <row r="9163" spans="1:2" x14ac:dyDescent="0.25">
      <c r="A9163" s="62">
        <v>42203410</v>
      </c>
      <c r="B9163" s="63" t="s">
        <v>3481</v>
      </c>
    </row>
    <row r="9164" spans="1:2" x14ac:dyDescent="0.25">
      <c r="A9164" s="62">
        <v>42203411</v>
      </c>
      <c r="B9164" s="63" t="s">
        <v>17775</v>
      </c>
    </row>
    <row r="9165" spans="1:2" x14ac:dyDescent="0.25">
      <c r="A9165" s="62">
        <v>42203412</v>
      </c>
      <c r="B9165" s="63" t="s">
        <v>8703</v>
      </c>
    </row>
    <row r="9166" spans="1:2" x14ac:dyDescent="0.25">
      <c r="A9166" s="62">
        <v>42203501</v>
      </c>
      <c r="B9166" s="63" t="s">
        <v>12124</v>
      </c>
    </row>
    <row r="9167" spans="1:2" x14ac:dyDescent="0.25">
      <c r="A9167" s="62">
        <v>42203502</v>
      </c>
      <c r="B9167" s="63" t="s">
        <v>9112</v>
      </c>
    </row>
    <row r="9168" spans="1:2" x14ac:dyDescent="0.25">
      <c r="A9168" s="62">
        <v>42203503</v>
      </c>
      <c r="B9168" s="63" t="s">
        <v>13596</v>
      </c>
    </row>
    <row r="9169" spans="1:2" x14ac:dyDescent="0.25">
      <c r="A9169" s="62">
        <v>42203504</v>
      </c>
      <c r="B9169" s="63" t="s">
        <v>6385</v>
      </c>
    </row>
    <row r="9170" spans="1:2" x14ac:dyDescent="0.25">
      <c r="A9170" s="62">
        <v>42203601</v>
      </c>
      <c r="B9170" s="63" t="s">
        <v>15579</v>
      </c>
    </row>
    <row r="9171" spans="1:2" x14ac:dyDescent="0.25">
      <c r="A9171" s="62">
        <v>42203602</v>
      </c>
      <c r="B9171" s="63" t="s">
        <v>6571</v>
      </c>
    </row>
    <row r="9172" spans="1:2" x14ac:dyDescent="0.25">
      <c r="A9172" s="62">
        <v>42203603</v>
      </c>
      <c r="B9172" s="63" t="s">
        <v>1989</v>
      </c>
    </row>
    <row r="9173" spans="1:2" x14ac:dyDescent="0.25">
      <c r="A9173" s="62">
        <v>42203604</v>
      </c>
      <c r="B9173" s="63" t="s">
        <v>3745</v>
      </c>
    </row>
    <row r="9174" spans="1:2" x14ac:dyDescent="0.25">
      <c r="A9174" s="62">
        <v>42203605</v>
      </c>
      <c r="B9174" s="63" t="s">
        <v>12902</v>
      </c>
    </row>
    <row r="9175" spans="1:2" x14ac:dyDescent="0.25">
      <c r="A9175" s="62">
        <v>42203701</v>
      </c>
      <c r="B9175" s="63" t="s">
        <v>2504</v>
      </c>
    </row>
    <row r="9176" spans="1:2" x14ac:dyDescent="0.25">
      <c r="A9176" s="62">
        <v>42203702</v>
      </c>
      <c r="B9176" s="63" t="s">
        <v>670</v>
      </c>
    </row>
    <row r="9177" spans="1:2" x14ac:dyDescent="0.25">
      <c r="A9177" s="62">
        <v>42203703</v>
      </c>
      <c r="B9177" s="63" t="s">
        <v>4511</v>
      </c>
    </row>
    <row r="9178" spans="1:2" x14ac:dyDescent="0.25">
      <c r="A9178" s="62">
        <v>42203704</v>
      </c>
      <c r="B9178" s="63" t="s">
        <v>4416</v>
      </c>
    </row>
    <row r="9179" spans="1:2" x14ac:dyDescent="0.25">
      <c r="A9179" s="62">
        <v>42203705</v>
      </c>
      <c r="B9179" s="63" t="s">
        <v>691</v>
      </c>
    </row>
    <row r="9180" spans="1:2" x14ac:dyDescent="0.25">
      <c r="A9180" s="62">
        <v>42203706</v>
      </c>
      <c r="B9180" s="63" t="s">
        <v>13141</v>
      </c>
    </row>
    <row r="9181" spans="1:2" x14ac:dyDescent="0.25">
      <c r="A9181" s="62">
        <v>42203707</v>
      </c>
      <c r="B9181" s="63" t="s">
        <v>2880</v>
      </c>
    </row>
    <row r="9182" spans="1:2" x14ac:dyDescent="0.25">
      <c r="A9182" s="62">
        <v>42203708</v>
      </c>
      <c r="B9182" s="63" t="s">
        <v>10171</v>
      </c>
    </row>
    <row r="9183" spans="1:2" x14ac:dyDescent="0.25">
      <c r="A9183" s="62">
        <v>42203709</v>
      </c>
      <c r="B9183" s="63" t="s">
        <v>6930</v>
      </c>
    </row>
    <row r="9184" spans="1:2" x14ac:dyDescent="0.25">
      <c r="A9184" s="62">
        <v>42203710</v>
      </c>
      <c r="B9184" s="63" t="s">
        <v>9349</v>
      </c>
    </row>
    <row r="9185" spans="1:2" x14ac:dyDescent="0.25">
      <c r="A9185" s="62">
        <v>42203801</v>
      </c>
      <c r="B9185" s="63" t="s">
        <v>3053</v>
      </c>
    </row>
    <row r="9186" spans="1:2" x14ac:dyDescent="0.25">
      <c r="A9186" s="62">
        <v>42203802</v>
      </c>
      <c r="B9186" s="63" t="s">
        <v>11759</v>
      </c>
    </row>
    <row r="9187" spans="1:2" x14ac:dyDescent="0.25">
      <c r="A9187" s="62">
        <v>42203803</v>
      </c>
      <c r="B9187" s="63" t="s">
        <v>13647</v>
      </c>
    </row>
    <row r="9188" spans="1:2" x14ac:dyDescent="0.25">
      <c r="A9188" s="62">
        <v>42203901</v>
      </c>
      <c r="B9188" s="63" t="s">
        <v>4000</v>
      </c>
    </row>
    <row r="9189" spans="1:2" x14ac:dyDescent="0.25">
      <c r="A9189" s="62">
        <v>42203902</v>
      </c>
      <c r="B9189" s="63" t="s">
        <v>8957</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2353</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5788</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4961</v>
      </c>
    </row>
    <row r="9207" spans="1:2" x14ac:dyDescent="0.25">
      <c r="A9207" s="62">
        <v>42211601</v>
      </c>
      <c r="B9207" s="63" t="s">
        <v>14075</v>
      </c>
    </row>
    <row r="9208" spans="1:2" x14ac:dyDescent="0.25">
      <c r="A9208" s="62">
        <v>42211602</v>
      </c>
      <c r="B9208" s="63" t="s">
        <v>3245</v>
      </c>
    </row>
    <row r="9209" spans="1:2" x14ac:dyDescent="0.25">
      <c r="A9209" s="62">
        <v>42211603</v>
      </c>
      <c r="B9209" s="63" t="s">
        <v>15107</v>
      </c>
    </row>
    <row r="9210" spans="1:2" x14ac:dyDescent="0.25">
      <c r="A9210" s="62">
        <v>42211604</v>
      </c>
      <c r="B9210" s="63" t="s">
        <v>17373</v>
      </c>
    </row>
    <row r="9211" spans="1:2" x14ac:dyDescent="0.25">
      <c r="A9211" s="62">
        <v>42211605</v>
      </c>
      <c r="B9211" s="63" t="s">
        <v>10485</v>
      </c>
    </row>
    <row r="9212" spans="1:2" x14ac:dyDescent="0.25">
      <c r="A9212" s="62">
        <v>42211606</v>
      </c>
      <c r="B9212" s="63" t="s">
        <v>14590</v>
      </c>
    </row>
    <row r="9213" spans="1:2" x14ac:dyDescent="0.25">
      <c r="A9213" s="62">
        <v>42211607</v>
      </c>
      <c r="B9213" s="63" t="s">
        <v>10677</v>
      </c>
    </row>
    <row r="9214" spans="1:2" x14ac:dyDescent="0.25">
      <c r="A9214" s="62">
        <v>42211608</v>
      </c>
      <c r="B9214" s="63" t="s">
        <v>13566</v>
      </c>
    </row>
    <row r="9215" spans="1:2" x14ac:dyDescent="0.25">
      <c r="A9215" s="62">
        <v>42211609</v>
      </c>
      <c r="B9215" s="63" t="s">
        <v>9427</v>
      </c>
    </row>
    <row r="9216" spans="1:2" x14ac:dyDescent="0.25">
      <c r="A9216" s="62">
        <v>42211610</v>
      </c>
      <c r="B9216" s="63" t="s">
        <v>14996</v>
      </c>
    </row>
    <row r="9217" spans="1:2" x14ac:dyDescent="0.25">
      <c r="A9217" s="62">
        <v>42211611</v>
      </c>
      <c r="B9217" s="63" t="s">
        <v>4292</v>
      </c>
    </row>
    <row r="9218" spans="1:2" x14ac:dyDescent="0.25">
      <c r="A9218" s="62">
        <v>42211612</v>
      </c>
      <c r="B9218" s="63" t="s">
        <v>12721</v>
      </c>
    </row>
    <row r="9219" spans="1:2" x14ac:dyDescent="0.25">
      <c r="A9219" s="62">
        <v>42211613</v>
      </c>
      <c r="B9219" s="63" t="s">
        <v>5554</v>
      </c>
    </row>
    <row r="9220" spans="1:2" x14ac:dyDescent="0.25">
      <c r="A9220" s="62">
        <v>42211614</v>
      </c>
      <c r="B9220" s="63" t="s">
        <v>13347</v>
      </c>
    </row>
    <row r="9221" spans="1:2" x14ac:dyDescent="0.25">
      <c r="A9221" s="62">
        <v>42211615</v>
      </c>
      <c r="B9221" s="63" t="s">
        <v>7362</v>
      </c>
    </row>
    <row r="9222" spans="1:2" x14ac:dyDescent="0.25">
      <c r="A9222" s="62">
        <v>42211616</v>
      </c>
      <c r="B9222" s="63" t="s">
        <v>890</v>
      </c>
    </row>
    <row r="9223" spans="1:2" x14ac:dyDescent="0.25">
      <c r="A9223" s="62">
        <v>42211617</v>
      </c>
      <c r="B9223" s="63" t="s">
        <v>14565</v>
      </c>
    </row>
    <row r="9224" spans="1:2" x14ac:dyDescent="0.25">
      <c r="A9224" s="62">
        <v>42211618</v>
      </c>
      <c r="B9224" s="63" t="s">
        <v>18488</v>
      </c>
    </row>
    <row r="9225" spans="1:2" x14ac:dyDescent="0.25">
      <c r="A9225" s="62">
        <v>42211701</v>
      </c>
      <c r="B9225" s="63" t="s">
        <v>7119</v>
      </c>
    </row>
    <row r="9226" spans="1:2" x14ac:dyDescent="0.25">
      <c r="A9226" s="62">
        <v>42211702</v>
      </c>
      <c r="B9226" s="63" t="s">
        <v>13609</v>
      </c>
    </row>
    <row r="9227" spans="1:2" x14ac:dyDescent="0.25">
      <c r="A9227" s="62">
        <v>42211703</v>
      </c>
      <c r="B9227" s="63" t="s">
        <v>17053</v>
      </c>
    </row>
    <row r="9228" spans="1:2" x14ac:dyDescent="0.25">
      <c r="A9228" s="62">
        <v>42211704</v>
      </c>
      <c r="B9228" s="63" t="s">
        <v>4584</v>
      </c>
    </row>
    <row r="9229" spans="1:2" x14ac:dyDescent="0.25">
      <c r="A9229" s="62">
        <v>42211705</v>
      </c>
      <c r="B9229" s="63" t="s">
        <v>4899</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5184</v>
      </c>
    </row>
    <row r="9236" spans="1:2" x14ac:dyDescent="0.25">
      <c r="A9236" s="62">
        <v>42211712</v>
      </c>
      <c r="B9236" s="63" t="s">
        <v>14848</v>
      </c>
    </row>
    <row r="9237" spans="1:2" x14ac:dyDescent="0.25">
      <c r="A9237" s="62">
        <v>42211801</v>
      </c>
      <c r="B9237" s="63" t="s">
        <v>2614</v>
      </c>
    </row>
    <row r="9238" spans="1:2" x14ac:dyDescent="0.25">
      <c r="A9238" s="62">
        <v>42211802</v>
      </c>
      <c r="B9238" s="63" t="s">
        <v>419</v>
      </c>
    </row>
    <row r="9239" spans="1:2" x14ac:dyDescent="0.25">
      <c r="A9239" s="62">
        <v>42211803</v>
      </c>
      <c r="B9239" s="63" t="s">
        <v>4929</v>
      </c>
    </row>
    <row r="9240" spans="1:2" x14ac:dyDescent="0.25">
      <c r="A9240" s="62">
        <v>42211804</v>
      </c>
      <c r="B9240" s="63" t="s">
        <v>12597</v>
      </c>
    </row>
    <row r="9241" spans="1:2" x14ac:dyDescent="0.25">
      <c r="A9241" s="62">
        <v>42211805</v>
      </c>
      <c r="B9241" s="63" t="s">
        <v>6508</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5243</v>
      </c>
    </row>
    <row r="9246" spans="1:2" x14ac:dyDescent="0.25">
      <c r="A9246" s="62">
        <v>42211810</v>
      </c>
      <c r="B9246" s="63" t="s">
        <v>18051</v>
      </c>
    </row>
    <row r="9247" spans="1:2" x14ac:dyDescent="0.25">
      <c r="A9247" s="62">
        <v>42211811</v>
      </c>
      <c r="B9247" s="63" t="s">
        <v>14789</v>
      </c>
    </row>
    <row r="9248" spans="1:2" x14ac:dyDescent="0.25">
      <c r="A9248" s="62">
        <v>42211812</v>
      </c>
      <c r="B9248" s="63" t="s">
        <v>7757</v>
      </c>
    </row>
    <row r="9249" spans="1:2" x14ac:dyDescent="0.25">
      <c r="A9249" s="62">
        <v>42211813</v>
      </c>
      <c r="B9249" s="63" t="s">
        <v>12078</v>
      </c>
    </row>
    <row r="9250" spans="1:2" x14ac:dyDescent="0.25">
      <c r="A9250" s="62">
        <v>42211901</v>
      </c>
      <c r="B9250" s="63" t="s">
        <v>16982</v>
      </c>
    </row>
    <row r="9251" spans="1:2" x14ac:dyDescent="0.25">
      <c r="A9251" s="62">
        <v>42211902</v>
      </c>
      <c r="B9251" s="63" t="s">
        <v>8512</v>
      </c>
    </row>
    <row r="9252" spans="1:2" x14ac:dyDescent="0.25">
      <c r="A9252" s="62">
        <v>42211903</v>
      </c>
      <c r="B9252" s="63" t="s">
        <v>5705</v>
      </c>
    </row>
    <row r="9253" spans="1:2" x14ac:dyDescent="0.25">
      <c r="A9253" s="62">
        <v>42211904</v>
      </c>
      <c r="B9253" s="63" t="s">
        <v>6165</v>
      </c>
    </row>
    <row r="9254" spans="1:2" x14ac:dyDescent="0.25">
      <c r="A9254" s="62">
        <v>42211905</v>
      </c>
      <c r="B9254" s="63" t="s">
        <v>5892</v>
      </c>
    </row>
    <row r="9255" spans="1:2" x14ac:dyDescent="0.25">
      <c r="A9255" s="62">
        <v>42211906</v>
      </c>
      <c r="B9255" s="63" t="s">
        <v>16808</v>
      </c>
    </row>
    <row r="9256" spans="1:2" x14ac:dyDescent="0.25">
      <c r="A9256" s="62">
        <v>42211907</v>
      </c>
      <c r="B9256" s="63" t="s">
        <v>9073</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8027</v>
      </c>
    </row>
    <row r="9262" spans="1:2" x14ac:dyDescent="0.25">
      <c r="A9262" s="62">
        <v>42211913</v>
      </c>
      <c r="B9262" s="63" t="s">
        <v>8537</v>
      </c>
    </row>
    <row r="9263" spans="1:2" x14ac:dyDescent="0.25">
      <c r="A9263" s="62">
        <v>42211914</v>
      </c>
      <c r="B9263" s="63" t="s">
        <v>16336</v>
      </c>
    </row>
    <row r="9264" spans="1:2" x14ac:dyDescent="0.25">
      <c r="A9264" s="62">
        <v>42211915</v>
      </c>
      <c r="B9264" s="63" t="s">
        <v>5247</v>
      </c>
    </row>
    <row r="9265" spans="1:2" x14ac:dyDescent="0.25">
      <c r="A9265" s="62">
        <v>42211916</v>
      </c>
      <c r="B9265" s="63" t="s">
        <v>10682</v>
      </c>
    </row>
    <row r="9266" spans="1:2" x14ac:dyDescent="0.25">
      <c r="A9266" s="62">
        <v>42211917</v>
      </c>
      <c r="B9266" s="63" t="s">
        <v>3185</v>
      </c>
    </row>
    <row r="9267" spans="1:2" x14ac:dyDescent="0.25">
      <c r="A9267" s="62">
        <v>42211918</v>
      </c>
      <c r="B9267" s="63" t="s">
        <v>15177</v>
      </c>
    </row>
    <row r="9268" spans="1:2" x14ac:dyDescent="0.25">
      <c r="A9268" s="62">
        <v>42212001</v>
      </c>
      <c r="B9268" s="63" t="s">
        <v>5189</v>
      </c>
    </row>
    <row r="9269" spans="1:2" x14ac:dyDescent="0.25">
      <c r="A9269" s="62">
        <v>42212002</v>
      </c>
      <c r="B9269" s="63" t="s">
        <v>11476</v>
      </c>
    </row>
    <row r="9270" spans="1:2" x14ac:dyDescent="0.25">
      <c r="A9270" s="62">
        <v>42212003</v>
      </c>
      <c r="B9270" s="63" t="s">
        <v>7095</v>
      </c>
    </row>
    <row r="9271" spans="1:2" x14ac:dyDescent="0.25">
      <c r="A9271" s="62">
        <v>42212004</v>
      </c>
      <c r="B9271" s="63" t="s">
        <v>2985</v>
      </c>
    </row>
    <row r="9272" spans="1:2" x14ac:dyDescent="0.25">
      <c r="A9272" s="62">
        <v>42212005</v>
      </c>
      <c r="B9272" s="63" t="s">
        <v>15649</v>
      </c>
    </row>
    <row r="9273" spans="1:2" x14ac:dyDescent="0.25">
      <c r="A9273" s="62">
        <v>42212006</v>
      </c>
      <c r="B9273" s="63" t="s">
        <v>8346</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16499</v>
      </c>
    </row>
    <row r="9279" spans="1:2" x14ac:dyDescent="0.25">
      <c r="A9279" s="62">
        <v>42212105</v>
      </c>
      <c r="B9279" s="63" t="s">
        <v>10745</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7588</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8212</v>
      </c>
    </row>
    <row r="9292" spans="1:2" x14ac:dyDescent="0.25">
      <c r="A9292" s="62">
        <v>42212301</v>
      </c>
      <c r="B9292" s="63" t="s">
        <v>2355</v>
      </c>
    </row>
    <row r="9293" spans="1:2" x14ac:dyDescent="0.25">
      <c r="A9293" s="62">
        <v>42212302</v>
      </c>
      <c r="B9293" s="63" t="s">
        <v>2611</v>
      </c>
    </row>
    <row r="9294" spans="1:2" x14ac:dyDescent="0.25">
      <c r="A9294" s="62">
        <v>42212303</v>
      </c>
      <c r="B9294" s="63" t="s">
        <v>2415</v>
      </c>
    </row>
    <row r="9295" spans="1:2" x14ac:dyDescent="0.25">
      <c r="A9295" s="62">
        <v>42212304</v>
      </c>
      <c r="B9295" s="63" t="s">
        <v>7999</v>
      </c>
    </row>
    <row r="9296" spans="1:2" x14ac:dyDescent="0.25">
      <c r="A9296" s="62">
        <v>42221501</v>
      </c>
      <c r="B9296" s="63" t="s">
        <v>16521</v>
      </c>
    </row>
    <row r="9297" spans="1:2" x14ac:dyDescent="0.25">
      <c r="A9297" s="62">
        <v>42221502</v>
      </c>
      <c r="B9297" s="63" t="s">
        <v>5848</v>
      </c>
    </row>
    <row r="9298" spans="1:2" x14ac:dyDescent="0.25">
      <c r="A9298" s="62">
        <v>42221503</v>
      </c>
      <c r="B9298" s="63" t="s">
        <v>15126</v>
      </c>
    </row>
    <row r="9299" spans="1:2" x14ac:dyDescent="0.25">
      <c r="A9299" s="62">
        <v>42221504</v>
      </c>
      <c r="B9299" s="63" t="s">
        <v>7360</v>
      </c>
    </row>
    <row r="9300" spans="1:2" x14ac:dyDescent="0.25">
      <c r="A9300" s="62">
        <v>42221505</v>
      </c>
      <c r="B9300" s="63" t="s">
        <v>1100</v>
      </c>
    </row>
    <row r="9301" spans="1:2" x14ac:dyDescent="0.25">
      <c r="A9301" s="62">
        <v>42221506</v>
      </c>
      <c r="B9301" s="63" t="s">
        <v>16119</v>
      </c>
    </row>
    <row r="9302" spans="1:2" x14ac:dyDescent="0.25">
      <c r="A9302" s="62">
        <v>42221507</v>
      </c>
      <c r="B9302" s="63" t="s">
        <v>5999</v>
      </c>
    </row>
    <row r="9303" spans="1:2" x14ac:dyDescent="0.25">
      <c r="A9303" s="62">
        <v>42221508</v>
      </c>
      <c r="B9303" s="63" t="s">
        <v>13107</v>
      </c>
    </row>
    <row r="9304" spans="1:2" x14ac:dyDescent="0.25">
      <c r="A9304" s="62">
        <v>42221509</v>
      </c>
      <c r="B9304" s="63" t="s">
        <v>8555</v>
      </c>
    </row>
    <row r="9305" spans="1:2" x14ac:dyDescent="0.25">
      <c r="A9305" s="62">
        <v>42221512</v>
      </c>
      <c r="B9305" s="63" t="s">
        <v>6356</v>
      </c>
    </row>
    <row r="9306" spans="1:2" x14ac:dyDescent="0.25">
      <c r="A9306" s="62">
        <v>42221513</v>
      </c>
      <c r="B9306" s="63" t="s">
        <v>16532</v>
      </c>
    </row>
    <row r="9307" spans="1:2" x14ac:dyDescent="0.25">
      <c r="A9307" s="62">
        <v>42221601</v>
      </c>
      <c r="B9307" s="63" t="s">
        <v>9153</v>
      </c>
    </row>
    <row r="9308" spans="1:2" x14ac:dyDescent="0.25">
      <c r="A9308" s="62">
        <v>42221602</v>
      </c>
      <c r="B9308" s="63" t="s">
        <v>7854</v>
      </c>
    </row>
    <row r="9309" spans="1:2" x14ac:dyDescent="0.25">
      <c r="A9309" s="62">
        <v>42221603</v>
      </c>
      <c r="B9309" s="63" t="s">
        <v>17092</v>
      </c>
    </row>
    <row r="9310" spans="1:2" x14ac:dyDescent="0.25">
      <c r="A9310" s="62">
        <v>42221604</v>
      </c>
      <c r="B9310" s="63" t="s">
        <v>4743</v>
      </c>
    </row>
    <row r="9311" spans="1:2" x14ac:dyDescent="0.25">
      <c r="A9311" s="62">
        <v>42221605</v>
      </c>
      <c r="B9311" s="63" t="s">
        <v>15321</v>
      </c>
    </row>
    <row r="9312" spans="1:2" x14ac:dyDescent="0.25">
      <c r="A9312" s="62">
        <v>42221606</v>
      </c>
      <c r="B9312" s="63" t="s">
        <v>14566</v>
      </c>
    </row>
    <row r="9313" spans="1:2" x14ac:dyDescent="0.25">
      <c r="A9313" s="62">
        <v>42221607</v>
      </c>
      <c r="B9313" s="63" t="s">
        <v>3115</v>
      </c>
    </row>
    <row r="9314" spans="1:2" x14ac:dyDescent="0.25">
      <c r="A9314" s="62">
        <v>42221608</v>
      </c>
      <c r="B9314" s="63" t="s">
        <v>8179</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2514</v>
      </c>
    </row>
    <row r="9320" spans="1:2" x14ac:dyDescent="0.25">
      <c r="A9320" s="62">
        <v>42221614</v>
      </c>
      <c r="B9320" s="63" t="s">
        <v>7226</v>
      </c>
    </row>
    <row r="9321" spans="1:2" x14ac:dyDescent="0.25">
      <c r="A9321" s="62">
        <v>42221615</v>
      </c>
      <c r="B9321" s="63" t="s">
        <v>10237</v>
      </c>
    </row>
    <row r="9322" spans="1:2" x14ac:dyDescent="0.25">
      <c r="A9322" s="62">
        <v>42221616</v>
      </c>
      <c r="B9322" s="63" t="s">
        <v>8329</v>
      </c>
    </row>
    <row r="9323" spans="1:2" x14ac:dyDescent="0.25">
      <c r="A9323" s="62">
        <v>42221617</v>
      </c>
      <c r="B9323" s="63" t="s">
        <v>9585</v>
      </c>
    </row>
    <row r="9324" spans="1:2" x14ac:dyDescent="0.25">
      <c r="A9324" s="62">
        <v>42221618</v>
      </c>
      <c r="B9324" s="63" t="s">
        <v>10098</v>
      </c>
    </row>
    <row r="9325" spans="1:2" x14ac:dyDescent="0.25">
      <c r="A9325" s="62">
        <v>42221701</v>
      </c>
      <c r="B9325" s="63" t="s">
        <v>5022</v>
      </c>
    </row>
    <row r="9326" spans="1:2" x14ac:dyDescent="0.25">
      <c r="A9326" s="62">
        <v>42221702</v>
      </c>
      <c r="B9326" s="63" t="s">
        <v>7856</v>
      </c>
    </row>
    <row r="9327" spans="1:2" x14ac:dyDescent="0.25">
      <c r="A9327" s="62">
        <v>42221703</v>
      </c>
      <c r="B9327" s="63" t="s">
        <v>4681</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13788</v>
      </c>
    </row>
    <row r="9332" spans="1:2" x14ac:dyDescent="0.25">
      <c r="A9332" s="62">
        <v>42221801</v>
      </c>
      <c r="B9332" s="63" t="s">
        <v>11347</v>
      </c>
    </row>
    <row r="9333" spans="1:2" x14ac:dyDescent="0.25">
      <c r="A9333" s="62">
        <v>42221802</v>
      </c>
      <c r="B9333" s="63" t="s">
        <v>2267</v>
      </c>
    </row>
    <row r="9334" spans="1:2" x14ac:dyDescent="0.25">
      <c r="A9334" s="62">
        <v>42221803</v>
      </c>
      <c r="B9334" s="63" t="s">
        <v>18551</v>
      </c>
    </row>
    <row r="9335" spans="1:2" x14ac:dyDescent="0.25">
      <c r="A9335" s="62">
        <v>42221901</v>
      </c>
      <c r="B9335" s="63" t="s">
        <v>16102</v>
      </c>
    </row>
    <row r="9336" spans="1:2" x14ac:dyDescent="0.25">
      <c r="A9336" s="62">
        <v>42221902</v>
      </c>
      <c r="B9336" s="63" t="s">
        <v>14294</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5950</v>
      </c>
    </row>
    <row r="9343" spans="1:2" x14ac:dyDescent="0.25">
      <c r="A9343" s="62">
        <v>42222006</v>
      </c>
      <c r="B9343" s="63" t="s">
        <v>995</v>
      </c>
    </row>
    <row r="9344" spans="1:2" x14ac:dyDescent="0.25">
      <c r="A9344" s="62">
        <v>42222007</v>
      </c>
      <c r="B9344" s="63" t="s">
        <v>14280</v>
      </c>
    </row>
    <row r="9345" spans="1:2" x14ac:dyDescent="0.25">
      <c r="A9345" s="62">
        <v>42222008</v>
      </c>
      <c r="B9345" s="63" t="s">
        <v>4947</v>
      </c>
    </row>
    <row r="9346" spans="1:2" x14ac:dyDescent="0.25">
      <c r="A9346" s="62">
        <v>42222101</v>
      </c>
      <c r="B9346" s="63" t="s">
        <v>7737</v>
      </c>
    </row>
    <row r="9347" spans="1:2" x14ac:dyDescent="0.25">
      <c r="A9347" s="62">
        <v>42222102</v>
      </c>
      <c r="B9347" s="63" t="s">
        <v>4800</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6408</v>
      </c>
    </row>
    <row r="9354" spans="1:2" x14ac:dyDescent="0.25">
      <c r="A9354" s="62">
        <v>42222303</v>
      </c>
      <c r="B9354" s="63" t="s">
        <v>6530</v>
      </c>
    </row>
    <row r="9355" spans="1:2" x14ac:dyDescent="0.25">
      <c r="A9355" s="62">
        <v>42222304</v>
      </c>
      <c r="B9355" s="63" t="s">
        <v>17665</v>
      </c>
    </row>
    <row r="9356" spans="1:2" x14ac:dyDescent="0.25">
      <c r="A9356" s="62">
        <v>42222305</v>
      </c>
      <c r="B9356" s="63" t="s">
        <v>11126</v>
      </c>
    </row>
    <row r="9357" spans="1:2" x14ac:dyDescent="0.25">
      <c r="A9357" s="62">
        <v>42222306</v>
      </c>
      <c r="B9357" s="63" t="s">
        <v>8502</v>
      </c>
    </row>
    <row r="9358" spans="1:2" x14ac:dyDescent="0.25">
      <c r="A9358" s="62">
        <v>42222307</v>
      </c>
      <c r="B9358" s="63" t="s">
        <v>10367</v>
      </c>
    </row>
    <row r="9359" spans="1:2" x14ac:dyDescent="0.25">
      <c r="A9359" s="62">
        <v>42222308</v>
      </c>
      <c r="B9359" s="63" t="s">
        <v>18142</v>
      </c>
    </row>
    <row r="9360" spans="1:2" x14ac:dyDescent="0.25">
      <c r="A9360" s="62">
        <v>42222309</v>
      </c>
      <c r="B9360" s="63" t="s">
        <v>8625</v>
      </c>
    </row>
    <row r="9361" spans="1:2" x14ac:dyDescent="0.25">
      <c r="A9361" s="62">
        <v>42231501</v>
      </c>
      <c r="B9361" s="63" t="s">
        <v>18027</v>
      </c>
    </row>
    <row r="9362" spans="1:2" x14ac:dyDescent="0.25">
      <c r="A9362" s="62">
        <v>42231502</v>
      </c>
      <c r="B9362" s="63" t="s">
        <v>8696</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2921</v>
      </c>
    </row>
    <row r="9370" spans="1:2" x14ac:dyDescent="0.25">
      <c r="A9370" s="62">
        <v>42231510</v>
      </c>
      <c r="B9370" s="63" t="s">
        <v>7909</v>
      </c>
    </row>
    <row r="9371" spans="1:2" x14ac:dyDescent="0.25">
      <c r="A9371" s="62">
        <v>42231601</v>
      </c>
      <c r="B9371" s="63" t="s">
        <v>4847</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14344</v>
      </c>
    </row>
    <row r="9378" spans="1:2" x14ac:dyDescent="0.25">
      <c r="A9378" s="62">
        <v>42231609</v>
      </c>
      <c r="B9378" s="63" t="s">
        <v>6525</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2902</v>
      </c>
    </row>
    <row r="9384" spans="1:2" x14ac:dyDescent="0.25">
      <c r="A9384" s="62">
        <v>42231801</v>
      </c>
      <c r="B9384" s="63" t="s">
        <v>7434</v>
      </c>
    </row>
    <row r="9385" spans="1:2" x14ac:dyDescent="0.25">
      <c r="A9385" s="62">
        <v>42231802</v>
      </c>
      <c r="B9385" s="63" t="s">
        <v>7860</v>
      </c>
    </row>
    <row r="9386" spans="1:2" x14ac:dyDescent="0.25">
      <c r="A9386" s="62">
        <v>42231803</v>
      </c>
      <c r="B9386" s="63" t="s">
        <v>10005</v>
      </c>
    </row>
    <row r="9387" spans="1:2" x14ac:dyDescent="0.25">
      <c r="A9387" s="62">
        <v>42231804</v>
      </c>
      <c r="B9387" s="63" t="s">
        <v>16750</v>
      </c>
    </row>
    <row r="9388" spans="1:2" x14ac:dyDescent="0.25">
      <c r="A9388" s="62">
        <v>42231805</v>
      </c>
      <c r="B9388" s="63" t="s">
        <v>14126</v>
      </c>
    </row>
    <row r="9389" spans="1:2" x14ac:dyDescent="0.25">
      <c r="A9389" s="62">
        <v>42231806</v>
      </c>
      <c r="B9389" s="63" t="s">
        <v>3250</v>
      </c>
    </row>
    <row r="9390" spans="1:2" x14ac:dyDescent="0.25">
      <c r="A9390" s="62">
        <v>42231807</v>
      </c>
      <c r="B9390" s="63" t="s">
        <v>8090</v>
      </c>
    </row>
    <row r="9391" spans="1:2" x14ac:dyDescent="0.25">
      <c r="A9391" s="62">
        <v>42231901</v>
      </c>
      <c r="B9391" s="63" t="s">
        <v>9369</v>
      </c>
    </row>
    <row r="9392" spans="1:2" x14ac:dyDescent="0.25">
      <c r="A9392" s="62">
        <v>42231902</v>
      </c>
      <c r="B9392" s="63" t="s">
        <v>6255</v>
      </c>
    </row>
    <row r="9393" spans="1:2" x14ac:dyDescent="0.25">
      <c r="A9393" s="62">
        <v>42231903</v>
      </c>
      <c r="B9393" s="63" t="s">
        <v>10780</v>
      </c>
    </row>
    <row r="9394" spans="1:2" x14ac:dyDescent="0.25">
      <c r="A9394" s="62">
        <v>42232001</v>
      </c>
      <c r="B9394" s="63" t="s">
        <v>3305</v>
      </c>
    </row>
    <row r="9395" spans="1:2" x14ac:dyDescent="0.25">
      <c r="A9395" s="62">
        <v>42232002</v>
      </c>
      <c r="B9395" s="63" t="s">
        <v>16484</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5010</v>
      </c>
    </row>
    <row r="9402" spans="1:2" x14ac:dyDescent="0.25">
      <c r="A9402" s="62">
        <v>42241506</v>
      </c>
      <c r="B9402" s="63" t="s">
        <v>6164</v>
      </c>
    </row>
    <row r="9403" spans="1:2" x14ac:dyDescent="0.25">
      <c r="A9403" s="62">
        <v>42241507</v>
      </c>
      <c r="B9403" s="63" t="s">
        <v>17796</v>
      </c>
    </row>
    <row r="9404" spans="1:2" x14ac:dyDescent="0.25">
      <c r="A9404" s="62">
        <v>42241509</v>
      </c>
      <c r="B9404" s="63" t="s">
        <v>6730</v>
      </c>
    </row>
    <row r="9405" spans="1:2" x14ac:dyDescent="0.25">
      <c r="A9405" s="62">
        <v>42241510</v>
      </c>
      <c r="B9405" s="63" t="s">
        <v>7293</v>
      </c>
    </row>
    <row r="9406" spans="1:2" x14ac:dyDescent="0.25">
      <c r="A9406" s="62">
        <v>42241511</v>
      </c>
      <c r="B9406" s="63" t="s">
        <v>11478</v>
      </c>
    </row>
    <row r="9407" spans="1:2" x14ac:dyDescent="0.25">
      <c r="A9407" s="62">
        <v>42241512</v>
      </c>
      <c r="B9407" s="63" t="s">
        <v>15055</v>
      </c>
    </row>
    <row r="9408" spans="1:2" x14ac:dyDescent="0.25">
      <c r="A9408" s="62">
        <v>42241513</v>
      </c>
      <c r="B9408" s="63" t="s">
        <v>4219</v>
      </c>
    </row>
    <row r="9409" spans="1:2" x14ac:dyDescent="0.25">
      <c r="A9409" s="62">
        <v>42241514</v>
      </c>
      <c r="B9409" s="63" t="s">
        <v>16639</v>
      </c>
    </row>
    <row r="9410" spans="1:2" x14ac:dyDescent="0.25">
      <c r="A9410" s="62">
        <v>42241515</v>
      </c>
      <c r="B9410" s="63" t="s">
        <v>17241</v>
      </c>
    </row>
    <row r="9411" spans="1:2" x14ac:dyDescent="0.25">
      <c r="A9411" s="62">
        <v>42241601</v>
      </c>
      <c r="B9411" s="63" t="s">
        <v>8818</v>
      </c>
    </row>
    <row r="9412" spans="1:2" x14ac:dyDescent="0.25">
      <c r="A9412" s="62">
        <v>42241602</v>
      </c>
      <c r="B9412" s="63" t="s">
        <v>6668</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3025</v>
      </c>
    </row>
    <row r="9417" spans="1:2" x14ac:dyDescent="0.25">
      <c r="A9417" s="62">
        <v>42241701</v>
      </c>
      <c r="B9417" s="63" t="s">
        <v>7100</v>
      </c>
    </row>
    <row r="9418" spans="1:2" x14ac:dyDescent="0.25">
      <c r="A9418" s="62">
        <v>42241702</v>
      </c>
      <c r="B9418" s="63" t="s">
        <v>1996</v>
      </c>
    </row>
    <row r="9419" spans="1:2" x14ac:dyDescent="0.25">
      <c r="A9419" s="62">
        <v>42241703</v>
      </c>
      <c r="B9419" s="63" t="s">
        <v>11122</v>
      </c>
    </row>
    <row r="9420" spans="1:2" x14ac:dyDescent="0.25">
      <c r="A9420" s="62">
        <v>42241704</v>
      </c>
      <c r="B9420" s="63" t="s">
        <v>2366</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5755</v>
      </c>
    </row>
    <row r="9426" spans="1:2" x14ac:dyDescent="0.25">
      <c r="A9426" s="62">
        <v>42241802</v>
      </c>
      <c r="B9426" s="63" t="s">
        <v>16502</v>
      </c>
    </row>
    <row r="9427" spans="1:2" x14ac:dyDescent="0.25">
      <c r="A9427" s="62">
        <v>42241803</v>
      </c>
      <c r="B9427" s="63" t="s">
        <v>3150</v>
      </c>
    </row>
    <row r="9428" spans="1:2" x14ac:dyDescent="0.25">
      <c r="A9428" s="62">
        <v>42241804</v>
      </c>
      <c r="B9428" s="63" t="s">
        <v>8547</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8385</v>
      </c>
    </row>
    <row r="9433" spans="1:2" x14ac:dyDescent="0.25">
      <c r="A9433" s="62">
        <v>42241809</v>
      </c>
      <c r="B9433" s="63" t="s">
        <v>8217</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3677</v>
      </c>
    </row>
    <row r="9438" spans="1:2" x14ac:dyDescent="0.25">
      <c r="A9438" s="62">
        <v>42242001</v>
      </c>
      <c r="B9438" s="63" t="s">
        <v>12883</v>
      </c>
    </row>
    <row r="9439" spans="1:2" x14ac:dyDescent="0.25">
      <c r="A9439" s="62">
        <v>42242002</v>
      </c>
      <c r="B9439" s="63" t="s">
        <v>7951</v>
      </c>
    </row>
    <row r="9440" spans="1:2" x14ac:dyDescent="0.25">
      <c r="A9440" s="62">
        <v>42242003</v>
      </c>
      <c r="B9440" s="63" t="s">
        <v>14957</v>
      </c>
    </row>
    <row r="9441" spans="1:2" x14ac:dyDescent="0.25">
      <c r="A9441" s="62">
        <v>42242004</v>
      </c>
      <c r="B9441" s="63" t="s">
        <v>16232</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5210</v>
      </c>
    </row>
    <row r="9449" spans="1:2" x14ac:dyDescent="0.25">
      <c r="A9449" s="62">
        <v>42242108</v>
      </c>
      <c r="B9449" s="63" t="s">
        <v>17145</v>
      </c>
    </row>
    <row r="9450" spans="1:2" x14ac:dyDescent="0.25">
      <c r="A9450" s="62">
        <v>42242109</v>
      </c>
      <c r="B9450" s="63" t="s">
        <v>7925</v>
      </c>
    </row>
    <row r="9451" spans="1:2" x14ac:dyDescent="0.25">
      <c r="A9451" s="62">
        <v>42242301</v>
      </c>
      <c r="B9451" s="63" t="s">
        <v>7048</v>
      </c>
    </row>
    <row r="9452" spans="1:2" x14ac:dyDescent="0.25">
      <c r="A9452" s="62">
        <v>42242302</v>
      </c>
      <c r="B9452" s="63" t="s">
        <v>5126</v>
      </c>
    </row>
    <row r="9453" spans="1:2" x14ac:dyDescent="0.25">
      <c r="A9453" s="62">
        <v>42251501</v>
      </c>
      <c r="B9453" s="63" t="s">
        <v>17113</v>
      </c>
    </row>
    <row r="9454" spans="1:2" x14ac:dyDescent="0.25">
      <c r="A9454" s="62">
        <v>42251502</v>
      </c>
      <c r="B9454" s="63" t="s">
        <v>6988</v>
      </c>
    </row>
    <row r="9455" spans="1:2" x14ac:dyDescent="0.25">
      <c r="A9455" s="62">
        <v>42251503</v>
      </c>
      <c r="B9455" s="63" t="s">
        <v>16721</v>
      </c>
    </row>
    <row r="9456" spans="1:2" x14ac:dyDescent="0.25">
      <c r="A9456" s="62">
        <v>42251504</v>
      </c>
      <c r="B9456" s="63" t="s">
        <v>8577</v>
      </c>
    </row>
    <row r="9457" spans="1:2" x14ac:dyDescent="0.25">
      <c r="A9457" s="62">
        <v>42251505</v>
      </c>
      <c r="B9457" s="63" t="s">
        <v>5837</v>
      </c>
    </row>
    <row r="9458" spans="1:2" x14ac:dyDescent="0.25">
      <c r="A9458" s="62">
        <v>42251506</v>
      </c>
      <c r="B9458" s="63" t="s">
        <v>10618</v>
      </c>
    </row>
    <row r="9459" spans="1:2" x14ac:dyDescent="0.25">
      <c r="A9459" s="62">
        <v>42251601</v>
      </c>
      <c r="B9459" s="63" t="s">
        <v>8207</v>
      </c>
    </row>
    <row r="9460" spans="1:2" x14ac:dyDescent="0.25">
      <c r="A9460" s="62">
        <v>42251602</v>
      </c>
      <c r="B9460" s="63" t="s">
        <v>13324</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8315</v>
      </c>
    </row>
    <row r="9466" spans="1:2" x14ac:dyDescent="0.25">
      <c r="A9466" s="62">
        <v>42251608</v>
      </c>
      <c r="B9466" s="63" t="s">
        <v>12353</v>
      </c>
    </row>
    <row r="9467" spans="1:2" x14ac:dyDescent="0.25">
      <c r="A9467" s="62">
        <v>42251609</v>
      </c>
      <c r="B9467" s="63" t="s">
        <v>17762</v>
      </c>
    </row>
    <row r="9468" spans="1:2" x14ac:dyDescent="0.25">
      <c r="A9468" s="62">
        <v>42251610</v>
      </c>
      <c r="B9468" s="63" t="s">
        <v>13768</v>
      </c>
    </row>
    <row r="9469" spans="1:2" x14ac:dyDescent="0.25">
      <c r="A9469" s="62">
        <v>42251611</v>
      </c>
      <c r="B9469" s="63" t="s">
        <v>12337</v>
      </c>
    </row>
    <row r="9470" spans="1:2" x14ac:dyDescent="0.25">
      <c r="A9470" s="62">
        <v>42251612</v>
      </c>
      <c r="B9470" s="63" t="s">
        <v>5886</v>
      </c>
    </row>
    <row r="9471" spans="1:2" x14ac:dyDescent="0.25">
      <c r="A9471" s="62">
        <v>42251613</v>
      </c>
      <c r="B9471" s="63" t="s">
        <v>7744</v>
      </c>
    </row>
    <row r="9472" spans="1:2" x14ac:dyDescent="0.25">
      <c r="A9472" s="62">
        <v>42251614</v>
      </c>
      <c r="B9472" s="63" t="s">
        <v>6769</v>
      </c>
    </row>
    <row r="9473" spans="1:2" x14ac:dyDescent="0.25">
      <c r="A9473" s="62">
        <v>42251615</v>
      </c>
      <c r="B9473" s="63" t="s">
        <v>10187</v>
      </c>
    </row>
    <row r="9474" spans="1:2" x14ac:dyDescent="0.25">
      <c r="A9474" s="62">
        <v>42251616</v>
      </c>
      <c r="B9474" s="63" t="s">
        <v>6515</v>
      </c>
    </row>
    <row r="9475" spans="1:2" x14ac:dyDescent="0.25">
      <c r="A9475" s="62">
        <v>42251617</v>
      </c>
      <c r="B9475" s="63" t="s">
        <v>10596</v>
      </c>
    </row>
    <row r="9476" spans="1:2" x14ac:dyDescent="0.25">
      <c r="A9476" s="62">
        <v>42251618</v>
      </c>
      <c r="B9476" s="63" t="s">
        <v>13164</v>
      </c>
    </row>
    <row r="9477" spans="1:2" x14ac:dyDescent="0.25">
      <c r="A9477" s="62">
        <v>42251619</v>
      </c>
      <c r="B9477" s="63" t="s">
        <v>2748</v>
      </c>
    </row>
    <row r="9478" spans="1:2" x14ac:dyDescent="0.25">
      <c r="A9478" s="62">
        <v>42251620</v>
      </c>
      <c r="B9478" s="63" t="s">
        <v>8718</v>
      </c>
    </row>
    <row r="9479" spans="1:2" x14ac:dyDescent="0.25">
      <c r="A9479" s="62">
        <v>42251621</v>
      </c>
      <c r="B9479" s="63" t="s">
        <v>15063</v>
      </c>
    </row>
    <row r="9480" spans="1:2" x14ac:dyDescent="0.25">
      <c r="A9480" s="62">
        <v>42251622</v>
      </c>
      <c r="B9480" s="63" t="s">
        <v>7468</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8132</v>
      </c>
    </row>
    <row r="9485" spans="1:2" x14ac:dyDescent="0.25">
      <c r="A9485" s="62">
        <v>42251703</v>
      </c>
      <c r="B9485" s="63" t="s">
        <v>8286</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7472</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2715</v>
      </c>
    </row>
    <row r="9495" spans="1:2" x14ac:dyDescent="0.25">
      <c r="A9495" s="62">
        <v>42261502</v>
      </c>
      <c r="B9495" s="63" t="s">
        <v>3264</v>
      </c>
    </row>
    <row r="9496" spans="1:2" x14ac:dyDescent="0.25">
      <c r="A9496" s="62">
        <v>42261503</v>
      </c>
      <c r="B9496" s="63" t="s">
        <v>6904</v>
      </c>
    </row>
    <row r="9497" spans="1:2" x14ac:dyDescent="0.25">
      <c r="A9497" s="62">
        <v>42261504</v>
      </c>
      <c r="B9497" s="63" t="s">
        <v>12730</v>
      </c>
    </row>
    <row r="9498" spans="1:2" x14ac:dyDescent="0.25">
      <c r="A9498" s="62">
        <v>42261505</v>
      </c>
      <c r="B9498" s="63" t="s">
        <v>7279</v>
      </c>
    </row>
    <row r="9499" spans="1:2" x14ac:dyDescent="0.25">
      <c r="A9499" s="62">
        <v>42261506</v>
      </c>
      <c r="B9499" s="63" t="s">
        <v>13707</v>
      </c>
    </row>
    <row r="9500" spans="1:2" x14ac:dyDescent="0.25">
      <c r="A9500" s="62">
        <v>42261507</v>
      </c>
      <c r="B9500" s="63" t="s">
        <v>3815</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8649</v>
      </c>
    </row>
    <row r="9505" spans="1:2" x14ac:dyDescent="0.25">
      <c r="A9505" s="62">
        <v>42261512</v>
      </c>
      <c r="B9505" s="63" t="s">
        <v>11030</v>
      </c>
    </row>
    <row r="9506" spans="1:2" x14ac:dyDescent="0.25">
      <c r="A9506" s="62">
        <v>42261513</v>
      </c>
      <c r="B9506" s="63" t="s">
        <v>12479</v>
      </c>
    </row>
    <row r="9507" spans="1:2" x14ac:dyDescent="0.25">
      <c r="A9507" s="62">
        <v>42261514</v>
      </c>
      <c r="B9507" s="63" t="s">
        <v>5710</v>
      </c>
    </row>
    <row r="9508" spans="1:2" x14ac:dyDescent="0.25">
      <c r="A9508" s="62">
        <v>42261515</v>
      </c>
      <c r="B9508" s="63" t="s">
        <v>18676</v>
      </c>
    </row>
    <row r="9509" spans="1:2" x14ac:dyDescent="0.25">
      <c r="A9509" s="62">
        <v>42261516</v>
      </c>
      <c r="B9509" s="63" t="s">
        <v>5988</v>
      </c>
    </row>
    <row r="9510" spans="1:2" x14ac:dyDescent="0.25">
      <c r="A9510" s="62">
        <v>42261601</v>
      </c>
      <c r="B9510" s="63" t="s">
        <v>18006</v>
      </c>
    </row>
    <row r="9511" spans="1:2" x14ac:dyDescent="0.25">
      <c r="A9511" s="62">
        <v>42261602</v>
      </c>
      <c r="B9511" s="63" t="s">
        <v>8531</v>
      </c>
    </row>
    <row r="9512" spans="1:2" x14ac:dyDescent="0.25">
      <c r="A9512" s="62">
        <v>42261603</v>
      </c>
      <c r="B9512" s="63" t="s">
        <v>3449</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9780</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5067</v>
      </c>
    </row>
    <row r="9523" spans="1:2" x14ac:dyDescent="0.25">
      <c r="A9523" s="62">
        <v>42261701</v>
      </c>
      <c r="B9523" s="63" t="s">
        <v>18469</v>
      </c>
    </row>
    <row r="9524" spans="1:2" x14ac:dyDescent="0.25">
      <c r="A9524" s="62">
        <v>42261702</v>
      </c>
      <c r="B9524" s="63" t="s">
        <v>6171</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7482</v>
      </c>
    </row>
    <row r="9529" spans="1:2" x14ac:dyDescent="0.25">
      <c r="A9529" s="62">
        <v>42261707</v>
      </c>
      <c r="B9529" s="63" t="s">
        <v>15919</v>
      </c>
    </row>
    <row r="9530" spans="1:2" x14ac:dyDescent="0.25">
      <c r="A9530" s="62">
        <v>42261801</v>
      </c>
      <c r="B9530" s="63" t="s">
        <v>13380</v>
      </c>
    </row>
    <row r="9531" spans="1:2" x14ac:dyDescent="0.25">
      <c r="A9531" s="62">
        <v>42261802</v>
      </c>
      <c r="B9531" s="63" t="s">
        <v>17670</v>
      </c>
    </row>
    <row r="9532" spans="1:2" x14ac:dyDescent="0.25">
      <c r="A9532" s="62">
        <v>42261803</v>
      </c>
      <c r="B9532" s="63" t="s">
        <v>17250</v>
      </c>
    </row>
    <row r="9533" spans="1:2" x14ac:dyDescent="0.25">
      <c r="A9533" s="62">
        <v>42261804</v>
      </c>
      <c r="B9533" s="63" t="s">
        <v>5019</v>
      </c>
    </row>
    <row r="9534" spans="1:2" x14ac:dyDescent="0.25">
      <c r="A9534" s="62">
        <v>42261805</v>
      </c>
      <c r="B9534" s="63" t="s">
        <v>13542</v>
      </c>
    </row>
    <row r="9535" spans="1:2" x14ac:dyDescent="0.25">
      <c r="A9535" s="62">
        <v>42261806</v>
      </c>
      <c r="B9535" s="63" t="s">
        <v>11344</v>
      </c>
    </row>
    <row r="9536" spans="1:2" x14ac:dyDescent="0.25">
      <c r="A9536" s="62">
        <v>42261807</v>
      </c>
      <c r="B9536" s="63" t="s">
        <v>3034</v>
      </c>
    </row>
    <row r="9537" spans="1:2" x14ac:dyDescent="0.25">
      <c r="A9537" s="62">
        <v>42261808</v>
      </c>
      <c r="B9537" s="63" t="s">
        <v>6224</v>
      </c>
    </row>
    <row r="9538" spans="1:2" x14ac:dyDescent="0.25">
      <c r="A9538" s="62">
        <v>42261809</v>
      </c>
      <c r="B9538" s="63" t="s">
        <v>11941</v>
      </c>
    </row>
    <row r="9539" spans="1:2" x14ac:dyDescent="0.25">
      <c r="A9539" s="62">
        <v>42261810</v>
      </c>
      <c r="B9539" s="63" t="s">
        <v>11608</v>
      </c>
    </row>
    <row r="9540" spans="1:2" x14ac:dyDescent="0.25">
      <c r="A9540" s="62">
        <v>42261901</v>
      </c>
      <c r="B9540" s="63" t="s">
        <v>5509</v>
      </c>
    </row>
    <row r="9541" spans="1:2" x14ac:dyDescent="0.25">
      <c r="A9541" s="62">
        <v>42261902</v>
      </c>
      <c r="B9541" s="63" t="s">
        <v>17049</v>
      </c>
    </row>
    <row r="9542" spans="1:2" x14ac:dyDescent="0.25">
      <c r="A9542" s="62">
        <v>42261903</v>
      </c>
      <c r="B9542" s="63" t="s">
        <v>5559</v>
      </c>
    </row>
    <row r="9543" spans="1:2" x14ac:dyDescent="0.25">
      <c r="A9543" s="62">
        <v>42261904</v>
      </c>
      <c r="B9543" s="63" t="s">
        <v>12653</v>
      </c>
    </row>
    <row r="9544" spans="1:2" x14ac:dyDescent="0.25">
      <c r="A9544" s="62">
        <v>42262001</v>
      </c>
      <c r="B9544" s="63" t="s">
        <v>8731</v>
      </c>
    </row>
    <row r="9545" spans="1:2" x14ac:dyDescent="0.25">
      <c r="A9545" s="62">
        <v>42262002</v>
      </c>
      <c r="B9545" s="63" t="s">
        <v>10025</v>
      </c>
    </row>
    <row r="9546" spans="1:2" x14ac:dyDescent="0.25">
      <c r="A9546" s="62">
        <v>42262003</v>
      </c>
      <c r="B9546" s="63" t="s">
        <v>16761</v>
      </c>
    </row>
    <row r="9547" spans="1:2" x14ac:dyDescent="0.25">
      <c r="A9547" s="62">
        <v>42262004</v>
      </c>
      <c r="B9547" s="63" t="s">
        <v>15442</v>
      </c>
    </row>
    <row r="9548" spans="1:2" x14ac:dyDescent="0.25">
      <c r="A9548" s="62">
        <v>42262005</v>
      </c>
      <c r="B9548" s="63" t="s">
        <v>7817</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2387</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3758</v>
      </c>
    </row>
    <row r="9557" spans="1:2" x14ac:dyDescent="0.25">
      <c r="A9557" s="62">
        <v>42271501</v>
      </c>
      <c r="B9557" s="63" t="s">
        <v>16183</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3457</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11060</v>
      </c>
    </row>
    <row r="9568" spans="1:2" x14ac:dyDescent="0.25">
      <c r="A9568" s="62">
        <v>42271606</v>
      </c>
      <c r="B9568" s="63" t="s">
        <v>3658</v>
      </c>
    </row>
    <row r="9569" spans="1:2" x14ac:dyDescent="0.25">
      <c r="A9569" s="62">
        <v>42271607</v>
      </c>
      <c r="B9569" s="63" t="s">
        <v>1994</v>
      </c>
    </row>
    <row r="9570" spans="1:2" x14ac:dyDescent="0.25">
      <c r="A9570" s="62">
        <v>42271608</v>
      </c>
      <c r="B9570" s="63" t="s">
        <v>4771</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2413</v>
      </c>
    </row>
    <row r="9578" spans="1:2" x14ac:dyDescent="0.25">
      <c r="A9578" s="62">
        <v>42271616</v>
      </c>
      <c r="B9578" s="63" t="s">
        <v>1339</v>
      </c>
    </row>
    <row r="9579" spans="1:2" x14ac:dyDescent="0.25">
      <c r="A9579" s="62">
        <v>42271617</v>
      </c>
      <c r="B9579" s="63" t="s">
        <v>10741</v>
      </c>
    </row>
    <row r="9580" spans="1:2" x14ac:dyDescent="0.25">
      <c r="A9580" s="62">
        <v>42271618</v>
      </c>
      <c r="B9580" s="63" t="s">
        <v>4276</v>
      </c>
    </row>
    <row r="9581" spans="1:2" x14ac:dyDescent="0.25">
      <c r="A9581" s="62">
        <v>42271701</v>
      </c>
      <c r="B9581" s="63" t="s">
        <v>6336</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2799</v>
      </c>
    </row>
    <row r="9589" spans="1:2" x14ac:dyDescent="0.25">
      <c r="A9589" s="62">
        <v>42271709</v>
      </c>
      <c r="B9589" s="63" t="s">
        <v>11604</v>
      </c>
    </row>
    <row r="9590" spans="1:2" x14ac:dyDescent="0.25">
      <c r="A9590" s="62">
        <v>42271710</v>
      </c>
      <c r="B9590" s="63" t="s">
        <v>11626</v>
      </c>
    </row>
    <row r="9591" spans="1:2" x14ac:dyDescent="0.25">
      <c r="A9591" s="62">
        <v>42271711</v>
      </c>
      <c r="B9591" s="63" t="s">
        <v>6067</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7986</v>
      </c>
    </row>
    <row r="9597" spans="1:2" x14ac:dyDescent="0.25">
      <c r="A9597" s="62">
        <v>42271717</v>
      </c>
      <c r="B9597" s="63" t="s">
        <v>1355</v>
      </c>
    </row>
    <row r="9598" spans="1:2" x14ac:dyDescent="0.25">
      <c r="A9598" s="62">
        <v>42271718</v>
      </c>
      <c r="B9598" s="63" t="s">
        <v>7983</v>
      </c>
    </row>
    <row r="9599" spans="1:2" x14ac:dyDescent="0.25">
      <c r="A9599" s="62">
        <v>42271719</v>
      </c>
      <c r="B9599" s="63" t="s">
        <v>2791</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6637</v>
      </c>
    </row>
    <row r="9604" spans="1:2" x14ac:dyDescent="0.25">
      <c r="A9604" s="62">
        <v>42271803</v>
      </c>
      <c r="B9604" s="63" t="s">
        <v>15848</v>
      </c>
    </row>
    <row r="9605" spans="1:2" x14ac:dyDescent="0.25">
      <c r="A9605" s="62">
        <v>42271901</v>
      </c>
      <c r="B9605" s="63" t="s">
        <v>4130</v>
      </c>
    </row>
    <row r="9606" spans="1:2" x14ac:dyDescent="0.25">
      <c r="A9606" s="62">
        <v>42271902</v>
      </c>
      <c r="B9606" s="63" t="s">
        <v>6976</v>
      </c>
    </row>
    <row r="9607" spans="1:2" x14ac:dyDescent="0.25">
      <c r="A9607" s="62">
        <v>42271903</v>
      </c>
      <c r="B9607" s="63" t="s">
        <v>9101</v>
      </c>
    </row>
    <row r="9608" spans="1:2" x14ac:dyDescent="0.25">
      <c r="A9608" s="62">
        <v>42271904</v>
      </c>
      <c r="B9608" s="63" t="s">
        <v>6334</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3996</v>
      </c>
    </row>
    <row r="9613" spans="1:2" x14ac:dyDescent="0.25">
      <c r="A9613" s="62">
        <v>42271909</v>
      </c>
      <c r="B9613" s="63" t="s">
        <v>5303</v>
      </c>
    </row>
    <row r="9614" spans="1:2" x14ac:dyDescent="0.25">
      <c r="A9614" s="62">
        <v>42271910</v>
      </c>
      <c r="B9614" s="63" t="s">
        <v>2346</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3094</v>
      </c>
    </row>
    <row r="9621" spans="1:2" x14ac:dyDescent="0.25">
      <c r="A9621" s="62">
        <v>42272002</v>
      </c>
      <c r="B9621" s="63" t="s">
        <v>1770</v>
      </c>
    </row>
    <row r="9622" spans="1:2" x14ac:dyDescent="0.25">
      <c r="A9622" s="62">
        <v>42272003</v>
      </c>
      <c r="B9622" s="63" t="s">
        <v>15459</v>
      </c>
    </row>
    <row r="9623" spans="1:2" x14ac:dyDescent="0.25">
      <c r="A9623" s="62">
        <v>42272004</v>
      </c>
      <c r="B9623" s="63" t="s">
        <v>4147</v>
      </c>
    </row>
    <row r="9624" spans="1:2" x14ac:dyDescent="0.25">
      <c r="A9624" s="62">
        <v>42272005</v>
      </c>
      <c r="B9624" s="63" t="s">
        <v>14904</v>
      </c>
    </row>
    <row r="9625" spans="1:2" x14ac:dyDescent="0.25">
      <c r="A9625" s="62">
        <v>42272006</v>
      </c>
      <c r="B9625" s="63" t="s">
        <v>5194</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10831</v>
      </c>
    </row>
    <row r="9638" spans="1:2" x14ac:dyDescent="0.25">
      <c r="A9638" s="62">
        <v>42272102</v>
      </c>
      <c r="B9638" s="63" t="s">
        <v>14020</v>
      </c>
    </row>
    <row r="9639" spans="1:2" x14ac:dyDescent="0.25">
      <c r="A9639" s="62">
        <v>42272201</v>
      </c>
      <c r="B9639" s="63" t="s">
        <v>6886</v>
      </c>
    </row>
    <row r="9640" spans="1:2" x14ac:dyDescent="0.25">
      <c r="A9640" s="62">
        <v>42272202</v>
      </c>
      <c r="B9640" s="63" t="s">
        <v>8354</v>
      </c>
    </row>
    <row r="9641" spans="1:2" x14ac:dyDescent="0.25">
      <c r="A9641" s="62">
        <v>42272203</v>
      </c>
      <c r="B9641" s="63" t="s">
        <v>18669</v>
      </c>
    </row>
    <row r="9642" spans="1:2" x14ac:dyDescent="0.25">
      <c r="A9642" s="62">
        <v>42272204</v>
      </c>
      <c r="B9642" s="63" t="s">
        <v>5669</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4527</v>
      </c>
    </row>
    <row r="9649" spans="1:2" x14ac:dyDescent="0.25">
      <c r="A9649" s="62">
        <v>42272211</v>
      </c>
      <c r="B9649" s="63" t="s">
        <v>30</v>
      </c>
    </row>
    <row r="9650" spans="1:2" x14ac:dyDescent="0.25">
      <c r="A9650" s="62">
        <v>42272212</v>
      </c>
      <c r="B9650" s="63" t="s">
        <v>16628</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7137</v>
      </c>
    </row>
    <row r="9657" spans="1:2" x14ac:dyDescent="0.25">
      <c r="A9657" s="62">
        <v>42272219</v>
      </c>
      <c r="B9657" s="63" t="s">
        <v>16787</v>
      </c>
    </row>
    <row r="9658" spans="1:2" x14ac:dyDescent="0.25">
      <c r="A9658" s="62">
        <v>42272220</v>
      </c>
      <c r="B9658" s="63" t="s">
        <v>3560</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3660</v>
      </c>
    </row>
    <row r="9668" spans="1:2" x14ac:dyDescent="0.25">
      <c r="A9668" s="62">
        <v>42272305</v>
      </c>
      <c r="B9668" s="63" t="s">
        <v>3168</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7489</v>
      </c>
    </row>
    <row r="9673" spans="1:2" x14ac:dyDescent="0.25">
      <c r="A9673" s="62">
        <v>42272403</v>
      </c>
      <c r="B9673" s="63" t="s">
        <v>3736</v>
      </c>
    </row>
    <row r="9674" spans="1:2" x14ac:dyDescent="0.25">
      <c r="A9674" s="62">
        <v>42272404</v>
      </c>
      <c r="B9674" s="63" t="s">
        <v>14800</v>
      </c>
    </row>
    <row r="9675" spans="1:2" x14ac:dyDescent="0.25">
      <c r="A9675" s="62">
        <v>42272501</v>
      </c>
      <c r="B9675" s="63" t="s">
        <v>9142</v>
      </c>
    </row>
    <row r="9676" spans="1:2" x14ac:dyDescent="0.25">
      <c r="A9676" s="62">
        <v>42272502</v>
      </c>
      <c r="B9676" s="63" t="s">
        <v>16376</v>
      </c>
    </row>
    <row r="9677" spans="1:2" x14ac:dyDescent="0.25">
      <c r="A9677" s="62">
        <v>42272503</v>
      </c>
      <c r="B9677" s="63" t="s">
        <v>2316</v>
      </c>
    </row>
    <row r="9678" spans="1:2" x14ac:dyDescent="0.25">
      <c r="A9678" s="62">
        <v>42272504</v>
      </c>
      <c r="B9678" s="63" t="s">
        <v>568</v>
      </c>
    </row>
    <row r="9679" spans="1:2" x14ac:dyDescent="0.25">
      <c r="A9679" s="62">
        <v>42272505</v>
      </c>
      <c r="B9679" s="63" t="s">
        <v>5937</v>
      </c>
    </row>
    <row r="9680" spans="1:2" x14ac:dyDescent="0.25">
      <c r="A9680" s="62">
        <v>42272506</v>
      </c>
      <c r="B9680" s="63" t="s">
        <v>7176</v>
      </c>
    </row>
    <row r="9681" spans="1:2" x14ac:dyDescent="0.25">
      <c r="A9681" s="62">
        <v>42272507</v>
      </c>
      <c r="B9681" s="63" t="s">
        <v>1557</v>
      </c>
    </row>
    <row r="9682" spans="1:2" x14ac:dyDescent="0.25">
      <c r="A9682" s="62">
        <v>42272508</v>
      </c>
      <c r="B9682" s="63" t="s">
        <v>13847</v>
      </c>
    </row>
    <row r="9683" spans="1:2" x14ac:dyDescent="0.25">
      <c r="A9683" s="62">
        <v>42281501</v>
      </c>
      <c r="B9683" s="63" t="s">
        <v>2581</v>
      </c>
    </row>
    <row r="9684" spans="1:2" x14ac:dyDescent="0.25">
      <c r="A9684" s="62">
        <v>42281502</v>
      </c>
      <c r="B9684" s="63" t="s">
        <v>1477</v>
      </c>
    </row>
    <row r="9685" spans="1:2" x14ac:dyDescent="0.25">
      <c r="A9685" s="62">
        <v>42281503</v>
      </c>
      <c r="B9685" s="63" t="s">
        <v>4993</v>
      </c>
    </row>
    <row r="9686" spans="1:2" x14ac:dyDescent="0.25">
      <c r="A9686" s="62">
        <v>42281504</v>
      </c>
      <c r="B9686" s="63" t="s">
        <v>9461</v>
      </c>
    </row>
    <row r="9687" spans="1:2" x14ac:dyDescent="0.25">
      <c r="A9687" s="62">
        <v>42281505</v>
      </c>
      <c r="B9687" s="63" t="s">
        <v>1792</v>
      </c>
    </row>
    <row r="9688" spans="1:2" x14ac:dyDescent="0.25">
      <c r="A9688" s="62">
        <v>42281506</v>
      </c>
      <c r="B9688" s="63" t="s">
        <v>3040</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16326</v>
      </c>
    </row>
    <row r="9698" spans="1:2" x14ac:dyDescent="0.25">
      <c r="A9698" s="62">
        <v>42281516</v>
      </c>
      <c r="B9698" s="63" t="s">
        <v>849</v>
      </c>
    </row>
    <row r="9699" spans="1:2" x14ac:dyDescent="0.25">
      <c r="A9699" s="62">
        <v>42281517</v>
      </c>
      <c r="B9699" s="63" t="s">
        <v>7579</v>
      </c>
    </row>
    <row r="9700" spans="1:2" x14ac:dyDescent="0.25">
      <c r="A9700" s="62">
        <v>42281518</v>
      </c>
      <c r="B9700" s="63" t="s">
        <v>16351</v>
      </c>
    </row>
    <row r="9701" spans="1:2" x14ac:dyDescent="0.25">
      <c r="A9701" s="62">
        <v>42281519</v>
      </c>
      <c r="B9701" s="63" t="s">
        <v>15232</v>
      </c>
    </row>
    <row r="9702" spans="1:2" x14ac:dyDescent="0.25">
      <c r="A9702" s="62">
        <v>42281520</v>
      </c>
      <c r="B9702" s="63" t="s">
        <v>9881</v>
      </c>
    </row>
    <row r="9703" spans="1:2" x14ac:dyDescent="0.25">
      <c r="A9703" s="62">
        <v>42281521</v>
      </c>
      <c r="B9703" s="63" t="s">
        <v>16440</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14511</v>
      </c>
    </row>
    <row r="9709" spans="1:2" x14ac:dyDescent="0.25">
      <c r="A9709" s="62">
        <v>42281603</v>
      </c>
      <c r="B9709" s="63" t="s">
        <v>18728</v>
      </c>
    </row>
    <row r="9710" spans="1:2" x14ac:dyDescent="0.25">
      <c r="A9710" s="62">
        <v>42281604</v>
      </c>
      <c r="B9710" s="63" t="s">
        <v>7755</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10298</v>
      </c>
    </row>
    <row r="9718" spans="1:2" x14ac:dyDescent="0.25">
      <c r="A9718" s="62">
        <v>42281706</v>
      </c>
      <c r="B9718" s="63" t="s">
        <v>8194</v>
      </c>
    </row>
    <row r="9719" spans="1:2" x14ac:dyDescent="0.25">
      <c r="A9719" s="62">
        <v>42281707</v>
      </c>
      <c r="B9719" s="63" t="s">
        <v>4178</v>
      </c>
    </row>
    <row r="9720" spans="1:2" x14ac:dyDescent="0.25">
      <c r="A9720" s="62">
        <v>42281708</v>
      </c>
      <c r="B9720" s="63" t="s">
        <v>3035</v>
      </c>
    </row>
    <row r="9721" spans="1:2" x14ac:dyDescent="0.25">
      <c r="A9721" s="62">
        <v>42281709</v>
      </c>
      <c r="B9721" s="63" t="s">
        <v>996</v>
      </c>
    </row>
    <row r="9722" spans="1:2" x14ac:dyDescent="0.25">
      <c r="A9722" s="62">
        <v>42281710</v>
      </c>
      <c r="B9722" s="63" t="s">
        <v>5593</v>
      </c>
    </row>
    <row r="9723" spans="1:2" x14ac:dyDescent="0.25">
      <c r="A9723" s="62">
        <v>42281711</v>
      </c>
      <c r="B9723" s="63" t="s">
        <v>9593</v>
      </c>
    </row>
    <row r="9724" spans="1:2" x14ac:dyDescent="0.25">
      <c r="A9724" s="62">
        <v>42281712</v>
      </c>
      <c r="B9724" s="63" t="s">
        <v>9288</v>
      </c>
    </row>
    <row r="9725" spans="1:2" x14ac:dyDescent="0.25">
      <c r="A9725" s="62">
        <v>42281713</v>
      </c>
      <c r="B9725" s="63" t="s">
        <v>2642</v>
      </c>
    </row>
    <row r="9726" spans="1:2" x14ac:dyDescent="0.25">
      <c r="A9726" s="62">
        <v>42281801</v>
      </c>
      <c r="B9726" s="63" t="s">
        <v>10985</v>
      </c>
    </row>
    <row r="9727" spans="1:2" x14ac:dyDescent="0.25">
      <c r="A9727" s="62">
        <v>42281802</v>
      </c>
      <c r="B9727" s="63" t="s">
        <v>2082</v>
      </c>
    </row>
    <row r="9728" spans="1:2" x14ac:dyDescent="0.25">
      <c r="A9728" s="62">
        <v>42281803</v>
      </c>
      <c r="B9728" s="63" t="s">
        <v>8797</v>
      </c>
    </row>
    <row r="9729" spans="1:2" x14ac:dyDescent="0.25">
      <c r="A9729" s="62">
        <v>42281804</v>
      </c>
      <c r="B9729" s="63" t="s">
        <v>7016</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2391</v>
      </c>
    </row>
    <row r="9734" spans="1:2" x14ac:dyDescent="0.25">
      <c r="A9734" s="62">
        <v>42281809</v>
      </c>
      <c r="B9734" s="63" t="s">
        <v>789</v>
      </c>
    </row>
    <row r="9735" spans="1:2" x14ac:dyDescent="0.25">
      <c r="A9735" s="62">
        <v>42281810</v>
      </c>
      <c r="B9735" s="63" t="s">
        <v>4335</v>
      </c>
    </row>
    <row r="9736" spans="1:2" x14ac:dyDescent="0.25">
      <c r="A9736" s="62">
        <v>42281901</v>
      </c>
      <c r="B9736" s="63" t="s">
        <v>18722</v>
      </c>
    </row>
    <row r="9737" spans="1:2" x14ac:dyDescent="0.25">
      <c r="A9737" s="62">
        <v>42281902</v>
      </c>
      <c r="B9737" s="63" t="s">
        <v>2421</v>
      </c>
    </row>
    <row r="9738" spans="1:2" x14ac:dyDescent="0.25">
      <c r="A9738" s="62">
        <v>42281903</v>
      </c>
      <c r="B9738" s="63" t="s">
        <v>3978</v>
      </c>
    </row>
    <row r="9739" spans="1:2" x14ac:dyDescent="0.25">
      <c r="A9739" s="62">
        <v>42281904</v>
      </c>
      <c r="B9739" s="63" t="s">
        <v>5102</v>
      </c>
    </row>
    <row r="9740" spans="1:2" x14ac:dyDescent="0.25">
      <c r="A9740" s="62">
        <v>42281905</v>
      </c>
      <c r="B9740" s="63" t="s">
        <v>9933</v>
      </c>
    </row>
    <row r="9741" spans="1:2" x14ac:dyDescent="0.25">
      <c r="A9741" s="62">
        <v>42281906</v>
      </c>
      <c r="B9741" s="63" t="s">
        <v>4673</v>
      </c>
    </row>
    <row r="9742" spans="1:2" x14ac:dyDescent="0.25">
      <c r="A9742" s="62">
        <v>42281907</v>
      </c>
      <c r="B9742" s="63" t="s">
        <v>9490</v>
      </c>
    </row>
    <row r="9743" spans="1:2" x14ac:dyDescent="0.25">
      <c r="A9743" s="62">
        <v>42281908</v>
      </c>
      <c r="B9743" s="63" t="s">
        <v>3189</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5978</v>
      </c>
    </row>
    <row r="9755" spans="1:2" x14ac:dyDescent="0.25">
      <c r="A9755" s="62">
        <v>42291604</v>
      </c>
      <c r="B9755" s="63" t="s">
        <v>15400</v>
      </c>
    </row>
    <row r="9756" spans="1:2" x14ac:dyDescent="0.25">
      <c r="A9756" s="62">
        <v>42291605</v>
      </c>
      <c r="B9756" s="63" t="s">
        <v>6021</v>
      </c>
    </row>
    <row r="9757" spans="1:2" x14ac:dyDescent="0.25">
      <c r="A9757" s="62">
        <v>42291606</v>
      </c>
      <c r="B9757" s="63" t="s">
        <v>6299</v>
      </c>
    </row>
    <row r="9758" spans="1:2" x14ac:dyDescent="0.25">
      <c r="A9758" s="62">
        <v>42291607</v>
      </c>
      <c r="B9758" s="63" t="s">
        <v>17716</v>
      </c>
    </row>
    <row r="9759" spans="1:2" x14ac:dyDescent="0.25">
      <c r="A9759" s="62">
        <v>42291608</v>
      </c>
      <c r="B9759" s="63" t="s">
        <v>15597</v>
      </c>
    </row>
    <row r="9760" spans="1:2" x14ac:dyDescent="0.25">
      <c r="A9760" s="62">
        <v>42291609</v>
      </c>
      <c r="B9760" s="63" t="s">
        <v>5900</v>
      </c>
    </row>
    <row r="9761" spans="1:2" x14ac:dyDescent="0.25">
      <c r="A9761" s="62">
        <v>42291610</v>
      </c>
      <c r="B9761" s="63" t="s">
        <v>4096</v>
      </c>
    </row>
    <row r="9762" spans="1:2" x14ac:dyDescent="0.25">
      <c r="A9762" s="62">
        <v>42291611</v>
      </c>
      <c r="B9762" s="63" t="s">
        <v>12442</v>
      </c>
    </row>
    <row r="9763" spans="1:2" x14ac:dyDescent="0.25">
      <c r="A9763" s="62">
        <v>42291612</v>
      </c>
      <c r="B9763" s="63" t="s">
        <v>11894</v>
      </c>
    </row>
    <row r="9764" spans="1:2" x14ac:dyDescent="0.25">
      <c r="A9764" s="62">
        <v>42291613</v>
      </c>
      <c r="B9764" s="63" t="s">
        <v>8069</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7713</v>
      </c>
    </row>
    <row r="9769" spans="1:2" x14ac:dyDescent="0.25">
      <c r="A9769" s="62">
        <v>42291619</v>
      </c>
      <c r="B9769" s="63" t="s">
        <v>4218</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6050</v>
      </c>
    </row>
    <row r="9776" spans="1:2" x14ac:dyDescent="0.25">
      <c r="A9776" s="62">
        <v>42291701</v>
      </c>
      <c r="B9776" s="63" t="s">
        <v>18802</v>
      </c>
    </row>
    <row r="9777" spans="1:2" x14ac:dyDescent="0.25">
      <c r="A9777" s="62">
        <v>42291702</v>
      </c>
      <c r="B9777" s="63" t="s">
        <v>2756</v>
      </c>
    </row>
    <row r="9778" spans="1:2" x14ac:dyDescent="0.25">
      <c r="A9778" s="62">
        <v>42291703</v>
      </c>
      <c r="B9778" s="63" t="s">
        <v>6721</v>
      </c>
    </row>
    <row r="9779" spans="1:2" x14ac:dyDescent="0.25">
      <c r="A9779" s="62">
        <v>42291704</v>
      </c>
      <c r="B9779" s="63" t="s">
        <v>9287</v>
      </c>
    </row>
    <row r="9780" spans="1:2" x14ac:dyDescent="0.25">
      <c r="A9780" s="62">
        <v>42291705</v>
      </c>
      <c r="B9780" s="63" t="s">
        <v>6060</v>
      </c>
    </row>
    <row r="9781" spans="1:2" x14ac:dyDescent="0.25">
      <c r="A9781" s="62">
        <v>42291706</v>
      </c>
      <c r="B9781" s="63" t="s">
        <v>9361</v>
      </c>
    </row>
    <row r="9782" spans="1:2" x14ac:dyDescent="0.25">
      <c r="A9782" s="62">
        <v>42291707</v>
      </c>
      <c r="B9782" s="63" t="s">
        <v>10934</v>
      </c>
    </row>
    <row r="9783" spans="1:2" x14ac:dyDescent="0.25">
      <c r="A9783" s="62">
        <v>42291708</v>
      </c>
      <c r="B9783" s="63" t="s">
        <v>15822</v>
      </c>
    </row>
    <row r="9784" spans="1:2" x14ac:dyDescent="0.25">
      <c r="A9784" s="62">
        <v>42291709</v>
      </c>
      <c r="B9784" s="63" t="s">
        <v>13774</v>
      </c>
    </row>
    <row r="9785" spans="1:2" x14ac:dyDescent="0.25">
      <c r="A9785" s="62">
        <v>42291801</v>
      </c>
      <c r="B9785" s="63" t="s">
        <v>10330</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5944</v>
      </c>
    </row>
    <row r="9790" spans="1:2" x14ac:dyDescent="0.25">
      <c r="A9790" s="62">
        <v>42292001</v>
      </c>
      <c r="B9790" s="63" t="s">
        <v>16313</v>
      </c>
    </row>
    <row r="9791" spans="1:2" x14ac:dyDescent="0.25">
      <c r="A9791" s="62">
        <v>42292101</v>
      </c>
      <c r="B9791" s="63" t="s">
        <v>2241</v>
      </c>
    </row>
    <row r="9792" spans="1:2" x14ac:dyDescent="0.25">
      <c r="A9792" s="62">
        <v>42292102</v>
      </c>
      <c r="B9792" s="63" t="s">
        <v>16356</v>
      </c>
    </row>
    <row r="9793" spans="1:2" x14ac:dyDescent="0.25">
      <c r="A9793" s="62">
        <v>42292103</v>
      </c>
      <c r="B9793" s="63" t="s">
        <v>11986</v>
      </c>
    </row>
    <row r="9794" spans="1:2" x14ac:dyDescent="0.25">
      <c r="A9794" s="62">
        <v>42292201</v>
      </c>
      <c r="B9794" s="63" t="s">
        <v>2624</v>
      </c>
    </row>
    <row r="9795" spans="1:2" x14ac:dyDescent="0.25">
      <c r="A9795" s="62">
        <v>42292202</v>
      </c>
      <c r="B9795" s="63" t="s">
        <v>7008</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6377</v>
      </c>
    </row>
    <row r="9801" spans="1:2" x14ac:dyDescent="0.25">
      <c r="A9801" s="62">
        <v>42292305</v>
      </c>
      <c r="B9801" s="63" t="s">
        <v>273</v>
      </c>
    </row>
    <row r="9802" spans="1:2" x14ac:dyDescent="0.25">
      <c r="A9802" s="62">
        <v>42292306</v>
      </c>
      <c r="B9802" s="63" t="s">
        <v>2933</v>
      </c>
    </row>
    <row r="9803" spans="1:2" x14ac:dyDescent="0.25">
      <c r="A9803" s="62">
        <v>42292307</v>
      </c>
      <c r="B9803" s="63" t="s">
        <v>10989</v>
      </c>
    </row>
    <row r="9804" spans="1:2" x14ac:dyDescent="0.25">
      <c r="A9804" s="62">
        <v>42292401</v>
      </c>
      <c r="B9804" s="63" t="s">
        <v>14437</v>
      </c>
    </row>
    <row r="9805" spans="1:2" x14ac:dyDescent="0.25">
      <c r="A9805" s="62">
        <v>42292402</v>
      </c>
      <c r="B9805" s="63" t="s">
        <v>3377</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8641</v>
      </c>
    </row>
    <row r="9810" spans="1:2" x14ac:dyDescent="0.25">
      <c r="A9810" s="62">
        <v>42292504</v>
      </c>
      <c r="B9810" s="63" t="s">
        <v>10922</v>
      </c>
    </row>
    <row r="9811" spans="1:2" x14ac:dyDescent="0.25">
      <c r="A9811" s="62">
        <v>42292505</v>
      </c>
      <c r="B9811" s="63" t="s">
        <v>11442</v>
      </c>
    </row>
    <row r="9812" spans="1:2" x14ac:dyDescent="0.25">
      <c r="A9812" s="62">
        <v>42292601</v>
      </c>
      <c r="B9812" s="63" t="s">
        <v>6809</v>
      </c>
    </row>
    <row r="9813" spans="1:2" x14ac:dyDescent="0.25">
      <c r="A9813" s="62">
        <v>42292602</v>
      </c>
      <c r="B9813" s="63" t="s">
        <v>17646</v>
      </c>
    </row>
    <row r="9814" spans="1:2" x14ac:dyDescent="0.25">
      <c r="A9814" s="62">
        <v>42292603</v>
      </c>
      <c r="B9814" s="63" t="s">
        <v>15156</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7252</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3797</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3484</v>
      </c>
    </row>
    <row r="9831" spans="1:2" x14ac:dyDescent="0.25">
      <c r="A9831" s="62">
        <v>42293005</v>
      </c>
      <c r="B9831" s="63" t="s">
        <v>6314</v>
      </c>
    </row>
    <row r="9832" spans="1:2" x14ac:dyDescent="0.25">
      <c r="A9832" s="62">
        <v>42293006</v>
      </c>
      <c r="B9832" s="63" t="s">
        <v>5647</v>
      </c>
    </row>
    <row r="9833" spans="1:2" x14ac:dyDescent="0.25">
      <c r="A9833" s="62">
        <v>42293101</v>
      </c>
      <c r="B9833" s="63" t="s">
        <v>10924</v>
      </c>
    </row>
    <row r="9834" spans="1:2" x14ac:dyDescent="0.25">
      <c r="A9834" s="62">
        <v>42293102</v>
      </c>
      <c r="B9834" s="63" t="s">
        <v>4973</v>
      </c>
    </row>
    <row r="9835" spans="1:2" x14ac:dyDescent="0.25">
      <c r="A9835" s="62">
        <v>42293103</v>
      </c>
      <c r="B9835" s="63" t="s">
        <v>4388</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6239</v>
      </c>
    </row>
    <row r="9840" spans="1:2" x14ac:dyDescent="0.25">
      <c r="A9840" s="62">
        <v>42293108</v>
      </c>
      <c r="B9840" s="63" t="s">
        <v>6960</v>
      </c>
    </row>
    <row r="9841" spans="1:2" x14ac:dyDescent="0.25">
      <c r="A9841" s="62">
        <v>42293109</v>
      </c>
      <c r="B9841" s="63" t="s">
        <v>5576</v>
      </c>
    </row>
    <row r="9842" spans="1:2" x14ac:dyDescent="0.25">
      <c r="A9842" s="62">
        <v>42293110</v>
      </c>
      <c r="B9842" s="63" t="s">
        <v>9699</v>
      </c>
    </row>
    <row r="9843" spans="1:2" x14ac:dyDescent="0.25">
      <c r="A9843" s="62">
        <v>42293111</v>
      </c>
      <c r="B9843" s="63" t="s">
        <v>2129</v>
      </c>
    </row>
    <row r="9844" spans="1:2" x14ac:dyDescent="0.25">
      <c r="A9844" s="62">
        <v>42293112</v>
      </c>
      <c r="B9844" s="63" t="s">
        <v>4601</v>
      </c>
    </row>
    <row r="9845" spans="1:2" x14ac:dyDescent="0.25">
      <c r="A9845" s="62">
        <v>42293113</v>
      </c>
      <c r="B9845" s="63" t="s">
        <v>6448</v>
      </c>
    </row>
    <row r="9846" spans="1:2" x14ac:dyDescent="0.25">
      <c r="A9846" s="62">
        <v>42293114</v>
      </c>
      <c r="B9846" s="63" t="s">
        <v>11677</v>
      </c>
    </row>
    <row r="9847" spans="1:2" x14ac:dyDescent="0.25">
      <c r="A9847" s="62">
        <v>42293115</v>
      </c>
      <c r="B9847" s="63" t="s">
        <v>3630</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4876</v>
      </c>
    </row>
    <row r="9852" spans="1:2" x14ac:dyDescent="0.25">
      <c r="A9852" s="62">
        <v>42293120</v>
      </c>
      <c r="B9852" s="63" t="s">
        <v>12129</v>
      </c>
    </row>
    <row r="9853" spans="1:2" x14ac:dyDescent="0.25">
      <c r="A9853" s="62">
        <v>42293121</v>
      </c>
      <c r="B9853" s="63" t="s">
        <v>2207</v>
      </c>
    </row>
    <row r="9854" spans="1:2" x14ac:dyDescent="0.25">
      <c r="A9854" s="62">
        <v>42293122</v>
      </c>
      <c r="B9854" s="63" t="s">
        <v>8791</v>
      </c>
    </row>
    <row r="9855" spans="1:2" x14ac:dyDescent="0.25">
      <c r="A9855" s="62">
        <v>42293123</v>
      </c>
      <c r="B9855" s="63" t="s">
        <v>13543</v>
      </c>
    </row>
    <row r="9856" spans="1:2" x14ac:dyDescent="0.25">
      <c r="A9856" s="62">
        <v>42293124</v>
      </c>
      <c r="B9856" s="63" t="s">
        <v>15446</v>
      </c>
    </row>
    <row r="9857" spans="1:2" x14ac:dyDescent="0.25">
      <c r="A9857" s="62">
        <v>42293125</v>
      </c>
      <c r="B9857" s="63" t="s">
        <v>9527</v>
      </c>
    </row>
    <row r="9858" spans="1:2" x14ac:dyDescent="0.25">
      <c r="A9858" s="62">
        <v>42293126</v>
      </c>
      <c r="B9858" s="63" t="s">
        <v>3956</v>
      </c>
    </row>
    <row r="9859" spans="1:2" x14ac:dyDescent="0.25">
      <c r="A9859" s="62">
        <v>42293127</v>
      </c>
      <c r="B9859" s="63" t="s">
        <v>9528</v>
      </c>
    </row>
    <row r="9860" spans="1:2" x14ac:dyDescent="0.25">
      <c r="A9860" s="62">
        <v>42293128</v>
      </c>
      <c r="B9860" s="63" t="s">
        <v>10526</v>
      </c>
    </row>
    <row r="9861" spans="1:2" x14ac:dyDescent="0.25">
      <c r="A9861" s="62">
        <v>42293129</v>
      </c>
      <c r="B9861" s="63" t="s">
        <v>16257</v>
      </c>
    </row>
    <row r="9862" spans="1:2" x14ac:dyDescent="0.25">
      <c r="A9862" s="62">
        <v>42293130</v>
      </c>
      <c r="B9862" s="63" t="s">
        <v>6844</v>
      </c>
    </row>
    <row r="9863" spans="1:2" x14ac:dyDescent="0.25">
      <c r="A9863" s="62">
        <v>42293131</v>
      </c>
      <c r="B9863" s="63" t="s">
        <v>10783</v>
      </c>
    </row>
    <row r="9864" spans="1:2" x14ac:dyDescent="0.25">
      <c r="A9864" s="62">
        <v>42293132</v>
      </c>
      <c r="B9864" s="63" t="s">
        <v>5868</v>
      </c>
    </row>
    <row r="9865" spans="1:2" x14ac:dyDescent="0.25">
      <c r="A9865" s="62">
        <v>42293133</v>
      </c>
      <c r="B9865" s="63" t="s">
        <v>4737</v>
      </c>
    </row>
    <row r="9866" spans="1:2" x14ac:dyDescent="0.25">
      <c r="A9866" s="62">
        <v>42293134</v>
      </c>
      <c r="B9866" s="63" t="s">
        <v>7274</v>
      </c>
    </row>
    <row r="9867" spans="1:2" x14ac:dyDescent="0.25">
      <c r="A9867" s="62">
        <v>42293135</v>
      </c>
      <c r="B9867" s="63" t="s">
        <v>15085</v>
      </c>
    </row>
    <row r="9868" spans="1:2" x14ac:dyDescent="0.25">
      <c r="A9868" s="62">
        <v>42293136</v>
      </c>
      <c r="B9868" s="63" t="s">
        <v>6961</v>
      </c>
    </row>
    <row r="9869" spans="1:2" x14ac:dyDescent="0.25">
      <c r="A9869" s="62">
        <v>42293137</v>
      </c>
      <c r="B9869" s="63" t="s">
        <v>11195</v>
      </c>
    </row>
    <row r="9870" spans="1:2" x14ac:dyDescent="0.25">
      <c r="A9870" s="62">
        <v>42293138</v>
      </c>
      <c r="B9870" s="63" t="s">
        <v>14769</v>
      </c>
    </row>
    <row r="9871" spans="1:2" x14ac:dyDescent="0.25">
      <c r="A9871" s="62">
        <v>42293139</v>
      </c>
      <c r="B9871" s="63" t="s">
        <v>4904</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8444</v>
      </c>
    </row>
    <row r="9878" spans="1:2" x14ac:dyDescent="0.25">
      <c r="A9878" s="62">
        <v>42293403</v>
      </c>
      <c r="B9878" s="63" t="s">
        <v>16207</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4063</v>
      </c>
    </row>
    <row r="9884" spans="1:2" x14ac:dyDescent="0.25">
      <c r="A9884" s="62">
        <v>42293502</v>
      </c>
      <c r="B9884" s="63" t="s">
        <v>8678</v>
      </c>
    </row>
    <row r="9885" spans="1:2" x14ac:dyDescent="0.25">
      <c r="A9885" s="62">
        <v>42293503</v>
      </c>
      <c r="B9885" s="63" t="s">
        <v>12817</v>
      </c>
    </row>
    <row r="9886" spans="1:2" x14ac:dyDescent="0.25">
      <c r="A9886" s="62">
        <v>42293504</v>
      </c>
      <c r="B9886" s="63" t="s">
        <v>14131</v>
      </c>
    </row>
    <row r="9887" spans="1:2" x14ac:dyDescent="0.25">
      <c r="A9887" s="62">
        <v>42293505</v>
      </c>
      <c r="B9887" s="63" t="s">
        <v>17187</v>
      </c>
    </row>
    <row r="9888" spans="1:2" x14ac:dyDescent="0.25">
      <c r="A9888" s="62">
        <v>42293506</v>
      </c>
      <c r="B9888" s="63" t="s">
        <v>8013</v>
      </c>
    </row>
    <row r="9889" spans="1:2" x14ac:dyDescent="0.25">
      <c r="A9889" s="62">
        <v>42293507</v>
      </c>
      <c r="B9889" s="63" t="s">
        <v>240</v>
      </c>
    </row>
    <row r="9890" spans="1:2" x14ac:dyDescent="0.25">
      <c r="A9890" s="62">
        <v>42293508</v>
      </c>
      <c r="B9890" s="63" t="s">
        <v>5969</v>
      </c>
    </row>
    <row r="9891" spans="1:2" x14ac:dyDescent="0.25">
      <c r="A9891" s="62">
        <v>42293509</v>
      </c>
      <c r="B9891" s="63" t="s">
        <v>9043</v>
      </c>
    </row>
    <row r="9892" spans="1:2" x14ac:dyDescent="0.25">
      <c r="A9892" s="62">
        <v>42293601</v>
      </c>
      <c r="B9892" s="63" t="s">
        <v>8588</v>
      </c>
    </row>
    <row r="9893" spans="1:2" x14ac:dyDescent="0.25">
      <c r="A9893" s="62">
        <v>42293602</v>
      </c>
      <c r="B9893" s="63" t="s">
        <v>16999</v>
      </c>
    </row>
    <row r="9894" spans="1:2" x14ac:dyDescent="0.25">
      <c r="A9894" s="62">
        <v>42293603</v>
      </c>
      <c r="B9894" s="63" t="s">
        <v>5856</v>
      </c>
    </row>
    <row r="9895" spans="1:2" x14ac:dyDescent="0.25">
      <c r="A9895" s="62">
        <v>42293701</v>
      </c>
      <c r="B9895" s="63" t="s">
        <v>222</v>
      </c>
    </row>
    <row r="9896" spans="1:2" x14ac:dyDescent="0.25">
      <c r="A9896" s="62">
        <v>42293702</v>
      </c>
      <c r="B9896" s="63" t="s">
        <v>2450</v>
      </c>
    </row>
    <row r="9897" spans="1:2" x14ac:dyDescent="0.25">
      <c r="A9897" s="62">
        <v>42293703</v>
      </c>
      <c r="B9897" s="63" t="s">
        <v>2269</v>
      </c>
    </row>
    <row r="9898" spans="1:2" x14ac:dyDescent="0.25">
      <c r="A9898" s="62">
        <v>42293801</v>
      </c>
      <c r="B9898" s="63" t="s">
        <v>18315</v>
      </c>
    </row>
    <row r="9899" spans="1:2" x14ac:dyDescent="0.25">
      <c r="A9899" s="62">
        <v>42293802</v>
      </c>
      <c r="B9899" s="63" t="s">
        <v>3938</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9632</v>
      </c>
    </row>
    <row r="9906" spans="1:2" x14ac:dyDescent="0.25">
      <c r="A9906" s="62">
        <v>42294003</v>
      </c>
      <c r="B9906" s="63" t="s">
        <v>10606</v>
      </c>
    </row>
    <row r="9907" spans="1:2" x14ac:dyDescent="0.25">
      <c r="A9907" s="62">
        <v>42294101</v>
      </c>
      <c r="B9907" s="63" t="s">
        <v>6283</v>
      </c>
    </row>
    <row r="9908" spans="1:2" x14ac:dyDescent="0.25">
      <c r="A9908" s="62">
        <v>42294102</v>
      </c>
      <c r="B9908" s="63" t="s">
        <v>11863</v>
      </c>
    </row>
    <row r="9909" spans="1:2" x14ac:dyDescent="0.25">
      <c r="A9909" s="62">
        <v>42294103</v>
      </c>
      <c r="B9909" s="63" t="s">
        <v>2063</v>
      </c>
    </row>
    <row r="9910" spans="1:2" x14ac:dyDescent="0.25">
      <c r="A9910" s="62">
        <v>42294201</v>
      </c>
      <c r="B9910" s="63" t="s">
        <v>7373</v>
      </c>
    </row>
    <row r="9911" spans="1:2" x14ac:dyDescent="0.25">
      <c r="A9911" s="62">
        <v>42294202</v>
      </c>
      <c r="B9911" s="63" t="s">
        <v>7838</v>
      </c>
    </row>
    <row r="9912" spans="1:2" x14ac:dyDescent="0.25">
      <c r="A9912" s="62">
        <v>42294203</v>
      </c>
      <c r="B9912" s="63" t="s">
        <v>4048</v>
      </c>
    </row>
    <row r="9913" spans="1:2" x14ac:dyDescent="0.25">
      <c r="A9913" s="62">
        <v>42294204</v>
      </c>
      <c r="B9913" s="63" t="s">
        <v>4848</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10368</v>
      </c>
    </row>
    <row r="9919" spans="1:2" x14ac:dyDescent="0.25">
      <c r="A9919" s="62">
        <v>42294210</v>
      </c>
      <c r="B9919" s="63" t="s">
        <v>17428</v>
      </c>
    </row>
    <row r="9920" spans="1:2" x14ac:dyDescent="0.25">
      <c r="A9920" s="62">
        <v>42294211</v>
      </c>
      <c r="B9920" s="63" t="s">
        <v>3367</v>
      </c>
    </row>
    <row r="9921" spans="1:2" x14ac:dyDescent="0.25">
      <c r="A9921" s="62">
        <v>42294212</v>
      </c>
      <c r="B9921" s="63" t="s">
        <v>13569</v>
      </c>
    </row>
    <row r="9922" spans="1:2" x14ac:dyDescent="0.25">
      <c r="A9922" s="62">
        <v>42294213</v>
      </c>
      <c r="B9922" s="63" t="s">
        <v>13447</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14869</v>
      </c>
    </row>
    <row r="9927" spans="1:2" x14ac:dyDescent="0.25">
      <c r="A9927" s="62">
        <v>42294218</v>
      </c>
      <c r="B9927" s="63" t="s">
        <v>18046</v>
      </c>
    </row>
    <row r="9928" spans="1:2" x14ac:dyDescent="0.25">
      <c r="A9928" s="62">
        <v>42294219</v>
      </c>
      <c r="B9928" s="63" t="s">
        <v>8364</v>
      </c>
    </row>
    <row r="9929" spans="1:2" x14ac:dyDescent="0.25">
      <c r="A9929" s="62">
        <v>42294220</v>
      </c>
      <c r="B9929" s="63" t="s">
        <v>5784</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7297</v>
      </c>
    </row>
    <row r="9937" spans="1:2" x14ac:dyDescent="0.25">
      <c r="A9937" s="62">
        <v>42294402</v>
      </c>
      <c r="B9937" s="63" t="s">
        <v>13184</v>
      </c>
    </row>
    <row r="9938" spans="1:2" x14ac:dyDescent="0.25">
      <c r="A9938" s="62">
        <v>42294501</v>
      </c>
      <c r="B9938" s="63" t="s">
        <v>6124</v>
      </c>
    </row>
    <row r="9939" spans="1:2" x14ac:dyDescent="0.25">
      <c r="A9939" s="62">
        <v>42294502</v>
      </c>
      <c r="B9939" s="63" t="s">
        <v>5805</v>
      </c>
    </row>
    <row r="9940" spans="1:2" x14ac:dyDescent="0.25">
      <c r="A9940" s="62">
        <v>42294503</v>
      </c>
      <c r="B9940" s="63" t="s">
        <v>8284</v>
      </c>
    </row>
    <row r="9941" spans="1:2" x14ac:dyDescent="0.25">
      <c r="A9941" s="62">
        <v>42294504</v>
      </c>
      <c r="B9941" s="63" t="s">
        <v>6548</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4901</v>
      </c>
    </row>
    <row r="9947" spans="1:2" x14ac:dyDescent="0.25">
      <c r="A9947" s="62">
        <v>42294510</v>
      </c>
      <c r="B9947" s="63" t="s">
        <v>8452</v>
      </c>
    </row>
    <row r="9948" spans="1:2" x14ac:dyDescent="0.25">
      <c r="A9948" s="62">
        <v>42294511</v>
      </c>
      <c r="B9948" s="63" t="s">
        <v>15562</v>
      </c>
    </row>
    <row r="9949" spans="1:2" x14ac:dyDescent="0.25">
      <c r="A9949" s="62">
        <v>42294512</v>
      </c>
      <c r="B9949" s="63" t="s">
        <v>4338</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6126</v>
      </c>
    </row>
    <row r="9954" spans="1:2" x14ac:dyDescent="0.25">
      <c r="A9954" s="62">
        <v>42294517</v>
      </c>
      <c r="B9954" s="63" t="s">
        <v>8156</v>
      </c>
    </row>
    <row r="9955" spans="1:2" x14ac:dyDescent="0.25">
      <c r="A9955" s="62">
        <v>42294518</v>
      </c>
      <c r="B9955" s="63" t="s">
        <v>7728</v>
      </c>
    </row>
    <row r="9956" spans="1:2" x14ac:dyDescent="0.25">
      <c r="A9956" s="62">
        <v>42294519</v>
      </c>
      <c r="B9956" s="63" t="s">
        <v>2695</v>
      </c>
    </row>
    <row r="9957" spans="1:2" x14ac:dyDescent="0.25">
      <c r="A9957" s="62">
        <v>42294520</v>
      </c>
      <c r="B9957" s="63" t="s">
        <v>9798</v>
      </c>
    </row>
    <row r="9958" spans="1:2" x14ac:dyDescent="0.25">
      <c r="A9958" s="62">
        <v>42294521</v>
      </c>
      <c r="B9958" s="63" t="s">
        <v>8310</v>
      </c>
    </row>
    <row r="9959" spans="1:2" x14ac:dyDescent="0.25">
      <c r="A9959" s="62">
        <v>42294522</v>
      </c>
      <c r="B9959" s="63" t="s">
        <v>16252</v>
      </c>
    </row>
    <row r="9960" spans="1:2" x14ac:dyDescent="0.25">
      <c r="A9960" s="62">
        <v>42294523</v>
      </c>
      <c r="B9960" s="63" t="s">
        <v>9897</v>
      </c>
    </row>
    <row r="9961" spans="1:2" x14ac:dyDescent="0.25">
      <c r="A9961" s="62">
        <v>42294524</v>
      </c>
      <c r="B9961" s="63" t="s">
        <v>10223</v>
      </c>
    </row>
    <row r="9962" spans="1:2" x14ac:dyDescent="0.25">
      <c r="A9962" s="62">
        <v>42294525</v>
      </c>
      <c r="B9962" s="63" t="s">
        <v>5548</v>
      </c>
    </row>
    <row r="9963" spans="1:2" x14ac:dyDescent="0.25">
      <c r="A9963" s="62">
        <v>42294526</v>
      </c>
      <c r="B9963" s="63" t="s">
        <v>6870</v>
      </c>
    </row>
    <row r="9964" spans="1:2" x14ac:dyDescent="0.25">
      <c r="A9964" s="62">
        <v>42294601</v>
      </c>
      <c r="B9964" s="63" t="s">
        <v>8541</v>
      </c>
    </row>
    <row r="9965" spans="1:2" x14ac:dyDescent="0.25">
      <c r="A9965" s="62">
        <v>42294602</v>
      </c>
      <c r="B9965" s="63" t="s">
        <v>9975</v>
      </c>
    </row>
    <row r="9966" spans="1:2" x14ac:dyDescent="0.25">
      <c r="A9966" s="62">
        <v>42294603</v>
      </c>
      <c r="B9966" s="63" t="s">
        <v>9548</v>
      </c>
    </row>
    <row r="9967" spans="1:2" x14ac:dyDescent="0.25">
      <c r="A9967" s="62">
        <v>42294604</v>
      </c>
      <c r="B9967" s="63" t="s">
        <v>6641</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16392</v>
      </c>
    </row>
    <row r="9972" spans="1:2" x14ac:dyDescent="0.25">
      <c r="A9972" s="62">
        <v>42294702</v>
      </c>
      <c r="B9972" s="63" t="s">
        <v>11562</v>
      </c>
    </row>
    <row r="9973" spans="1:2" x14ac:dyDescent="0.25">
      <c r="A9973" s="62">
        <v>42294703</v>
      </c>
      <c r="B9973" s="63" t="s">
        <v>10978</v>
      </c>
    </row>
    <row r="9974" spans="1:2" x14ac:dyDescent="0.25">
      <c r="A9974" s="62">
        <v>42294704</v>
      </c>
      <c r="B9974" s="63" t="s">
        <v>2393</v>
      </c>
    </row>
    <row r="9975" spans="1:2" x14ac:dyDescent="0.25">
      <c r="A9975" s="62">
        <v>42294705</v>
      </c>
      <c r="B9975" s="63" t="s">
        <v>13378</v>
      </c>
    </row>
    <row r="9976" spans="1:2" x14ac:dyDescent="0.25">
      <c r="A9976" s="62">
        <v>42294706</v>
      </c>
      <c r="B9976" s="63" t="s">
        <v>4473</v>
      </c>
    </row>
    <row r="9977" spans="1:2" x14ac:dyDescent="0.25">
      <c r="A9977" s="62">
        <v>42294707</v>
      </c>
      <c r="B9977" s="63" t="s">
        <v>13881</v>
      </c>
    </row>
    <row r="9978" spans="1:2" x14ac:dyDescent="0.25">
      <c r="A9978" s="62">
        <v>42294708</v>
      </c>
      <c r="B9978" s="63" t="s">
        <v>15313</v>
      </c>
    </row>
    <row r="9979" spans="1:2" x14ac:dyDescent="0.25">
      <c r="A9979" s="62">
        <v>42294709</v>
      </c>
      <c r="B9979" s="63" t="s">
        <v>18510</v>
      </c>
    </row>
    <row r="9980" spans="1:2" x14ac:dyDescent="0.25">
      <c r="A9980" s="62">
        <v>42294710</v>
      </c>
      <c r="B9980" s="63" t="s">
        <v>6847</v>
      </c>
    </row>
    <row r="9981" spans="1:2" x14ac:dyDescent="0.25">
      <c r="A9981" s="62">
        <v>42294711</v>
      </c>
      <c r="B9981" s="63" t="s">
        <v>16348</v>
      </c>
    </row>
    <row r="9982" spans="1:2" x14ac:dyDescent="0.25">
      <c r="A9982" s="62">
        <v>42294712</v>
      </c>
      <c r="B9982" s="63" t="s">
        <v>4930</v>
      </c>
    </row>
    <row r="9983" spans="1:2" x14ac:dyDescent="0.25">
      <c r="A9983" s="62">
        <v>42294713</v>
      </c>
      <c r="B9983" s="63" t="s">
        <v>7023</v>
      </c>
    </row>
    <row r="9984" spans="1:2" x14ac:dyDescent="0.25">
      <c r="A9984" s="62">
        <v>42294714</v>
      </c>
      <c r="B9984" s="63" t="s">
        <v>10715</v>
      </c>
    </row>
    <row r="9985" spans="1:2" x14ac:dyDescent="0.25">
      <c r="A9985" s="62">
        <v>42294715</v>
      </c>
      <c r="B9985" s="63" t="s">
        <v>15881</v>
      </c>
    </row>
    <row r="9986" spans="1:2" x14ac:dyDescent="0.25">
      <c r="A9986" s="62">
        <v>42294716</v>
      </c>
      <c r="B9986" s="63" t="s">
        <v>14335</v>
      </c>
    </row>
    <row r="9987" spans="1:2" x14ac:dyDescent="0.25">
      <c r="A9987" s="62">
        <v>42294717</v>
      </c>
      <c r="B9987" s="63" t="s">
        <v>5440</v>
      </c>
    </row>
    <row r="9988" spans="1:2" x14ac:dyDescent="0.25">
      <c r="A9988" s="62">
        <v>42294718</v>
      </c>
      <c r="B9988" s="63" t="s">
        <v>3387</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3110</v>
      </c>
    </row>
    <row r="9994" spans="1:2" x14ac:dyDescent="0.25">
      <c r="A9994" s="62">
        <v>42294802</v>
      </c>
      <c r="B9994" s="63" t="s">
        <v>7763</v>
      </c>
    </row>
    <row r="9995" spans="1:2" x14ac:dyDescent="0.25">
      <c r="A9995" s="62">
        <v>42294803</v>
      </c>
      <c r="B9995" s="63" t="s">
        <v>17617</v>
      </c>
    </row>
    <row r="9996" spans="1:2" x14ac:dyDescent="0.25">
      <c r="A9996" s="62">
        <v>42294804</v>
      </c>
      <c r="B9996" s="63" t="s">
        <v>15249</v>
      </c>
    </row>
    <row r="9997" spans="1:2" x14ac:dyDescent="0.25">
      <c r="A9997" s="62">
        <v>42294805</v>
      </c>
      <c r="B9997" s="63" t="s">
        <v>8991</v>
      </c>
    </row>
    <row r="9998" spans="1:2" x14ac:dyDescent="0.25">
      <c r="A9998" s="62">
        <v>42294806</v>
      </c>
      <c r="B9998" s="63" t="s">
        <v>7804</v>
      </c>
    </row>
    <row r="9999" spans="1:2" x14ac:dyDescent="0.25">
      <c r="A9999" s="62">
        <v>42294807</v>
      </c>
      <c r="B9999" s="63" t="s">
        <v>4582</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8426</v>
      </c>
    </row>
    <row r="10003" spans="1:2" x14ac:dyDescent="0.25">
      <c r="A10003" s="62">
        <v>42294903</v>
      </c>
      <c r="B10003" s="63" t="s">
        <v>3655</v>
      </c>
    </row>
    <row r="10004" spans="1:2" x14ac:dyDescent="0.25">
      <c r="A10004" s="62">
        <v>42294904</v>
      </c>
      <c r="B10004" s="63" t="s">
        <v>6343</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8687</v>
      </c>
    </row>
    <row r="10008" spans="1:2" x14ac:dyDescent="0.25">
      <c r="A10008" s="62">
        <v>42294908</v>
      </c>
      <c r="B10008" s="63" t="s">
        <v>6452</v>
      </c>
    </row>
    <row r="10009" spans="1:2" x14ac:dyDescent="0.25">
      <c r="A10009" s="62">
        <v>42294909</v>
      </c>
      <c r="B10009" s="63" t="s">
        <v>13516</v>
      </c>
    </row>
    <row r="10010" spans="1:2" x14ac:dyDescent="0.25">
      <c r="A10010" s="62">
        <v>42294910</v>
      </c>
      <c r="B10010" s="63" t="s">
        <v>11237</v>
      </c>
    </row>
    <row r="10011" spans="1:2" x14ac:dyDescent="0.25">
      <c r="A10011" s="62">
        <v>42294911</v>
      </c>
      <c r="B10011" s="63" t="s">
        <v>3628</v>
      </c>
    </row>
    <row r="10012" spans="1:2" x14ac:dyDescent="0.25">
      <c r="A10012" s="62">
        <v>42294912</v>
      </c>
      <c r="B10012" s="63" t="s">
        <v>7005</v>
      </c>
    </row>
    <row r="10013" spans="1:2" x14ac:dyDescent="0.25">
      <c r="A10013" s="62">
        <v>42294913</v>
      </c>
      <c r="B10013" s="63" t="s">
        <v>6049</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8604</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14225</v>
      </c>
    </row>
    <row r="10022" spans="1:2" x14ac:dyDescent="0.25">
      <c r="A10022" s="62">
        <v>42294922</v>
      </c>
      <c r="B10022" s="63" t="s">
        <v>8662</v>
      </c>
    </row>
    <row r="10023" spans="1:2" x14ac:dyDescent="0.25">
      <c r="A10023" s="62">
        <v>42294923</v>
      </c>
      <c r="B10023" s="63" t="s">
        <v>14238</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13996</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6728</v>
      </c>
    </row>
    <row r="10030" spans="1:2" x14ac:dyDescent="0.25">
      <c r="A10030" s="62">
        <v>42294930</v>
      </c>
      <c r="B10030" s="63" t="s">
        <v>4505</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15923</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4337</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7766</v>
      </c>
    </row>
    <row r="10042" spans="1:2" x14ac:dyDescent="0.25">
      <c r="A10042" s="62">
        <v>42294942</v>
      </c>
      <c r="B10042" s="63" t="s">
        <v>15084</v>
      </c>
    </row>
    <row r="10043" spans="1:2" x14ac:dyDescent="0.25">
      <c r="A10043" s="62">
        <v>42294943</v>
      </c>
      <c r="B10043" s="63" t="s">
        <v>6838</v>
      </c>
    </row>
    <row r="10044" spans="1:2" x14ac:dyDescent="0.25">
      <c r="A10044" s="62">
        <v>42294944</v>
      </c>
      <c r="B10044" s="63" t="s">
        <v>5751</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4846</v>
      </c>
    </row>
    <row r="10049" spans="1:2" x14ac:dyDescent="0.25">
      <c r="A10049" s="62">
        <v>42294949</v>
      </c>
      <c r="B10049" s="63" t="s">
        <v>4928</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2683</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5644</v>
      </c>
    </row>
    <row r="10068" spans="1:2" x14ac:dyDescent="0.25">
      <c r="A10068" s="62">
        <v>42295012</v>
      </c>
      <c r="B10068" s="63" t="s">
        <v>511</v>
      </c>
    </row>
    <row r="10069" spans="1:2" x14ac:dyDescent="0.25">
      <c r="A10069" s="62">
        <v>42295013</v>
      </c>
      <c r="B10069" s="63" t="s">
        <v>7765</v>
      </c>
    </row>
    <row r="10070" spans="1:2" x14ac:dyDescent="0.25">
      <c r="A10070" s="62">
        <v>42295014</v>
      </c>
      <c r="B10070" s="63" t="s">
        <v>5872</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8405</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7897</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6755</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5117</v>
      </c>
    </row>
    <row r="10092" spans="1:2" x14ac:dyDescent="0.25">
      <c r="A10092" s="62">
        <v>42295121</v>
      </c>
      <c r="B10092" s="63" t="s">
        <v>10550</v>
      </c>
    </row>
    <row r="10093" spans="1:2" x14ac:dyDescent="0.25">
      <c r="A10093" s="62">
        <v>42295122</v>
      </c>
      <c r="B10093" s="63" t="s">
        <v>4647</v>
      </c>
    </row>
    <row r="10094" spans="1:2" x14ac:dyDescent="0.25">
      <c r="A10094" s="62">
        <v>42295123</v>
      </c>
      <c r="B10094" s="63" t="s">
        <v>5108</v>
      </c>
    </row>
    <row r="10095" spans="1:2" x14ac:dyDescent="0.25">
      <c r="A10095" s="62">
        <v>42295124</v>
      </c>
      <c r="B10095" s="63" t="s">
        <v>7935</v>
      </c>
    </row>
    <row r="10096" spans="1:2" x14ac:dyDescent="0.25">
      <c r="A10096" s="62">
        <v>42295125</v>
      </c>
      <c r="B10096" s="63" t="s">
        <v>17841</v>
      </c>
    </row>
    <row r="10097" spans="1:2" x14ac:dyDescent="0.25">
      <c r="A10097" s="62">
        <v>42295126</v>
      </c>
      <c r="B10097" s="63" t="s">
        <v>8088</v>
      </c>
    </row>
    <row r="10098" spans="1:2" x14ac:dyDescent="0.25">
      <c r="A10098" s="62">
        <v>42295127</v>
      </c>
      <c r="B10098" s="63" t="s">
        <v>9027</v>
      </c>
    </row>
    <row r="10099" spans="1:2" x14ac:dyDescent="0.25">
      <c r="A10099" s="62">
        <v>42295128</v>
      </c>
      <c r="B10099" s="63" t="s">
        <v>4222</v>
      </c>
    </row>
    <row r="10100" spans="1:2" x14ac:dyDescent="0.25">
      <c r="A10100" s="62">
        <v>42295129</v>
      </c>
      <c r="B10100" s="63" t="s">
        <v>5681</v>
      </c>
    </row>
    <row r="10101" spans="1:2" x14ac:dyDescent="0.25">
      <c r="A10101" s="62">
        <v>42295130</v>
      </c>
      <c r="B10101" s="63" t="s">
        <v>14871</v>
      </c>
    </row>
    <row r="10102" spans="1:2" x14ac:dyDescent="0.25">
      <c r="A10102" s="62">
        <v>42295131</v>
      </c>
      <c r="B10102" s="63" t="s">
        <v>4602</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2792</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6979</v>
      </c>
    </row>
    <row r="10114" spans="1:2" x14ac:dyDescent="0.25">
      <c r="A10114" s="62">
        <v>42295203</v>
      </c>
      <c r="B10114" s="63" t="s">
        <v>8492</v>
      </c>
    </row>
    <row r="10115" spans="1:2" x14ac:dyDescent="0.25">
      <c r="A10115" s="62">
        <v>42295204</v>
      </c>
      <c r="B10115" s="63" t="s">
        <v>17547</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4921</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5094</v>
      </c>
    </row>
    <row r="10122" spans="1:2" x14ac:dyDescent="0.25">
      <c r="A10122" s="62">
        <v>42295305</v>
      </c>
      <c r="B10122" s="63" t="s">
        <v>6282</v>
      </c>
    </row>
    <row r="10123" spans="1:2" x14ac:dyDescent="0.25">
      <c r="A10123" s="62">
        <v>42295306</v>
      </c>
      <c r="B10123" s="63" t="s">
        <v>16575</v>
      </c>
    </row>
    <row r="10124" spans="1:2" x14ac:dyDescent="0.25">
      <c r="A10124" s="62">
        <v>42295307</v>
      </c>
      <c r="B10124" s="63" t="s">
        <v>6288</v>
      </c>
    </row>
    <row r="10125" spans="1:2" x14ac:dyDescent="0.25">
      <c r="A10125" s="62">
        <v>42295308</v>
      </c>
      <c r="B10125" s="63" t="s">
        <v>5476</v>
      </c>
    </row>
    <row r="10126" spans="1:2" x14ac:dyDescent="0.25">
      <c r="A10126" s="62">
        <v>42295401</v>
      </c>
      <c r="B10126" s="63" t="s">
        <v>10732</v>
      </c>
    </row>
    <row r="10127" spans="1:2" x14ac:dyDescent="0.25">
      <c r="A10127" s="62">
        <v>42295402</v>
      </c>
      <c r="B10127" s="63" t="s">
        <v>5214</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10886</v>
      </c>
    </row>
    <row r="10143" spans="1:2" x14ac:dyDescent="0.25">
      <c r="A10143" s="62">
        <v>42295418</v>
      </c>
      <c r="B10143" s="63" t="s">
        <v>14558</v>
      </c>
    </row>
    <row r="10144" spans="1:2" x14ac:dyDescent="0.25">
      <c r="A10144" s="62">
        <v>42295419</v>
      </c>
      <c r="B10144" s="63" t="s">
        <v>3744</v>
      </c>
    </row>
    <row r="10145" spans="1:2" x14ac:dyDescent="0.25">
      <c r="A10145" s="62">
        <v>42295420</v>
      </c>
      <c r="B10145" s="63" t="s">
        <v>5446</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7322</v>
      </c>
    </row>
    <row r="10151" spans="1:2" x14ac:dyDescent="0.25">
      <c r="A10151" s="62">
        <v>42295426</v>
      </c>
      <c r="B10151" s="63" t="s">
        <v>2712</v>
      </c>
    </row>
    <row r="10152" spans="1:2" x14ac:dyDescent="0.25">
      <c r="A10152" s="62">
        <v>42295427</v>
      </c>
      <c r="B10152" s="63" t="s">
        <v>10478</v>
      </c>
    </row>
    <row r="10153" spans="1:2" x14ac:dyDescent="0.25">
      <c r="A10153" s="62">
        <v>42295428</v>
      </c>
      <c r="B10153" s="63" t="s">
        <v>6552</v>
      </c>
    </row>
    <row r="10154" spans="1:2" x14ac:dyDescent="0.25">
      <c r="A10154" s="62">
        <v>42295429</v>
      </c>
      <c r="B10154" s="63" t="s">
        <v>17682</v>
      </c>
    </row>
    <row r="10155" spans="1:2" x14ac:dyDescent="0.25">
      <c r="A10155" s="62">
        <v>42295430</v>
      </c>
      <c r="B10155" s="63" t="s">
        <v>6692</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16308</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5719</v>
      </c>
    </row>
    <row r="10169" spans="1:2" x14ac:dyDescent="0.25">
      <c r="A10169" s="62">
        <v>42295450</v>
      </c>
      <c r="B10169" s="63" t="s">
        <v>3776</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6364</v>
      </c>
    </row>
    <row r="10173" spans="1:2" x14ac:dyDescent="0.25">
      <c r="A10173" s="62">
        <v>42295454</v>
      </c>
      <c r="B10173" s="63" t="s">
        <v>9432</v>
      </c>
    </row>
    <row r="10174" spans="1:2" x14ac:dyDescent="0.25">
      <c r="A10174" s="62">
        <v>42295455</v>
      </c>
      <c r="B10174" s="63" t="s">
        <v>3716</v>
      </c>
    </row>
    <row r="10175" spans="1:2" x14ac:dyDescent="0.25">
      <c r="A10175" s="62">
        <v>42295456</v>
      </c>
      <c r="B10175" s="63" t="s">
        <v>8113</v>
      </c>
    </row>
    <row r="10176" spans="1:2" x14ac:dyDescent="0.25">
      <c r="A10176" s="62">
        <v>42295457</v>
      </c>
      <c r="B10176" s="63" t="s">
        <v>7084</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4121</v>
      </c>
    </row>
    <row r="10181" spans="1:2" x14ac:dyDescent="0.25">
      <c r="A10181" s="62">
        <v>42295462</v>
      </c>
      <c r="B10181" s="63" t="s">
        <v>15692</v>
      </c>
    </row>
    <row r="10182" spans="1:2" x14ac:dyDescent="0.25">
      <c r="A10182" s="62">
        <v>42295463</v>
      </c>
      <c r="B10182" s="63" t="s">
        <v>3684</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6233</v>
      </c>
    </row>
    <row r="10186" spans="1:2" x14ac:dyDescent="0.25">
      <c r="A10186" s="62">
        <v>42295504</v>
      </c>
      <c r="B10186" s="63" t="s">
        <v>16091</v>
      </c>
    </row>
    <row r="10187" spans="1:2" x14ac:dyDescent="0.25">
      <c r="A10187" s="62">
        <v>42295505</v>
      </c>
      <c r="B10187" s="63" t="s">
        <v>8350</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8222</v>
      </c>
    </row>
    <row r="10195" spans="1:2" x14ac:dyDescent="0.25">
      <c r="A10195" s="62">
        <v>42295513</v>
      </c>
      <c r="B10195" s="63" t="s">
        <v>5191</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6831</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5058</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6699</v>
      </c>
    </row>
    <row r="10210" spans="1:2" x14ac:dyDescent="0.25">
      <c r="A10210" s="62">
        <v>42311502</v>
      </c>
      <c r="B10210" s="63" t="s">
        <v>3161</v>
      </c>
    </row>
    <row r="10211" spans="1:2" x14ac:dyDescent="0.25">
      <c r="A10211" s="62">
        <v>42311503</v>
      </c>
      <c r="B10211" s="63" t="s">
        <v>8611</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7343</v>
      </c>
    </row>
    <row r="10216" spans="1:2" x14ac:dyDescent="0.25">
      <c r="A10216" s="62">
        <v>42311508</v>
      </c>
      <c r="B10216" s="63" t="s">
        <v>7953</v>
      </c>
    </row>
    <row r="10217" spans="1:2" x14ac:dyDescent="0.25">
      <c r="A10217" s="62">
        <v>42311509</v>
      </c>
      <c r="B10217" s="63" t="s">
        <v>5857</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7261</v>
      </c>
    </row>
    <row r="10221" spans="1:2" x14ac:dyDescent="0.25">
      <c r="A10221" s="62">
        <v>42311513</v>
      </c>
      <c r="B10221" s="63" t="s">
        <v>8241</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4926</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6834</v>
      </c>
    </row>
    <row r="10236" spans="1:2" x14ac:dyDescent="0.25">
      <c r="A10236" s="62">
        <v>42311528</v>
      </c>
      <c r="B10236" s="63" t="s">
        <v>3804</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7453</v>
      </c>
    </row>
    <row r="10247" spans="1:2" x14ac:dyDescent="0.25">
      <c r="A10247" s="62">
        <v>42311703</v>
      </c>
      <c r="B10247" s="63" t="s">
        <v>15457</v>
      </c>
    </row>
    <row r="10248" spans="1:2" x14ac:dyDescent="0.25">
      <c r="A10248" s="62">
        <v>42311704</v>
      </c>
      <c r="B10248" s="63" t="s">
        <v>4617</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15087</v>
      </c>
    </row>
    <row r="10252" spans="1:2" x14ac:dyDescent="0.25">
      <c r="A10252" s="62">
        <v>42311901</v>
      </c>
      <c r="B10252" s="63" t="s">
        <v>8397</v>
      </c>
    </row>
    <row r="10253" spans="1:2" x14ac:dyDescent="0.25">
      <c r="A10253" s="62">
        <v>42311902</v>
      </c>
      <c r="B10253" s="63" t="s">
        <v>14157</v>
      </c>
    </row>
    <row r="10254" spans="1:2" x14ac:dyDescent="0.25">
      <c r="A10254" s="62">
        <v>42311903</v>
      </c>
      <c r="B10254" s="63" t="s">
        <v>7779</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5791</v>
      </c>
    </row>
    <row r="10259" spans="1:2" x14ac:dyDescent="0.25">
      <c r="A10259" s="62">
        <v>42312005</v>
      </c>
      <c r="B10259" s="63" t="s">
        <v>5077</v>
      </c>
    </row>
    <row r="10260" spans="1:2" x14ac:dyDescent="0.25">
      <c r="A10260" s="62">
        <v>42312006</v>
      </c>
      <c r="B10260" s="63" t="s">
        <v>10604</v>
      </c>
    </row>
    <row r="10261" spans="1:2" x14ac:dyDescent="0.25">
      <c r="A10261" s="62">
        <v>42312007</v>
      </c>
      <c r="B10261" s="63" t="s">
        <v>7514</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5203</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5106</v>
      </c>
    </row>
    <row r="10277" spans="1:2" x14ac:dyDescent="0.25">
      <c r="A10277" s="62">
        <v>42312110</v>
      </c>
      <c r="B10277" s="63" t="s">
        <v>3239</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6382</v>
      </c>
    </row>
    <row r="10285" spans="1:2" x14ac:dyDescent="0.25">
      <c r="A10285" s="62">
        <v>42312203</v>
      </c>
      <c r="B10285" s="63" t="s">
        <v>9149</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10605</v>
      </c>
    </row>
    <row r="10293" spans="1:2" x14ac:dyDescent="0.25">
      <c r="A10293" s="62">
        <v>42312303</v>
      </c>
      <c r="B10293" s="63" t="s">
        <v>8713</v>
      </c>
    </row>
    <row r="10294" spans="1:2" x14ac:dyDescent="0.25">
      <c r="A10294" s="62">
        <v>42312304</v>
      </c>
      <c r="B10294" s="63" t="s">
        <v>5555</v>
      </c>
    </row>
    <row r="10295" spans="1:2" x14ac:dyDescent="0.25">
      <c r="A10295" s="62">
        <v>42312305</v>
      </c>
      <c r="B10295" s="63" t="s">
        <v>5331</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5414</v>
      </c>
    </row>
    <row r="10300" spans="1:2" x14ac:dyDescent="0.25">
      <c r="A10300" s="62">
        <v>42312311</v>
      </c>
      <c r="B10300" s="63" t="s">
        <v>9385</v>
      </c>
    </row>
    <row r="10301" spans="1:2" x14ac:dyDescent="0.25">
      <c r="A10301" s="62">
        <v>42312312</v>
      </c>
      <c r="B10301" s="63" t="s">
        <v>4857</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2977</v>
      </c>
    </row>
    <row r="10305" spans="1:2" x14ac:dyDescent="0.25">
      <c r="A10305" s="62">
        <v>42312403</v>
      </c>
      <c r="B10305" s="63" t="s">
        <v>14203</v>
      </c>
    </row>
    <row r="10306" spans="1:2" x14ac:dyDescent="0.25">
      <c r="A10306" s="62">
        <v>42312501</v>
      </c>
      <c r="B10306" s="63" t="s">
        <v>8035</v>
      </c>
    </row>
    <row r="10307" spans="1:2" x14ac:dyDescent="0.25">
      <c r="A10307" s="62">
        <v>42312502</v>
      </c>
      <c r="B10307" s="63" t="s">
        <v>3680</v>
      </c>
    </row>
    <row r="10308" spans="1:2" x14ac:dyDescent="0.25">
      <c r="A10308" s="62">
        <v>42312503</v>
      </c>
      <c r="B10308" s="63" t="s">
        <v>8160</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5573</v>
      </c>
    </row>
    <row r="10327" spans="1:2" x14ac:dyDescent="0.25">
      <c r="A10327" s="62">
        <v>43191610</v>
      </c>
      <c r="B10327" s="63" t="s">
        <v>193</v>
      </c>
    </row>
    <row r="10328" spans="1:2" x14ac:dyDescent="0.25">
      <c r="A10328" s="62">
        <v>43191611</v>
      </c>
      <c r="B10328" s="63" t="s">
        <v>8618</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4350</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8080</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6087</v>
      </c>
    </row>
    <row r="10345" spans="1:2" x14ac:dyDescent="0.25">
      <c r="A10345" s="62">
        <v>43201401</v>
      </c>
      <c r="B10345" s="63" t="s">
        <v>13845</v>
      </c>
    </row>
    <row r="10346" spans="1:2" x14ac:dyDescent="0.25">
      <c r="A10346" s="62">
        <v>43201402</v>
      </c>
      <c r="B10346" s="63" t="s">
        <v>6931</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4552</v>
      </c>
    </row>
    <row r="10355" spans="1:2" x14ac:dyDescent="0.25">
      <c r="A10355" s="62">
        <v>43201501</v>
      </c>
      <c r="B10355" s="63" t="s">
        <v>2525</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4346</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4708</v>
      </c>
    </row>
    <row r="10363" spans="1:2" x14ac:dyDescent="0.25">
      <c r="A10363" s="62">
        <v>43201531</v>
      </c>
      <c r="B10363" s="63" t="s">
        <v>16283</v>
      </c>
    </row>
    <row r="10364" spans="1:2" x14ac:dyDescent="0.25">
      <c r="A10364" s="62">
        <v>43201533</v>
      </c>
      <c r="B10364" s="63" t="s">
        <v>6179</v>
      </c>
    </row>
    <row r="10365" spans="1:2" x14ac:dyDescent="0.25">
      <c r="A10365" s="62">
        <v>43201534</v>
      </c>
      <c r="B10365" s="63" t="s">
        <v>1629</v>
      </c>
    </row>
    <row r="10366" spans="1:2" x14ac:dyDescent="0.25">
      <c r="A10366" s="62">
        <v>43201535</v>
      </c>
      <c r="B10366" s="63" t="s">
        <v>4818</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6226</v>
      </c>
    </row>
    <row r="10372" spans="1:2" x14ac:dyDescent="0.25">
      <c r="A10372" s="62">
        <v>43201542</v>
      </c>
      <c r="B10372" s="63" t="s">
        <v>15108</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8089</v>
      </c>
    </row>
    <row r="10378" spans="1:2" x14ac:dyDescent="0.25">
      <c r="A10378" s="62">
        <v>43201549</v>
      </c>
      <c r="B10378" s="63" t="s">
        <v>14722</v>
      </c>
    </row>
    <row r="10379" spans="1:2" x14ac:dyDescent="0.25">
      <c r="A10379" s="62">
        <v>43201550</v>
      </c>
      <c r="B10379" s="63" t="s">
        <v>6955</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3981</v>
      </c>
    </row>
    <row r="10386" spans="1:2" x14ac:dyDescent="0.25">
      <c r="A10386" s="62">
        <v>43201605</v>
      </c>
      <c r="B10386" s="63" t="s">
        <v>18807</v>
      </c>
    </row>
    <row r="10387" spans="1:2" x14ac:dyDescent="0.25">
      <c r="A10387" s="62">
        <v>43201608</v>
      </c>
      <c r="B10387" s="63" t="s">
        <v>6455</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3389</v>
      </c>
    </row>
    <row r="10392" spans="1:2" x14ac:dyDescent="0.25">
      <c r="A10392" s="62">
        <v>43201614</v>
      </c>
      <c r="B10392" s="63" t="s">
        <v>13714</v>
      </c>
    </row>
    <row r="10393" spans="1:2" x14ac:dyDescent="0.25">
      <c r="A10393" s="62">
        <v>43201615</v>
      </c>
      <c r="B10393" s="63" t="s">
        <v>4103</v>
      </c>
    </row>
    <row r="10394" spans="1:2" x14ac:dyDescent="0.25">
      <c r="A10394" s="62">
        <v>43201616</v>
      </c>
      <c r="B10394" s="63" t="s">
        <v>10370</v>
      </c>
    </row>
    <row r="10395" spans="1:2" x14ac:dyDescent="0.25">
      <c r="A10395" s="62">
        <v>43201801</v>
      </c>
      <c r="B10395" s="63" t="s">
        <v>3979</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7787</v>
      </c>
    </row>
    <row r="10399" spans="1:2" x14ac:dyDescent="0.25">
      <c r="A10399" s="62">
        <v>43201807</v>
      </c>
      <c r="B10399" s="63" t="s">
        <v>6563</v>
      </c>
    </row>
    <row r="10400" spans="1:2" x14ac:dyDescent="0.25">
      <c r="A10400" s="62">
        <v>43201808</v>
      </c>
      <c r="B10400" s="63" t="s">
        <v>4188</v>
      </c>
    </row>
    <row r="10401" spans="1:2" x14ac:dyDescent="0.25">
      <c r="A10401" s="62">
        <v>43201809</v>
      </c>
      <c r="B10401" s="63" t="s">
        <v>9636</v>
      </c>
    </row>
    <row r="10402" spans="1:2" x14ac:dyDescent="0.25">
      <c r="A10402" s="62">
        <v>43201810</v>
      </c>
      <c r="B10402" s="63" t="s">
        <v>4150</v>
      </c>
    </row>
    <row r="10403" spans="1:2" x14ac:dyDescent="0.25">
      <c r="A10403" s="62">
        <v>43201811</v>
      </c>
      <c r="B10403" s="63" t="s">
        <v>13306</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13310</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4654</v>
      </c>
    </row>
    <row r="10413" spans="1:2" x14ac:dyDescent="0.25">
      <c r="A10413" s="62">
        <v>43202004</v>
      </c>
      <c r="B10413" s="63" t="s">
        <v>2480</v>
      </c>
    </row>
    <row r="10414" spans="1:2" x14ac:dyDescent="0.25">
      <c r="A10414" s="62">
        <v>43202005</v>
      </c>
      <c r="B10414" s="63" t="s">
        <v>16597</v>
      </c>
    </row>
    <row r="10415" spans="1:2" x14ac:dyDescent="0.25">
      <c r="A10415" s="62">
        <v>43202101</v>
      </c>
      <c r="B10415" s="63" t="s">
        <v>8489</v>
      </c>
    </row>
    <row r="10416" spans="1:2" x14ac:dyDescent="0.25">
      <c r="A10416" s="62">
        <v>43202102</v>
      </c>
      <c r="B10416" s="63" t="s">
        <v>4423</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7190</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5521</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7836</v>
      </c>
    </row>
    <row r="10428" spans="1:2" x14ac:dyDescent="0.25">
      <c r="A10428" s="62">
        <v>43202210</v>
      </c>
      <c r="B10428" s="63" t="s">
        <v>4312</v>
      </c>
    </row>
    <row r="10429" spans="1:2" x14ac:dyDescent="0.25">
      <c r="A10429" s="62">
        <v>43202211</v>
      </c>
      <c r="B10429" s="63" t="s">
        <v>12505</v>
      </c>
    </row>
    <row r="10430" spans="1:2" x14ac:dyDescent="0.25">
      <c r="A10430" s="62">
        <v>43202212</v>
      </c>
      <c r="B10430" s="63" t="s">
        <v>4885</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7219</v>
      </c>
    </row>
    <row r="10441" spans="1:2" x14ac:dyDescent="0.25">
      <c r="A10441" s="62">
        <v>43211509</v>
      </c>
      <c r="B10441" s="63" t="s">
        <v>7760</v>
      </c>
    </row>
    <row r="10442" spans="1:2" x14ac:dyDescent="0.25">
      <c r="A10442" s="62">
        <v>43211510</v>
      </c>
      <c r="B10442" s="63" t="s">
        <v>4653</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4905</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5638</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4151</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2926</v>
      </c>
    </row>
    <row r="10458" spans="1:2" x14ac:dyDescent="0.25">
      <c r="A10458" s="62">
        <v>43211706</v>
      </c>
      <c r="B10458" s="63" t="s">
        <v>5595</v>
      </c>
    </row>
    <row r="10459" spans="1:2" x14ac:dyDescent="0.25">
      <c r="A10459" s="62">
        <v>43211707</v>
      </c>
      <c r="B10459" s="63" t="s">
        <v>12543</v>
      </c>
    </row>
    <row r="10460" spans="1:2" x14ac:dyDescent="0.25">
      <c r="A10460" s="62">
        <v>43211708</v>
      </c>
      <c r="B10460" s="63" t="s">
        <v>3779</v>
      </c>
    </row>
    <row r="10461" spans="1:2" x14ac:dyDescent="0.25">
      <c r="A10461" s="62">
        <v>43211709</v>
      </c>
      <c r="B10461" s="63" t="s">
        <v>15328</v>
      </c>
    </row>
    <row r="10462" spans="1:2" x14ac:dyDescent="0.25">
      <c r="A10462" s="62">
        <v>43211710</v>
      </c>
      <c r="B10462" s="63" t="s">
        <v>7314</v>
      </c>
    </row>
    <row r="10463" spans="1:2" x14ac:dyDescent="0.25">
      <c r="A10463" s="62">
        <v>43211711</v>
      </c>
      <c r="B10463" s="63" t="s">
        <v>11311</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10737</v>
      </c>
    </row>
    <row r="10468" spans="1:2" x14ac:dyDescent="0.25">
      <c r="A10468" s="62">
        <v>43211717</v>
      </c>
      <c r="B10468" s="63" t="s">
        <v>16685</v>
      </c>
    </row>
    <row r="10469" spans="1:2" x14ac:dyDescent="0.25">
      <c r="A10469" s="62">
        <v>43211718</v>
      </c>
      <c r="B10469" s="63" t="s">
        <v>16962</v>
      </c>
    </row>
    <row r="10470" spans="1:2" x14ac:dyDescent="0.25">
      <c r="A10470" s="62">
        <v>43211719</v>
      </c>
      <c r="B10470" s="63" t="s">
        <v>6586</v>
      </c>
    </row>
    <row r="10471" spans="1:2" x14ac:dyDescent="0.25">
      <c r="A10471" s="62">
        <v>43211720</v>
      </c>
      <c r="B10471" s="63" t="s">
        <v>8316</v>
      </c>
    </row>
    <row r="10472" spans="1:2" x14ac:dyDescent="0.25">
      <c r="A10472" s="62">
        <v>43211721</v>
      </c>
      <c r="B10472" s="63" t="s">
        <v>3683</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8148</v>
      </c>
    </row>
    <row r="10478" spans="1:2" x14ac:dyDescent="0.25">
      <c r="A10478" s="62">
        <v>43211901</v>
      </c>
      <c r="B10478" s="63" t="s">
        <v>3957</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5445</v>
      </c>
    </row>
    <row r="10491" spans="1:2" x14ac:dyDescent="0.25">
      <c r="A10491" s="62">
        <v>43212107</v>
      </c>
      <c r="B10491" s="63" t="s">
        <v>8550</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2487</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15044</v>
      </c>
    </row>
    <row r="10507" spans="1:2" x14ac:dyDescent="0.25">
      <c r="A10507" s="62">
        <v>43221509</v>
      </c>
      <c r="B10507" s="63" t="s">
        <v>3511</v>
      </c>
    </row>
    <row r="10508" spans="1:2" x14ac:dyDescent="0.25">
      <c r="A10508" s="62">
        <v>43221510</v>
      </c>
      <c r="B10508" s="63" t="s">
        <v>9743</v>
      </c>
    </row>
    <row r="10509" spans="1:2" x14ac:dyDescent="0.25">
      <c r="A10509" s="62">
        <v>43221513</v>
      </c>
      <c r="B10509" s="63" t="s">
        <v>5813</v>
      </c>
    </row>
    <row r="10510" spans="1:2" x14ac:dyDescent="0.25">
      <c r="A10510" s="62">
        <v>43221514</v>
      </c>
      <c r="B10510" s="63" t="s">
        <v>6647</v>
      </c>
    </row>
    <row r="10511" spans="1:2" x14ac:dyDescent="0.25">
      <c r="A10511" s="62">
        <v>43221515</v>
      </c>
      <c r="B10511" s="63" t="s">
        <v>8139</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10982</v>
      </c>
    </row>
    <row r="10516" spans="1:2" x14ac:dyDescent="0.25">
      <c r="A10516" s="62">
        <v>43221520</v>
      </c>
      <c r="B10516" s="63" t="s">
        <v>13439</v>
      </c>
    </row>
    <row r="10517" spans="1:2" x14ac:dyDescent="0.25">
      <c r="A10517" s="62">
        <v>43221521</v>
      </c>
      <c r="B10517" s="63" t="s">
        <v>7875</v>
      </c>
    </row>
    <row r="10518" spans="1:2" x14ac:dyDescent="0.25">
      <c r="A10518" s="62">
        <v>43221522</v>
      </c>
      <c r="B10518" s="63" t="s">
        <v>3751</v>
      </c>
    </row>
    <row r="10519" spans="1:2" x14ac:dyDescent="0.25">
      <c r="A10519" s="62">
        <v>43221523</v>
      </c>
      <c r="B10519" s="63" t="s">
        <v>9285</v>
      </c>
    </row>
    <row r="10520" spans="1:2" x14ac:dyDescent="0.25">
      <c r="A10520" s="62">
        <v>43221524</v>
      </c>
      <c r="B10520" s="63" t="s">
        <v>6310</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14625</v>
      </c>
    </row>
    <row r="10524" spans="1:2" x14ac:dyDescent="0.25">
      <c r="A10524" s="62">
        <v>43221602</v>
      </c>
      <c r="B10524" s="63" t="s">
        <v>6362</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3641</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7181</v>
      </c>
    </row>
    <row r="10540" spans="1:2" x14ac:dyDescent="0.25">
      <c r="A10540" s="62">
        <v>43221715</v>
      </c>
      <c r="B10540" s="63" t="s">
        <v>8185</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4962</v>
      </c>
    </row>
    <row r="10545" spans="1:2" x14ac:dyDescent="0.25">
      <c r="A10545" s="62">
        <v>43221720</v>
      </c>
      <c r="B10545" s="63" t="s">
        <v>8356</v>
      </c>
    </row>
    <row r="10546" spans="1:2" x14ac:dyDescent="0.25">
      <c r="A10546" s="62">
        <v>43221721</v>
      </c>
      <c r="B10546" s="63" t="s">
        <v>17208</v>
      </c>
    </row>
    <row r="10547" spans="1:2" x14ac:dyDescent="0.25">
      <c r="A10547" s="62">
        <v>43221801</v>
      </c>
      <c r="B10547" s="63" t="s">
        <v>6690</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4959</v>
      </c>
    </row>
    <row r="10563" spans="1:2" x14ac:dyDescent="0.25">
      <c r="A10563" s="62">
        <v>43222608</v>
      </c>
      <c r="B10563" s="63" t="s">
        <v>8566</v>
      </c>
    </row>
    <row r="10564" spans="1:2" x14ac:dyDescent="0.25">
      <c r="A10564" s="62">
        <v>43222609</v>
      </c>
      <c r="B10564" s="63" t="s">
        <v>14483</v>
      </c>
    </row>
    <row r="10565" spans="1:2" x14ac:dyDescent="0.25">
      <c r="A10565" s="62">
        <v>43222610</v>
      </c>
      <c r="B10565" s="63" t="s">
        <v>4039</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4842</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6640</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5688</v>
      </c>
    </row>
    <row r="10580" spans="1:2" x14ac:dyDescent="0.25">
      <c r="A10580" s="62">
        <v>43222630</v>
      </c>
      <c r="B10580" s="63" t="s">
        <v>13415</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7546</v>
      </c>
    </row>
    <row r="10586" spans="1:2" x14ac:dyDescent="0.25">
      <c r="A10586" s="62">
        <v>43222801</v>
      </c>
      <c r="B10586" s="63" t="s">
        <v>3143</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2661</v>
      </c>
    </row>
    <row r="10590" spans="1:2" x14ac:dyDescent="0.25">
      <c r="A10590" s="62">
        <v>43222806</v>
      </c>
      <c r="B10590" s="63" t="s">
        <v>8040</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5695</v>
      </c>
    </row>
    <row r="10594" spans="1:2" x14ac:dyDescent="0.25">
      <c r="A10594" s="62">
        <v>43222815</v>
      </c>
      <c r="B10594" s="63" t="s">
        <v>6330</v>
      </c>
    </row>
    <row r="10595" spans="1:2" x14ac:dyDescent="0.25">
      <c r="A10595" s="62">
        <v>43222816</v>
      </c>
      <c r="B10595" s="63" t="s">
        <v>9936</v>
      </c>
    </row>
    <row r="10596" spans="1:2" x14ac:dyDescent="0.25">
      <c r="A10596" s="62">
        <v>43222817</v>
      </c>
      <c r="B10596" s="63" t="s">
        <v>6940</v>
      </c>
    </row>
    <row r="10597" spans="1:2" x14ac:dyDescent="0.25">
      <c r="A10597" s="62">
        <v>43222818</v>
      </c>
      <c r="B10597" s="63" t="s">
        <v>5318</v>
      </c>
    </row>
    <row r="10598" spans="1:2" x14ac:dyDescent="0.25">
      <c r="A10598" s="62">
        <v>43222819</v>
      </c>
      <c r="B10598" s="63" t="s">
        <v>7415</v>
      </c>
    </row>
    <row r="10599" spans="1:2" x14ac:dyDescent="0.25">
      <c r="A10599" s="62">
        <v>43222820</v>
      </c>
      <c r="B10599" s="63" t="s">
        <v>16230</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2610</v>
      </c>
    </row>
    <row r="10615" spans="1:2" x14ac:dyDescent="0.25">
      <c r="A10615" s="62">
        <v>43223108</v>
      </c>
      <c r="B10615" s="63" t="s">
        <v>14929</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4124</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13118</v>
      </c>
    </row>
    <row r="10631" spans="1:2" x14ac:dyDescent="0.25">
      <c r="A10631" s="62">
        <v>43223211</v>
      </c>
      <c r="B10631" s="63" t="s">
        <v>8771</v>
      </c>
    </row>
    <row r="10632" spans="1:2" x14ac:dyDescent="0.25">
      <c r="A10632" s="62">
        <v>43223212</v>
      </c>
      <c r="B10632" s="63" t="s">
        <v>7946</v>
      </c>
    </row>
    <row r="10633" spans="1:2" x14ac:dyDescent="0.25">
      <c r="A10633" s="62">
        <v>43231501</v>
      </c>
      <c r="B10633" s="63" t="s">
        <v>1586</v>
      </c>
    </row>
    <row r="10634" spans="1:2" x14ac:dyDescent="0.25">
      <c r="A10634" s="62">
        <v>43231503</v>
      </c>
      <c r="B10634" s="63" t="s">
        <v>6287</v>
      </c>
    </row>
    <row r="10635" spans="1:2" x14ac:dyDescent="0.25">
      <c r="A10635" s="62">
        <v>43231505</v>
      </c>
      <c r="B10635" s="63" t="s">
        <v>14347</v>
      </c>
    </row>
    <row r="10636" spans="1:2" x14ac:dyDescent="0.25">
      <c r="A10636" s="62">
        <v>43231506</v>
      </c>
      <c r="B10636" s="63" t="s">
        <v>3856</v>
      </c>
    </row>
    <row r="10637" spans="1:2" x14ac:dyDescent="0.25">
      <c r="A10637" s="62">
        <v>43231507</v>
      </c>
      <c r="B10637" s="63" t="s">
        <v>14791</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8565</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4097</v>
      </c>
    </row>
    <row r="10647" spans="1:2" x14ac:dyDescent="0.25">
      <c r="A10647" s="62">
        <v>43231604</v>
      </c>
      <c r="B10647" s="63" t="s">
        <v>13170</v>
      </c>
    </row>
    <row r="10648" spans="1:2" x14ac:dyDescent="0.25">
      <c r="A10648" s="62">
        <v>43231605</v>
      </c>
      <c r="B10648" s="63" t="s">
        <v>5505</v>
      </c>
    </row>
    <row r="10649" spans="1:2" x14ac:dyDescent="0.25">
      <c r="A10649" s="62">
        <v>43232001</v>
      </c>
      <c r="B10649" s="63" t="s">
        <v>9324</v>
      </c>
    </row>
    <row r="10650" spans="1:2" x14ac:dyDescent="0.25">
      <c r="A10650" s="62">
        <v>43232002</v>
      </c>
      <c r="B10650" s="63" t="s">
        <v>15343</v>
      </c>
    </row>
    <row r="10651" spans="1:2" x14ac:dyDescent="0.25">
      <c r="A10651" s="62">
        <v>43232003</v>
      </c>
      <c r="B10651" s="63" t="s">
        <v>7966</v>
      </c>
    </row>
    <row r="10652" spans="1:2" x14ac:dyDescent="0.25">
      <c r="A10652" s="62">
        <v>43232004</v>
      </c>
      <c r="B10652" s="63" t="s">
        <v>14310</v>
      </c>
    </row>
    <row r="10653" spans="1:2" x14ac:dyDescent="0.25">
      <c r="A10653" s="62">
        <v>43232005</v>
      </c>
      <c r="B10653" s="63" t="s">
        <v>6859</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4479</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11337</v>
      </c>
    </row>
    <row r="10672" spans="1:2" x14ac:dyDescent="0.25">
      <c r="A10672" s="62">
        <v>43232305</v>
      </c>
      <c r="B10672" s="63" t="s">
        <v>6907</v>
      </c>
    </row>
    <row r="10673" spans="1:2" x14ac:dyDescent="0.25">
      <c r="A10673" s="62">
        <v>43232306</v>
      </c>
      <c r="B10673" s="63" t="s">
        <v>12956</v>
      </c>
    </row>
    <row r="10674" spans="1:2" x14ac:dyDescent="0.25">
      <c r="A10674" s="62">
        <v>43232307</v>
      </c>
      <c r="B10674" s="63" t="s">
        <v>4963</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2561</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3092</v>
      </c>
    </row>
    <row r="10686" spans="1:2" x14ac:dyDescent="0.25">
      <c r="A10686" s="62">
        <v>43232407</v>
      </c>
      <c r="B10686" s="63" t="s">
        <v>5405</v>
      </c>
    </row>
    <row r="10687" spans="1:2" x14ac:dyDescent="0.25">
      <c r="A10687" s="62">
        <v>43232408</v>
      </c>
      <c r="B10687" s="63" t="s">
        <v>16271</v>
      </c>
    </row>
    <row r="10688" spans="1:2" x14ac:dyDescent="0.25">
      <c r="A10688" s="62">
        <v>43232409</v>
      </c>
      <c r="B10688" s="63" t="s">
        <v>7705</v>
      </c>
    </row>
    <row r="10689" spans="1:2" x14ac:dyDescent="0.25">
      <c r="A10689" s="62">
        <v>43232501</v>
      </c>
      <c r="B10689" s="63" t="s">
        <v>17577</v>
      </c>
    </row>
    <row r="10690" spans="1:2" x14ac:dyDescent="0.25">
      <c r="A10690" s="62">
        <v>43232502</v>
      </c>
      <c r="B10690" s="63" t="s">
        <v>5507</v>
      </c>
    </row>
    <row r="10691" spans="1:2" x14ac:dyDescent="0.25">
      <c r="A10691" s="62">
        <v>43232503</v>
      </c>
      <c r="B10691" s="63" t="s">
        <v>3609</v>
      </c>
    </row>
    <row r="10692" spans="1:2" x14ac:dyDescent="0.25">
      <c r="A10692" s="62">
        <v>43232504</v>
      </c>
      <c r="B10692" s="63" t="s">
        <v>11961</v>
      </c>
    </row>
    <row r="10693" spans="1:2" x14ac:dyDescent="0.25">
      <c r="A10693" s="62">
        <v>43232601</v>
      </c>
      <c r="B10693" s="63" t="s">
        <v>6457</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5392</v>
      </c>
    </row>
    <row r="10700" spans="1:2" x14ac:dyDescent="0.25">
      <c r="A10700" s="62">
        <v>43232608</v>
      </c>
      <c r="B10700" s="63" t="s">
        <v>5645</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8459</v>
      </c>
    </row>
    <row r="10712" spans="1:2" x14ac:dyDescent="0.25">
      <c r="A10712" s="62">
        <v>43232803</v>
      </c>
      <c r="B10712" s="63" t="s">
        <v>1225</v>
      </c>
    </row>
    <row r="10713" spans="1:2" x14ac:dyDescent="0.25">
      <c r="A10713" s="62">
        <v>43232804</v>
      </c>
      <c r="B10713" s="63" t="s">
        <v>8473</v>
      </c>
    </row>
    <row r="10714" spans="1:2" x14ac:dyDescent="0.25">
      <c r="A10714" s="62">
        <v>43232901</v>
      </c>
      <c r="B10714" s="63" t="s">
        <v>4207</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18391</v>
      </c>
    </row>
    <row r="10722" spans="1:2" x14ac:dyDescent="0.25">
      <c r="A10722" s="62">
        <v>43232909</v>
      </c>
      <c r="B10722" s="63" t="s">
        <v>6538</v>
      </c>
    </row>
    <row r="10723" spans="1:2" x14ac:dyDescent="0.25">
      <c r="A10723" s="62">
        <v>43232910</v>
      </c>
      <c r="B10723" s="63" t="s">
        <v>9008</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8780</v>
      </c>
    </row>
    <row r="10728" spans="1:2" x14ac:dyDescent="0.25">
      <c r="A10728" s="62">
        <v>43232915</v>
      </c>
      <c r="B10728" s="63" t="s">
        <v>17405</v>
      </c>
    </row>
    <row r="10729" spans="1:2" x14ac:dyDescent="0.25">
      <c r="A10729" s="62">
        <v>43233001</v>
      </c>
      <c r="B10729" s="63" t="s">
        <v>7341</v>
      </c>
    </row>
    <row r="10730" spans="1:2" x14ac:dyDescent="0.25">
      <c r="A10730" s="62">
        <v>43233002</v>
      </c>
      <c r="B10730" s="63" t="s">
        <v>2056</v>
      </c>
    </row>
    <row r="10731" spans="1:2" x14ac:dyDescent="0.25">
      <c r="A10731" s="62">
        <v>43233004</v>
      </c>
      <c r="B10731" s="63" t="s">
        <v>5185</v>
      </c>
    </row>
    <row r="10732" spans="1:2" x14ac:dyDescent="0.25">
      <c r="A10732" s="62">
        <v>43233201</v>
      </c>
      <c r="B10732" s="63" t="s">
        <v>3103</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4481</v>
      </c>
    </row>
    <row r="10737" spans="1:2" x14ac:dyDescent="0.25">
      <c r="A10737" s="62">
        <v>43233402</v>
      </c>
      <c r="B10737" s="63" t="s">
        <v>715</v>
      </c>
    </row>
    <row r="10738" spans="1:2" x14ac:dyDescent="0.25">
      <c r="A10738" s="62">
        <v>43233403</v>
      </c>
      <c r="B10738" s="63" t="s">
        <v>7172</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11158</v>
      </c>
    </row>
    <row r="10743" spans="1:2" x14ac:dyDescent="0.25">
      <c r="A10743" s="62">
        <v>43233410</v>
      </c>
      <c r="B10743" s="63" t="s">
        <v>5770</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7723</v>
      </c>
    </row>
    <row r="10748" spans="1:2" x14ac:dyDescent="0.25">
      <c r="A10748" s="62">
        <v>43233501</v>
      </c>
      <c r="B10748" s="63" t="s">
        <v>6215</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16332</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7995</v>
      </c>
    </row>
    <row r="10759" spans="1:2" x14ac:dyDescent="0.25">
      <c r="A10759" s="62">
        <v>44101501</v>
      </c>
      <c r="B10759" s="63" t="s">
        <v>7532</v>
      </c>
    </row>
    <row r="10760" spans="1:2" x14ac:dyDescent="0.25">
      <c r="A10760" s="62">
        <v>44101502</v>
      </c>
      <c r="B10760" s="63" t="s">
        <v>6058</v>
      </c>
    </row>
    <row r="10761" spans="1:2" x14ac:dyDescent="0.25">
      <c r="A10761" s="62">
        <v>44101503</v>
      </c>
      <c r="B10761" s="63" t="s">
        <v>18741</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11875</v>
      </c>
    </row>
    <row r="10768" spans="1:2" x14ac:dyDescent="0.25">
      <c r="A10768" s="62">
        <v>44101604</v>
      </c>
      <c r="B10768" s="63" t="s">
        <v>4827</v>
      </c>
    </row>
    <row r="10769" spans="1:2" x14ac:dyDescent="0.25">
      <c r="A10769" s="62">
        <v>44101605</v>
      </c>
      <c r="B10769" s="63" t="s">
        <v>2745</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4532</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8157</v>
      </c>
    </row>
    <row r="10779" spans="1:2" x14ac:dyDescent="0.25">
      <c r="A10779" s="62">
        <v>44101709</v>
      </c>
      <c r="B10779" s="63" t="s">
        <v>4822</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16032</v>
      </c>
    </row>
    <row r="10787" spans="1:2" x14ac:dyDescent="0.25">
      <c r="A10787" s="62">
        <v>44101718</v>
      </c>
      <c r="B10787" s="63" t="s">
        <v>6607</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8398</v>
      </c>
    </row>
    <row r="10799" spans="1:2" x14ac:dyDescent="0.25">
      <c r="A10799" s="62">
        <v>44101801</v>
      </c>
      <c r="B10799" s="63" t="s">
        <v>16783</v>
      </c>
    </row>
    <row r="10800" spans="1:2" x14ac:dyDescent="0.25">
      <c r="A10800" s="62">
        <v>44101802</v>
      </c>
      <c r="B10800" s="63" t="s">
        <v>14419</v>
      </c>
    </row>
    <row r="10801" spans="1:2" x14ac:dyDescent="0.25">
      <c r="A10801" s="62">
        <v>44101803</v>
      </c>
      <c r="B10801" s="63" t="s">
        <v>2947</v>
      </c>
    </row>
    <row r="10802" spans="1:2" x14ac:dyDescent="0.25">
      <c r="A10802" s="62">
        <v>44101804</v>
      </c>
      <c r="B10802" s="63" t="s">
        <v>1004</v>
      </c>
    </row>
    <row r="10803" spans="1:2" x14ac:dyDescent="0.25">
      <c r="A10803" s="62">
        <v>44101805</v>
      </c>
      <c r="B10803" s="63" t="s">
        <v>8500</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7494</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4163</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7204</v>
      </c>
    </row>
    <row r="10820" spans="1:2" x14ac:dyDescent="0.25">
      <c r="A10820" s="62">
        <v>44102202</v>
      </c>
      <c r="B10820" s="63" t="s">
        <v>15073</v>
      </c>
    </row>
    <row r="10821" spans="1:2" x14ac:dyDescent="0.25">
      <c r="A10821" s="62">
        <v>44102203</v>
      </c>
      <c r="B10821" s="63" t="s">
        <v>5553</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5699</v>
      </c>
    </row>
    <row r="10827" spans="1:2" x14ac:dyDescent="0.25">
      <c r="A10827" s="62">
        <v>44102306</v>
      </c>
      <c r="B10827" s="63" t="s">
        <v>11308</v>
      </c>
    </row>
    <row r="10828" spans="1:2" x14ac:dyDescent="0.25">
      <c r="A10828" s="62">
        <v>44102307</v>
      </c>
      <c r="B10828" s="63" t="s">
        <v>14978</v>
      </c>
    </row>
    <row r="10829" spans="1:2" x14ac:dyDescent="0.25">
      <c r="A10829" s="62">
        <v>44102402</v>
      </c>
      <c r="B10829" s="63" t="s">
        <v>7147</v>
      </c>
    </row>
    <row r="10830" spans="1:2" x14ac:dyDescent="0.25">
      <c r="A10830" s="62">
        <v>44102403</v>
      </c>
      <c r="B10830" s="63" t="s">
        <v>5238</v>
      </c>
    </row>
    <row r="10831" spans="1:2" x14ac:dyDescent="0.25">
      <c r="A10831" s="62">
        <v>44102404</v>
      </c>
      <c r="B10831" s="63" t="s">
        <v>4932</v>
      </c>
    </row>
    <row r="10832" spans="1:2" x14ac:dyDescent="0.25">
      <c r="A10832" s="62">
        <v>44102405</v>
      </c>
      <c r="B10832" s="63" t="s">
        <v>5040</v>
      </c>
    </row>
    <row r="10833" spans="1:2" x14ac:dyDescent="0.25">
      <c r="A10833" s="62">
        <v>44102406</v>
      </c>
      <c r="B10833" s="63" t="s">
        <v>5667</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3675</v>
      </c>
    </row>
    <row r="10838" spans="1:2" x14ac:dyDescent="0.25">
      <c r="A10838" s="62">
        <v>44102412</v>
      </c>
      <c r="B10838" s="63" t="s">
        <v>13702</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3088</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4851</v>
      </c>
    </row>
    <row r="10850" spans="1:2" x14ac:dyDescent="0.25">
      <c r="A10850" s="62">
        <v>44102610</v>
      </c>
      <c r="B10850" s="63" t="s">
        <v>6711</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13514</v>
      </c>
    </row>
    <row r="10854" spans="1:2" x14ac:dyDescent="0.25">
      <c r="A10854" s="62">
        <v>44102903</v>
      </c>
      <c r="B10854" s="63" t="s">
        <v>5516</v>
      </c>
    </row>
    <row r="10855" spans="1:2" x14ac:dyDescent="0.25">
      <c r="A10855" s="62">
        <v>44102904</v>
      </c>
      <c r="B10855" s="63" t="s">
        <v>1456</v>
      </c>
    </row>
    <row r="10856" spans="1:2" x14ac:dyDescent="0.25">
      <c r="A10856" s="62">
        <v>44102905</v>
      </c>
      <c r="B10856" s="63" t="s">
        <v>2969</v>
      </c>
    </row>
    <row r="10857" spans="1:2" x14ac:dyDescent="0.25">
      <c r="A10857" s="62">
        <v>44102906</v>
      </c>
      <c r="B10857" s="63" t="s">
        <v>5151</v>
      </c>
    </row>
    <row r="10858" spans="1:2" x14ac:dyDescent="0.25">
      <c r="A10858" s="62">
        <v>44102907</v>
      </c>
      <c r="B10858" s="63" t="s">
        <v>3435</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7149</v>
      </c>
    </row>
    <row r="10866" spans="1:2" x14ac:dyDescent="0.25">
      <c r="A10866" s="62">
        <v>44103002</v>
      </c>
      <c r="B10866" s="63" t="s">
        <v>3472</v>
      </c>
    </row>
    <row r="10867" spans="1:2" x14ac:dyDescent="0.25">
      <c r="A10867" s="62">
        <v>44103003</v>
      </c>
      <c r="B10867" s="63" t="s">
        <v>2113</v>
      </c>
    </row>
    <row r="10868" spans="1:2" x14ac:dyDescent="0.25">
      <c r="A10868" s="62">
        <v>44103004</v>
      </c>
      <c r="B10868" s="63" t="s">
        <v>7474</v>
      </c>
    </row>
    <row r="10869" spans="1:2" x14ac:dyDescent="0.25">
      <c r="A10869" s="62">
        <v>44103005</v>
      </c>
      <c r="B10869" s="63" t="s">
        <v>9147</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13371</v>
      </c>
    </row>
    <row r="10887" spans="1:2" x14ac:dyDescent="0.25">
      <c r="A10887" s="62">
        <v>44103120</v>
      </c>
      <c r="B10887" s="63" t="s">
        <v>4641</v>
      </c>
    </row>
    <row r="10888" spans="1:2" x14ac:dyDescent="0.25">
      <c r="A10888" s="62">
        <v>44103121</v>
      </c>
      <c r="B10888" s="63" t="s">
        <v>8019</v>
      </c>
    </row>
    <row r="10889" spans="1:2" x14ac:dyDescent="0.25">
      <c r="A10889" s="62">
        <v>44103122</v>
      </c>
      <c r="B10889" s="63" t="s">
        <v>2842</v>
      </c>
    </row>
    <row r="10890" spans="1:2" x14ac:dyDescent="0.25">
      <c r="A10890" s="62">
        <v>44103201</v>
      </c>
      <c r="B10890" s="63" t="s">
        <v>7922</v>
      </c>
    </row>
    <row r="10891" spans="1:2" x14ac:dyDescent="0.25">
      <c r="A10891" s="62">
        <v>44103202</v>
      </c>
      <c r="B10891" s="63" t="s">
        <v>632</v>
      </c>
    </row>
    <row r="10892" spans="1:2" x14ac:dyDescent="0.25">
      <c r="A10892" s="62">
        <v>44103203</v>
      </c>
      <c r="B10892" s="63" t="s">
        <v>4619</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5239</v>
      </c>
    </row>
    <row r="10896" spans="1:2" x14ac:dyDescent="0.25">
      <c r="A10896" s="62">
        <v>44103503</v>
      </c>
      <c r="B10896" s="63" t="s">
        <v>15364</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3079</v>
      </c>
    </row>
    <row r="10903" spans="1:2" x14ac:dyDescent="0.25">
      <c r="A10903" s="62">
        <v>44111502</v>
      </c>
      <c r="B10903" s="63" t="s">
        <v>5137</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3109</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8277</v>
      </c>
    </row>
    <row r="10915" spans="1:2" x14ac:dyDescent="0.25">
      <c r="A10915" s="62">
        <v>44111517</v>
      </c>
      <c r="B10915" s="63" t="s">
        <v>8219</v>
      </c>
    </row>
    <row r="10916" spans="1:2" x14ac:dyDescent="0.25">
      <c r="A10916" s="62">
        <v>44111518</v>
      </c>
      <c r="B10916" s="63" t="s">
        <v>5575</v>
      </c>
    </row>
    <row r="10917" spans="1:2" x14ac:dyDescent="0.25">
      <c r="A10917" s="62">
        <v>44111519</v>
      </c>
      <c r="B10917" s="63" t="s">
        <v>2256</v>
      </c>
    </row>
    <row r="10918" spans="1:2" x14ac:dyDescent="0.25">
      <c r="A10918" s="62">
        <v>44111520</v>
      </c>
      <c r="B10918" s="63" t="s">
        <v>4941</v>
      </c>
    </row>
    <row r="10919" spans="1:2" x14ac:dyDescent="0.25">
      <c r="A10919" s="62">
        <v>44111521</v>
      </c>
      <c r="B10919" s="63" t="s">
        <v>5223</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6068</v>
      </c>
    </row>
    <row r="10930" spans="1:2" x14ac:dyDescent="0.25">
      <c r="A10930" s="62">
        <v>44111612</v>
      </c>
      <c r="B10930" s="63" t="s">
        <v>4710</v>
      </c>
    </row>
    <row r="10931" spans="1:2" x14ac:dyDescent="0.25">
      <c r="A10931" s="62">
        <v>44111613</v>
      </c>
      <c r="B10931" s="63" t="s">
        <v>9565</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5424</v>
      </c>
    </row>
    <row r="10936" spans="1:2" x14ac:dyDescent="0.25">
      <c r="A10936" s="62">
        <v>44111802</v>
      </c>
      <c r="B10936" s="63" t="s">
        <v>651</v>
      </c>
    </row>
    <row r="10937" spans="1:2" x14ac:dyDescent="0.25">
      <c r="A10937" s="62">
        <v>44111803</v>
      </c>
      <c r="B10937" s="63" t="s">
        <v>5661</v>
      </c>
    </row>
    <row r="10938" spans="1:2" x14ac:dyDescent="0.25">
      <c r="A10938" s="62">
        <v>44111804</v>
      </c>
      <c r="B10938" s="63" t="s">
        <v>9630</v>
      </c>
    </row>
    <row r="10939" spans="1:2" x14ac:dyDescent="0.25">
      <c r="A10939" s="62">
        <v>44111805</v>
      </c>
      <c r="B10939" s="63" t="s">
        <v>7670</v>
      </c>
    </row>
    <row r="10940" spans="1:2" x14ac:dyDescent="0.25">
      <c r="A10940" s="62">
        <v>44111806</v>
      </c>
      <c r="B10940" s="63" t="s">
        <v>2006</v>
      </c>
    </row>
    <row r="10941" spans="1:2" x14ac:dyDescent="0.25">
      <c r="A10941" s="62">
        <v>44111807</v>
      </c>
      <c r="B10941" s="63" t="s">
        <v>4739</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6652</v>
      </c>
    </row>
    <row r="10947" spans="1:2" x14ac:dyDescent="0.25">
      <c r="A10947" s="62">
        <v>44111814</v>
      </c>
      <c r="B10947" s="63" t="s">
        <v>5326</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15997</v>
      </c>
    </row>
    <row r="10955" spans="1:2" x14ac:dyDescent="0.25">
      <c r="A10955" s="62">
        <v>44111907</v>
      </c>
      <c r="B10955" s="63" t="s">
        <v>10942</v>
      </c>
    </row>
    <row r="10956" spans="1:2" x14ac:dyDescent="0.25">
      <c r="A10956" s="62">
        <v>44111908</v>
      </c>
      <c r="B10956" s="63" t="s">
        <v>4298</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7099</v>
      </c>
    </row>
    <row r="10965" spans="1:2" x14ac:dyDescent="0.25">
      <c r="A10965" s="62">
        <v>44112007</v>
      </c>
      <c r="B10965" s="63" t="s">
        <v>9451</v>
      </c>
    </row>
    <row r="10966" spans="1:2" x14ac:dyDescent="0.25">
      <c r="A10966" s="62">
        <v>44112008</v>
      </c>
      <c r="B10966" s="63" t="s">
        <v>6551</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4104</v>
      </c>
    </row>
    <row r="10977" spans="1:2" x14ac:dyDescent="0.25">
      <c r="A10977" s="62">
        <v>44121512</v>
      </c>
      <c r="B10977" s="63" t="s">
        <v>15333</v>
      </c>
    </row>
    <row r="10978" spans="1:2" x14ac:dyDescent="0.25">
      <c r="A10978" s="62">
        <v>44121604</v>
      </c>
      <c r="B10978" s="63" t="s">
        <v>3724</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4352</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5927</v>
      </c>
    </row>
    <row r="10987" spans="1:2" x14ac:dyDescent="0.25">
      <c r="A10987" s="62">
        <v>44121619</v>
      </c>
      <c r="B10987" s="63" t="s">
        <v>7045</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2463</v>
      </c>
    </row>
    <row r="10992" spans="1:2" x14ac:dyDescent="0.25">
      <c r="A10992" s="62">
        <v>44121624</v>
      </c>
      <c r="B10992" s="63" t="s">
        <v>16663</v>
      </c>
    </row>
    <row r="10993" spans="1:2" x14ac:dyDescent="0.25">
      <c r="A10993" s="62">
        <v>44121625</v>
      </c>
      <c r="B10993" s="63" t="s">
        <v>10387</v>
      </c>
    </row>
    <row r="10994" spans="1:2" x14ac:dyDescent="0.25">
      <c r="A10994" s="62">
        <v>44121626</v>
      </c>
      <c r="B10994" s="63" t="s">
        <v>3975</v>
      </c>
    </row>
    <row r="10995" spans="1:2" x14ac:dyDescent="0.25">
      <c r="A10995" s="62">
        <v>44121627</v>
      </c>
      <c r="B10995" s="63" t="s">
        <v>8163</v>
      </c>
    </row>
    <row r="10996" spans="1:2" x14ac:dyDescent="0.25">
      <c r="A10996" s="62">
        <v>44121628</v>
      </c>
      <c r="B10996" s="63" t="s">
        <v>3268</v>
      </c>
    </row>
    <row r="10997" spans="1:2" x14ac:dyDescent="0.25">
      <c r="A10997" s="62">
        <v>44121630</v>
      </c>
      <c r="B10997" s="63" t="s">
        <v>8382</v>
      </c>
    </row>
    <row r="10998" spans="1:2" x14ac:dyDescent="0.25">
      <c r="A10998" s="62">
        <v>44121631</v>
      </c>
      <c r="B10998" s="63" t="s">
        <v>4015</v>
      </c>
    </row>
    <row r="10999" spans="1:2" x14ac:dyDescent="0.25">
      <c r="A10999" s="62">
        <v>44121632</v>
      </c>
      <c r="B10999" s="63" t="s">
        <v>13261</v>
      </c>
    </row>
    <row r="11000" spans="1:2" x14ac:dyDescent="0.25">
      <c r="A11000" s="62">
        <v>44121633</v>
      </c>
      <c r="B11000" s="63" t="s">
        <v>8813</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6993</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2543</v>
      </c>
    </row>
    <row r="11009" spans="1:2" x14ac:dyDescent="0.25">
      <c r="A11009" s="62">
        <v>44121707</v>
      </c>
      <c r="B11009" s="63" t="s">
        <v>9985</v>
      </c>
    </row>
    <row r="11010" spans="1:2" x14ac:dyDescent="0.25">
      <c r="A11010" s="62">
        <v>44121708</v>
      </c>
      <c r="B11010" s="63" t="s">
        <v>13769</v>
      </c>
    </row>
    <row r="11011" spans="1:2" x14ac:dyDescent="0.25">
      <c r="A11011" s="62">
        <v>44121709</v>
      </c>
      <c r="B11011" s="63" t="s">
        <v>4509</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14816</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4729</v>
      </c>
    </row>
    <row r="11018" spans="1:2" x14ac:dyDescent="0.25">
      <c r="A11018" s="62">
        <v>44121716</v>
      </c>
      <c r="B11018" s="63" t="s">
        <v>5104</v>
      </c>
    </row>
    <row r="11019" spans="1:2" x14ac:dyDescent="0.25">
      <c r="A11019" s="62">
        <v>44121717</v>
      </c>
      <c r="B11019" s="63" t="s">
        <v>1791</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3851</v>
      </c>
    </row>
    <row r="11025" spans="1:2" x14ac:dyDescent="0.25">
      <c r="A11025" s="62">
        <v>44121806</v>
      </c>
      <c r="B11025" s="63" t="s">
        <v>4821</v>
      </c>
    </row>
    <row r="11026" spans="1:2" x14ac:dyDescent="0.25">
      <c r="A11026" s="62">
        <v>44121807</v>
      </c>
      <c r="B11026" s="63" t="s">
        <v>3358</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5337</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5888</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7735</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10664</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6029</v>
      </c>
    </row>
    <row r="11052" spans="1:2" x14ac:dyDescent="0.25">
      <c r="A11052" s="62">
        <v>44122025</v>
      </c>
      <c r="B11052" s="63" t="s">
        <v>4453</v>
      </c>
    </row>
    <row r="11053" spans="1:2" x14ac:dyDescent="0.25">
      <c r="A11053" s="62">
        <v>44122026</v>
      </c>
      <c r="B11053" s="63" t="s">
        <v>12562</v>
      </c>
    </row>
    <row r="11054" spans="1:2" x14ac:dyDescent="0.25">
      <c r="A11054" s="62">
        <v>44122027</v>
      </c>
      <c r="B11054" s="63" t="s">
        <v>8334</v>
      </c>
    </row>
    <row r="11055" spans="1:2" x14ac:dyDescent="0.25">
      <c r="A11055" s="62">
        <v>44122028</v>
      </c>
      <c r="B11055" s="63" t="s">
        <v>7376</v>
      </c>
    </row>
    <row r="11056" spans="1:2" x14ac:dyDescent="0.25">
      <c r="A11056" s="62">
        <v>44122101</v>
      </c>
      <c r="B11056" s="63" t="s">
        <v>14103</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4079</v>
      </c>
    </row>
    <row r="11061" spans="1:2" x14ac:dyDescent="0.25">
      <c r="A11061" s="62">
        <v>44122107</v>
      </c>
      <c r="B11061" s="63" t="s">
        <v>10095</v>
      </c>
    </row>
    <row r="11062" spans="1:2" x14ac:dyDescent="0.25">
      <c r="A11062" s="62">
        <v>44122109</v>
      </c>
      <c r="B11062" s="63" t="s">
        <v>5418</v>
      </c>
    </row>
    <row r="11063" spans="1:2" x14ac:dyDescent="0.25">
      <c r="A11063" s="62">
        <v>44122110</v>
      </c>
      <c r="B11063" s="63" t="s">
        <v>14853</v>
      </c>
    </row>
    <row r="11064" spans="1:2" x14ac:dyDescent="0.25">
      <c r="A11064" s="62">
        <v>44122111</v>
      </c>
      <c r="B11064" s="63" t="s">
        <v>6604</v>
      </c>
    </row>
    <row r="11065" spans="1:2" x14ac:dyDescent="0.25">
      <c r="A11065" s="62">
        <v>44122112</v>
      </c>
      <c r="B11065" s="63" t="s">
        <v>9354</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5394</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6306</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7336</v>
      </c>
    </row>
    <row r="11076" spans="1:2" x14ac:dyDescent="0.25">
      <c r="A11076" s="62">
        <v>45101502</v>
      </c>
      <c r="B11076" s="63" t="s">
        <v>11129</v>
      </c>
    </row>
    <row r="11077" spans="1:2" x14ac:dyDescent="0.25">
      <c r="A11077" s="62">
        <v>45101503</v>
      </c>
      <c r="B11077" s="63" t="s">
        <v>13605</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8390</v>
      </c>
    </row>
    <row r="11081" spans="1:2" x14ac:dyDescent="0.25">
      <c r="A11081" s="62">
        <v>45101507</v>
      </c>
      <c r="B11081" s="63" t="s">
        <v>10465</v>
      </c>
    </row>
    <row r="11082" spans="1:2" x14ac:dyDescent="0.25">
      <c r="A11082" s="62">
        <v>45101508</v>
      </c>
      <c r="B11082" s="63" t="s">
        <v>5409</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8041</v>
      </c>
    </row>
    <row r="11091" spans="1:2" x14ac:dyDescent="0.25">
      <c r="A11091" s="62">
        <v>45101603</v>
      </c>
      <c r="B11091" s="63" t="s">
        <v>4938</v>
      </c>
    </row>
    <row r="11092" spans="1:2" x14ac:dyDescent="0.25">
      <c r="A11092" s="62">
        <v>45101604</v>
      </c>
      <c r="B11092" s="63" t="s">
        <v>18635</v>
      </c>
    </row>
    <row r="11093" spans="1:2" x14ac:dyDescent="0.25">
      <c r="A11093" s="62">
        <v>45101606</v>
      </c>
      <c r="B11093" s="63" t="s">
        <v>5006</v>
      </c>
    </row>
    <row r="11094" spans="1:2" x14ac:dyDescent="0.25">
      <c r="A11094" s="62">
        <v>45101607</v>
      </c>
      <c r="B11094" s="63" t="s">
        <v>5543</v>
      </c>
    </row>
    <row r="11095" spans="1:2" x14ac:dyDescent="0.25">
      <c r="A11095" s="62">
        <v>45101608</v>
      </c>
      <c r="B11095" s="63" t="s">
        <v>3500</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6613</v>
      </c>
    </row>
    <row r="11099" spans="1:2" x14ac:dyDescent="0.25">
      <c r="A11099" s="62">
        <v>45101701</v>
      </c>
      <c r="B11099" s="63" t="s">
        <v>4115</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4264</v>
      </c>
    </row>
    <row r="11103" spans="1:2" x14ac:dyDescent="0.25">
      <c r="A11103" s="62">
        <v>45101705</v>
      </c>
      <c r="B11103" s="63" t="s">
        <v>14895</v>
      </c>
    </row>
    <row r="11104" spans="1:2" x14ac:dyDescent="0.25">
      <c r="A11104" s="62">
        <v>45101706</v>
      </c>
      <c r="B11104" s="63" t="s">
        <v>5124</v>
      </c>
    </row>
    <row r="11105" spans="1:2" x14ac:dyDescent="0.25">
      <c r="A11105" s="62">
        <v>45101707</v>
      </c>
      <c r="B11105" s="63" t="s">
        <v>8240</v>
      </c>
    </row>
    <row r="11106" spans="1:2" x14ac:dyDescent="0.25">
      <c r="A11106" s="62">
        <v>45101708</v>
      </c>
      <c r="B11106" s="63" t="s">
        <v>8312</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5402</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8335</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4379</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8387</v>
      </c>
    </row>
    <row r="11123" spans="1:2" x14ac:dyDescent="0.25">
      <c r="A11123" s="62">
        <v>45102004</v>
      </c>
      <c r="B11123" s="63" t="s">
        <v>3066</v>
      </c>
    </row>
    <row r="11124" spans="1:2" x14ac:dyDescent="0.25">
      <c r="A11124" s="62">
        <v>45102005</v>
      </c>
      <c r="B11124" s="63" t="s">
        <v>12589</v>
      </c>
    </row>
    <row r="11125" spans="1:2" x14ac:dyDescent="0.25">
      <c r="A11125" s="62">
        <v>45111501</v>
      </c>
      <c r="B11125" s="63" t="s">
        <v>4110</v>
      </c>
    </row>
    <row r="11126" spans="1:2" x14ac:dyDescent="0.25">
      <c r="A11126" s="62">
        <v>45111502</v>
      </c>
      <c r="B11126" s="63" t="s">
        <v>6735</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8085</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2780</v>
      </c>
    </row>
    <row r="11140" spans="1:2" x14ac:dyDescent="0.25">
      <c r="A11140" s="62">
        <v>45111613</v>
      </c>
      <c r="B11140" s="63" t="s">
        <v>16364</v>
      </c>
    </row>
    <row r="11141" spans="1:2" x14ac:dyDescent="0.25">
      <c r="A11141" s="62">
        <v>45111614</v>
      </c>
      <c r="B11141" s="63" t="s">
        <v>9006</v>
      </c>
    </row>
    <row r="11142" spans="1:2" x14ac:dyDescent="0.25">
      <c r="A11142" s="62">
        <v>45111615</v>
      </c>
      <c r="B11142" s="63" t="s">
        <v>3210</v>
      </c>
    </row>
    <row r="11143" spans="1:2" x14ac:dyDescent="0.25">
      <c r="A11143" s="62">
        <v>45111616</v>
      </c>
      <c r="B11143" s="63" t="s">
        <v>14847</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2924</v>
      </c>
    </row>
    <row r="11152" spans="1:2" x14ac:dyDescent="0.25">
      <c r="A11152" s="62">
        <v>45111801</v>
      </c>
      <c r="B11152" s="63" t="s">
        <v>10297</v>
      </c>
    </row>
    <row r="11153" spans="1:2" x14ac:dyDescent="0.25">
      <c r="A11153" s="62">
        <v>45111802</v>
      </c>
      <c r="B11153" s="63" t="s">
        <v>3462</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3706</v>
      </c>
    </row>
    <row r="11159" spans="1:2" x14ac:dyDescent="0.25">
      <c r="A11159" s="62">
        <v>45111808</v>
      </c>
      <c r="B11159" s="63" t="s">
        <v>15057</v>
      </c>
    </row>
    <row r="11160" spans="1:2" x14ac:dyDescent="0.25">
      <c r="A11160" s="62">
        <v>45111809</v>
      </c>
      <c r="B11160" s="63" t="s">
        <v>8367</v>
      </c>
    </row>
    <row r="11161" spans="1:2" x14ac:dyDescent="0.25">
      <c r="A11161" s="62">
        <v>45111810</v>
      </c>
      <c r="B11161" s="63" t="s">
        <v>3670</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16711</v>
      </c>
    </row>
    <row r="11168" spans="1:2" x14ac:dyDescent="0.25">
      <c r="A11168" s="62">
        <v>45121501</v>
      </c>
      <c r="B11168" s="63" t="s">
        <v>3681</v>
      </c>
    </row>
    <row r="11169" spans="1:2" x14ac:dyDescent="0.25">
      <c r="A11169" s="62">
        <v>45121502</v>
      </c>
      <c r="B11169" s="63" t="s">
        <v>15493</v>
      </c>
    </row>
    <row r="11170" spans="1:2" x14ac:dyDescent="0.25">
      <c r="A11170" s="62">
        <v>45121503</v>
      </c>
      <c r="B11170" s="63" t="s">
        <v>7467</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5519</v>
      </c>
    </row>
    <row r="11175" spans="1:2" x14ac:dyDescent="0.25">
      <c r="A11175" s="62">
        <v>45121511</v>
      </c>
      <c r="B11175" s="63" t="s">
        <v>8253</v>
      </c>
    </row>
    <row r="11176" spans="1:2" x14ac:dyDescent="0.25">
      <c r="A11176" s="62">
        <v>45121512</v>
      </c>
      <c r="B11176" s="63" t="s">
        <v>5842</v>
      </c>
    </row>
    <row r="11177" spans="1:2" x14ac:dyDescent="0.25">
      <c r="A11177" s="62">
        <v>45121513</v>
      </c>
      <c r="B11177" s="63" t="s">
        <v>18093</v>
      </c>
    </row>
    <row r="11178" spans="1:2" x14ac:dyDescent="0.25">
      <c r="A11178" s="62">
        <v>45121514</v>
      </c>
      <c r="B11178" s="63" t="s">
        <v>7688</v>
      </c>
    </row>
    <row r="11179" spans="1:2" x14ac:dyDescent="0.25">
      <c r="A11179" s="62">
        <v>45121515</v>
      </c>
      <c r="B11179" s="63" t="s">
        <v>2609</v>
      </c>
    </row>
    <row r="11180" spans="1:2" x14ac:dyDescent="0.25">
      <c r="A11180" s="62">
        <v>45121516</v>
      </c>
      <c r="B11180" s="63" t="s">
        <v>11499</v>
      </c>
    </row>
    <row r="11181" spans="1:2" x14ac:dyDescent="0.25">
      <c r="A11181" s="62">
        <v>45121517</v>
      </c>
      <c r="B11181" s="63" t="s">
        <v>5299</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3802</v>
      </c>
    </row>
    <row r="11186" spans="1:2" x14ac:dyDescent="0.25">
      <c r="A11186" s="62">
        <v>45121602</v>
      </c>
      <c r="B11186" s="63" t="s">
        <v>10140</v>
      </c>
    </row>
    <row r="11187" spans="1:2" x14ac:dyDescent="0.25">
      <c r="A11187" s="62">
        <v>45121603</v>
      </c>
      <c r="B11187" s="63" t="s">
        <v>5060</v>
      </c>
    </row>
    <row r="11188" spans="1:2" x14ac:dyDescent="0.25">
      <c r="A11188" s="62">
        <v>45121604</v>
      </c>
      <c r="B11188" s="63" t="s">
        <v>18380</v>
      </c>
    </row>
    <row r="11189" spans="1:2" x14ac:dyDescent="0.25">
      <c r="A11189" s="62">
        <v>45121605</v>
      </c>
      <c r="B11189" s="63" t="s">
        <v>8465</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7769</v>
      </c>
    </row>
    <row r="11196" spans="1:2" x14ac:dyDescent="0.25">
      <c r="A11196" s="62">
        <v>45121612</v>
      </c>
      <c r="B11196" s="63" t="s">
        <v>3880</v>
      </c>
    </row>
    <row r="11197" spans="1:2" x14ac:dyDescent="0.25">
      <c r="A11197" s="62">
        <v>45121613</v>
      </c>
      <c r="B11197" s="63" t="s">
        <v>6346</v>
      </c>
    </row>
    <row r="11198" spans="1:2" x14ac:dyDescent="0.25">
      <c r="A11198" s="62">
        <v>45121614</v>
      </c>
      <c r="B11198" s="63" t="s">
        <v>13256</v>
      </c>
    </row>
    <row r="11199" spans="1:2" x14ac:dyDescent="0.25">
      <c r="A11199" s="62">
        <v>45121615</v>
      </c>
      <c r="B11199" s="63" t="s">
        <v>7504</v>
      </c>
    </row>
    <row r="11200" spans="1:2" x14ac:dyDescent="0.25">
      <c r="A11200" s="62">
        <v>45121616</v>
      </c>
      <c r="B11200" s="63" t="s">
        <v>18535</v>
      </c>
    </row>
    <row r="11201" spans="1:2" x14ac:dyDescent="0.25">
      <c r="A11201" s="62">
        <v>45121617</v>
      </c>
      <c r="B11201" s="63" t="s">
        <v>5700</v>
      </c>
    </row>
    <row r="11202" spans="1:2" x14ac:dyDescent="0.25">
      <c r="A11202" s="62">
        <v>45121618</v>
      </c>
      <c r="B11202" s="63" t="s">
        <v>6495</v>
      </c>
    </row>
    <row r="11203" spans="1:2" x14ac:dyDescent="0.25">
      <c r="A11203" s="62">
        <v>45121619</v>
      </c>
      <c r="B11203" s="63" t="s">
        <v>9742</v>
      </c>
    </row>
    <row r="11204" spans="1:2" x14ac:dyDescent="0.25">
      <c r="A11204" s="62">
        <v>45121620</v>
      </c>
      <c r="B11204" s="63" t="s">
        <v>8032</v>
      </c>
    </row>
    <row r="11205" spans="1:2" x14ac:dyDescent="0.25">
      <c r="A11205" s="62">
        <v>45121621</v>
      </c>
      <c r="B11205" s="63" t="s">
        <v>15952</v>
      </c>
    </row>
    <row r="11206" spans="1:2" x14ac:dyDescent="0.25">
      <c r="A11206" s="62">
        <v>45121622</v>
      </c>
      <c r="B11206" s="63" t="s">
        <v>10819</v>
      </c>
    </row>
    <row r="11207" spans="1:2" x14ac:dyDescent="0.25">
      <c r="A11207" s="62">
        <v>45121623</v>
      </c>
      <c r="B11207" s="63" t="s">
        <v>15286</v>
      </c>
    </row>
    <row r="11208" spans="1:2" x14ac:dyDescent="0.25">
      <c r="A11208" s="62">
        <v>45121701</v>
      </c>
      <c r="B11208" s="63" t="s">
        <v>3343</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4844</v>
      </c>
    </row>
    <row r="11212" spans="1:2" x14ac:dyDescent="0.25">
      <c r="A11212" s="62">
        <v>45121705</v>
      </c>
      <c r="B11212" s="63" t="s">
        <v>10331</v>
      </c>
    </row>
    <row r="11213" spans="1:2" x14ac:dyDescent="0.25">
      <c r="A11213" s="62">
        <v>45121706</v>
      </c>
      <c r="B11213" s="63" t="s">
        <v>4982</v>
      </c>
    </row>
    <row r="11214" spans="1:2" x14ac:dyDescent="0.25">
      <c r="A11214" s="62">
        <v>45121801</v>
      </c>
      <c r="B11214" s="63" t="s">
        <v>16289</v>
      </c>
    </row>
    <row r="11215" spans="1:2" x14ac:dyDescent="0.25">
      <c r="A11215" s="62">
        <v>45121802</v>
      </c>
      <c r="B11215" s="63" t="s">
        <v>8223</v>
      </c>
    </row>
    <row r="11216" spans="1:2" x14ac:dyDescent="0.25">
      <c r="A11216" s="62">
        <v>45121803</v>
      </c>
      <c r="B11216" s="63" t="s">
        <v>1851</v>
      </c>
    </row>
    <row r="11217" spans="1:2" x14ac:dyDescent="0.25">
      <c r="A11217" s="62">
        <v>45121804</v>
      </c>
      <c r="B11217" s="63" t="s">
        <v>4402</v>
      </c>
    </row>
    <row r="11218" spans="1:2" x14ac:dyDescent="0.25">
      <c r="A11218" s="62">
        <v>45121805</v>
      </c>
      <c r="B11218" s="63" t="s">
        <v>13388</v>
      </c>
    </row>
    <row r="11219" spans="1:2" x14ac:dyDescent="0.25">
      <c r="A11219" s="62">
        <v>45121806</v>
      </c>
      <c r="B11219" s="63" t="s">
        <v>11374</v>
      </c>
    </row>
    <row r="11220" spans="1:2" x14ac:dyDescent="0.25">
      <c r="A11220" s="62">
        <v>45121807</v>
      </c>
      <c r="B11220" s="63" t="s">
        <v>4763</v>
      </c>
    </row>
    <row r="11221" spans="1:2" x14ac:dyDescent="0.25">
      <c r="A11221" s="62">
        <v>45121808</v>
      </c>
      <c r="B11221" s="63" t="s">
        <v>5693</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5221</v>
      </c>
    </row>
    <row r="11225" spans="1:2" x14ac:dyDescent="0.25">
      <c r="A11225" s="62">
        <v>45131502</v>
      </c>
      <c r="B11225" s="63" t="s">
        <v>1113</v>
      </c>
    </row>
    <row r="11226" spans="1:2" x14ac:dyDescent="0.25">
      <c r="A11226" s="62">
        <v>45131503</v>
      </c>
      <c r="B11226" s="63" t="s">
        <v>6661</v>
      </c>
    </row>
    <row r="11227" spans="1:2" x14ac:dyDescent="0.25">
      <c r="A11227" s="62">
        <v>45131505</v>
      </c>
      <c r="B11227" s="63" t="s">
        <v>5470</v>
      </c>
    </row>
    <row r="11228" spans="1:2" x14ac:dyDescent="0.25">
      <c r="A11228" s="62">
        <v>45131601</v>
      </c>
      <c r="B11228" s="63" t="s">
        <v>7419</v>
      </c>
    </row>
    <row r="11229" spans="1:2" x14ac:dyDescent="0.25">
      <c r="A11229" s="62">
        <v>45131604</v>
      </c>
      <c r="B11229" s="63" t="s">
        <v>10904</v>
      </c>
    </row>
    <row r="11230" spans="1:2" x14ac:dyDescent="0.25">
      <c r="A11230" s="62">
        <v>45131701</v>
      </c>
      <c r="B11230" s="63" t="s">
        <v>4034</v>
      </c>
    </row>
    <row r="11231" spans="1:2" x14ac:dyDescent="0.25">
      <c r="A11231" s="62">
        <v>45141501</v>
      </c>
      <c r="B11231" s="63" t="s">
        <v>7788</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13489</v>
      </c>
    </row>
    <row r="11236" spans="1:2" x14ac:dyDescent="0.25">
      <c r="A11236" s="62">
        <v>46101501</v>
      </c>
      <c r="B11236" s="63" t="s">
        <v>3722</v>
      </c>
    </row>
    <row r="11237" spans="1:2" x14ac:dyDescent="0.25">
      <c r="A11237" s="62">
        <v>46101502</v>
      </c>
      <c r="B11237" s="63" t="s">
        <v>16717</v>
      </c>
    </row>
    <row r="11238" spans="1:2" x14ac:dyDescent="0.25">
      <c r="A11238" s="62">
        <v>46101503</v>
      </c>
      <c r="B11238" s="63" t="s">
        <v>9016</v>
      </c>
    </row>
    <row r="11239" spans="1:2" x14ac:dyDescent="0.25">
      <c r="A11239" s="62">
        <v>46101504</v>
      </c>
      <c r="B11239" s="63" t="s">
        <v>6106</v>
      </c>
    </row>
    <row r="11240" spans="1:2" x14ac:dyDescent="0.25">
      <c r="A11240" s="62">
        <v>46101505</v>
      </c>
      <c r="B11240" s="63" t="s">
        <v>17007</v>
      </c>
    </row>
    <row r="11241" spans="1:2" x14ac:dyDescent="0.25">
      <c r="A11241" s="62">
        <v>46101506</v>
      </c>
      <c r="B11241" s="63" t="s">
        <v>4978</v>
      </c>
    </row>
    <row r="11242" spans="1:2" x14ac:dyDescent="0.25">
      <c r="A11242" s="62">
        <v>46101601</v>
      </c>
      <c r="B11242" s="63" t="s">
        <v>6161</v>
      </c>
    </row>
    <row r="11243" spans="1:2" x14ac:dyDescent="0.25">
      <c r="A11243" s="62">
        <v>46101701</v>
      </c>
      <c r="B11243" s="63" t="s">
        <v>15853</v>
      </c>
    </row>
    <row r="11244" spans="1:2" x14ac:dyDescent="0.25">
      <c r="A11244" s="62">
        <v>46101702</v>
      </c>
      <c r="B11244" s="63" t="s">
        <v>6664</v>
      </c>
    </row>
    <row r="11245" spans="1:2" x14ac:dyDescent="0.25">
      <c r="A11245" s="62">
        <v>46101801</v>
      </c>
      <c r="B11245" s="63" t="s">
        <v>8261</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16037</v>
      </c>
    </row>
    <row r="11253" spans="1:2" x14ac:dyDescent="0.25">
      <c r="A11253" s="62">
        <v>46111801</v>
      </c>
      <c r="B11253" s="63" t="s">
        <v>9521</v>
      </c>
    </row>
    <row r="11254" spans="1:2" x14ac:dyDescent="0.25">
      <c r="A11254" s="62">
        <v>46121501</v>
      </c>
      <c r="B11254" s="63" t="s">
        <v>8454</v>
      </c>
    </row>
    <row r="11255" spans="1:2" x14ac:dyDescent="0.25">
      <c r="A11255" s="62">
        <v>46121502</v>
      </c>
      <c r="B11255" s="63" t="s">
        <v>5327</v>
      </c>
    </row>
    <row r="11256" spans="1:2" x14ac:dyDescent="0.25">
      <c r="A11256" s="62">
        <v>46121503</v>
      </c>
      <c r="B11256" s="63" t="s">
        <v>5289</v>
      </c>
    </row>
    <row r="11257" spans="1:2" x14ac:dyDescent="0.25">
      <c r="A11257" s="62">
        <v>46121504</v>
      </c>
      <c r="B11257" s="63" t="s">
        <v>9292</v>
      </c>
    </row>
    <row r="11258" spans="1:2" x14ac:dyDescent="0.25">
      <c r="A11258" s="62">
        <v>46121505</v>
      </c>
      <c r="B11258" s="63" t="s">
        <v>8332</v>
      </c>
    </row>
    <row r="11259" spans="1:2" x14ac:dyDescent="0.25">
      <c r="A11259" s="62">
        <v>46121506</v>
      </c>
      <c r="B11259" s="63" t="s">
        <v>11528</v>
      </c>
    </row>
    <row r="11260" spans="1:2" x14ac:dyDescent="0.25">
      <c r="A11260" s="62">
        <v>46121507</v>
      </c>
      <c r="B11260" s="63" t="s">
        <v>8267</v>
      </c>
    </row>
    <row r="11261" spans="1:2" x14ac:dyDescent="0.25">
      <c r="A11261" s="62">
        <v>46121508</v>
      </c>
      <c r="B11261" s="63" t="s">
        <v>11427</v>
      </c>
    </row>
    <row r="11262" spans="1:2" x14ac:dyDescent="0.25">
      <c r="A11262" s="62">
        <v>46121509</v>
      </c>
      <c r="B11262" s="63" t="s">
        <v>6985</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3320</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10983</v>
      </c>
    </row>
    <row r="11273" spans="1:2" x14ac:dyDescent="0.25">
      <c r="A11273" s="62">
        <v>46131503</v>
      </c>
      <c r="B11273" s="63" t="s">
        <v>7861</v>
      </c>
    </row>
    <row r="11274" spans="1:2" x14ac:dyDescent="0.25">
      <c r="A11274" s="62">
        <v>46131504</v>
      </c>
      <c r="B11274" s="63" t="s">
        <v>9308</v>
      </c>
    </row>
    <row r="11275" spans="1:2" x14ac:dyDescent="0.25">
      <c r="A11275" s="62">
        <v>46131505</v>
      </c>
      <c r="B11275" s="63" t="s">
        <v>5071</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6568</v>
      </c>
    </row>
    <row r="11284" spans="1:2" x14ac:dyDescent="0.25">
      <c r="A11284" s="62">
        <v>46151503</v>
      </c>
      <c r="B11284" s="63" t="s">
        <v>9363</v>
      </c>
    </row>
    <row r="11285" spans="1:2" x14ac:dyDescent="0.25">
      <c r="A11285" s="62">
        <v>46151504</v>
      </c>
      <c r="B11285" s="63" t="s">
        <v>6444</v>
      </c>
    </row>
    <row r="11286" spans="1:2" x14ac:dyDescent="0.25">
      <c r="A11286" s="62">
        <v>46151505</v>
      </c>
      <c r="B11286" s="63" t="s">
        <v>3926</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6523</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8427</v>
      </c>
    </row>
    <row r="11296" spans="1:2" x14ac:dyDescent="0.25">
      <c r="A11296" s="62">
        <v>46151703</v>
      </c>
      <c r="B11296" s="63" t="s">
        <v>10950</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4197</v>
      </c>
    </row>
    <row r="11307" spans="1:2" x14ac:dyDescent="0.25">
      <c r="A11307" s="62">
        <v>46151714</v>
      </c>
      <c r="B11307" s="63" t="s">
        <v>18148</v>
      </c>
    </row>
    <row r="11308" spans="1:2" x14ac:dyDescent="0.25">
      <c r="A11308" s="62">
        <v>46151715</v>
      </c>
      <c r="B11308" s="63" t="s">
        <v>8606</v>
      </c>
    </row>
    <row r="11309" spans="1:2" x14ac:dyDescent="0.25">
      <c r="A11309" s="62">
        <v>46161501</v>
      </c>
      <c r="B11309" s="63" t="s">
        <v>3370</v>
      </c>
    </row>
    <row r="11310" spans="1:2" x14ac:dyDescent="0.25">
      <c r="A11310" s="62">
        <v>46161502</v>
      </c>
      <c r="B11310" s="63" t="s">
        <v>12319</v>
      </c>
    </row>
    <row r="11311" spans="1:2" x14ac:dyDescent="0.25">
      <c r="A11311" s="62">
        <v>46161503</v>
      </c>
      <c r="B11311" s="63" t="s">
        <v>5632</v>
      </c>
    </row>
    <row r="11312" spans="1:2" x14ac:dyDescent="0.25">
      <c r="A11312" s="62">
        <v>46161504</v>
      </c>
      <c r="B11312" s="63" t="s">
        <v>10491</v>
      </c>
    </row>
    <row r="11313" spans="1:2" x14ac:dyDescent="0.25">
      <c r="A11313" s="62">
        <v>46161505</v>
      </c>
      <c r="B11313" s="63" t="s">
        <v>13879</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5994</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3188</v>
      </c>
    </row>
    <row r="11321" spans="1:2" x14ac:dyDescent="0.25">
      <c r="A11321" s="62">
        <v>46161603</v>
      </c>
      <c r="B11321" s="63" t="s">
        <v>10045</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7892</v>
      </c>
    </row>
    <row r="11326" spans="1:2" x14ac:dyDescent="0.25">
      <c r="A11326" s="62">
        <v>46171504</v>
      </c>
      <c r="B11326" s="63" t="s">
        <v>10456</v>
      </c>
    </row>
    <row r="11327" spans="1:2" x14ac:dyDescent="0.25">
      <c r="A11327" s="62">
        <v>46171505</v>
      </c>
      <c r="B11327" s="63" t="s">
        <v>6952</v>
      </c>
    </row>
    <row r="11328" spans="1:2" x14ac:dyDescent="0.25">
      <c r="A11328" s="62">
        <v>46171506</v>
      </c>
      <c r="B11328" s="63" t="s">
        <v>9021</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1933</v>
      </c>
    </row>
    <row r="11333" spans="1:2" x14ac:dyDescent="0.25">
      <c r="A11333" s="62">
        <v>46171511</v>
      </c>
      <c r="B11333" s="63" t="s">
        <v>8501</v>
      </c>
    </row>
    <row r="11334" spans="1:2" x14ac:dyDescent="0.25">
      <c r="A11334" s="62">
        <v>46171512</v>
      </c>
      <c r="B11334" s="63" t="s">
        <v>16293</v>
      </c>
    </row>
    <row r="11335" spans="1:2" x14ac:dyDescent="0.25">
      <c r="A11335" s="62">
        <v>46171513</v>
      </c>
      <c r="B11335" s="63" t="s">
        <v>9679</v>
      </c>
    </row>
    <row r="11336" spans="1:2" x14ac:dyDescent="0.25">
      <c r="A11336" s="62">
        <v>46171514</v>
      </c>
      <c r="B11336" s="63" t="s">
        <v>15379</v>
      </c>
    </row>
    <row r="11337" spans="1:2" x14ac:dyDescent="0.25">
      <c r="A11337" s="62">
        <v>46171515</v>
      </c>
      <c r="B11337" s="63" t="s">
        <v>6019</v>
      </c>
    </row>
    <row r="11338" spans="1:2" x14ac:dyDescent="0.25">
      <c r="A11338" s="62">
        <v>46171516</v>
      </c>
      <c r="B11338" s="63" t="s">
        <v>3217</v>
      </c>
    </row>
    <row r="11339" spans="1:2" x14ac:dyDescent="0.25">
      <c r="A11339" s="62">
        <v>46171517</v>
      </c>
      <c r="B11339" s="63" t="s">
        <v>11908</v>
      </c>
    </row>
    <row r="11340" spans="1:2" x14ac:dyDescent="0.25">
      <c r="A11340" s="62">
        <v>46171602</v>
      </c>
      <c r="B11340" s="63" t="s">
        <v>2908</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6412</v>
      </c>
    </row>
    <row r="11344" spans="1:2" x14ac:dyDescent="0.25">
      <c r="A11344" s="62">
        <v>46171606</v>
      </c>
      <c r="B11344" s="63" t="s">
        <v>2042</v>
      </c>
    </row>
    <row r="11345" spans="1:2" x14ac:dyDescent="0.25">
      <c r="A11345" s="62">
        <v>46171607</v>
      </c>
      <c r="B11345" s="63" t="s">
        <v>8154</v>
      </c>
    </row>
    <row r="11346" spans="1:2" x14ac:dyDescent="0.25">
      <c r="A11346" s="62">
        <v>46171608</v>
      </c>
      <c r="B11346" s="63" t="s">
        <v>6182</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13583</v>
      </c>
    </row>
    <row r="11351" spans="1:2" x14ac:dyDescent="0.25">
      <c r="A11351" s="62">
        <v>46171613</v>
      </c>
      <c r="B11351" s="63" t="s">
        <v>7263</v>
      </c>
    </row>
    <row r="11352" spans="1:2" x14ac:dyDescent="0.25">
      <c r="A11352" s="62">
        <v>46171615</v>
      </c>
      <c r="B11352" s="63" t="s">
        <v>16938</v>
      </c>
    </row>
    <row r="11353" spans="1:2" x14ac:dyDescent="0.25">
      <c r="A11353" s="62">
        <v>46171616</v>
      </c>
      <c r="B11353" s="63" t="s">
        <v>4742</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5437</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7017</v>
      </c>
    </row>
    <row r="11368" spans="1:2" x14ac:dyDescent="0.25">
      <c r="A11368" s="62">
        <v>46181512</v>
      </c>
      <c r="B11368" s="63" t="s">
        <v>8202</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7859</v>
      </c>
    </row>
    <row r="11372" spans="1:2" x14ac:dyDescent="0.25">
      <c r="A11372" s="62">
        <v>46181518</v>
      </c>
      <c r="B11372" s="63" t="s">
        <v>15672</v>
      </c>
    </row>
    <row r="11373" spans="1:2" x14ac:dyDescent="0.25">
      <c r="A11373" s="62">
        <v>46181520</v>
      </c>
      <c r="B11373" s="63" t="s">
        <v>3559</v>
      </c>
    </row>
    <row r="11374" spans="1:2" x14ac:dyDescent="0.25">
      <c r="A11374" s="62">
        <v>46181522</v>
      </c>
      <c r="B11374" s="63" t="s">
        <v>15027</v>
      </c>
    </row>
    <row r="11375" spans="1:2" x14ac:dyDescent="0.25">
      <c r="A11375" s="62">
        <v>46181525</v>
      </c>
      <c r="B11375" s="63" t="s">
        <v>5413</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6446</v>
      </c>
    </row>
    <row r="11379" spans="1:2" x14ac:dyDescent="0.25">
      <c r="A11379" s="62">
        <v>46181529</v>
      </c>
      <c r="B11379" s="63" t="s">
        <v>2179</v>
      </c>
    </row>
    <row r="11380" spans="1:2" x14ac:dyDescent="0.25">
      <c r="A11380" s="62">
        <v>46181530</v>
      </c>
      <c r="B11380" s="63" t="s">
        <v>7348</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13462</v>
      </c>
    </row>
    <row r="11387" spans="1:2" x14ac:dyDescent="0.25">
      <c r="A11387" s="62">
        <v>46181602</v>
      </c>
      <c r="B11387" s="63" t="s">
        <v>6154</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7850</v>
      </c>
    </row>
    <row r="11392" spans="1:2" x14ac:dyDescent="0.25">
      <c r="A11392" s="62">
        <v>46181701</v>
      </c>
      <c r="B11392" s="63" t="s">
        <v>12336</v>
      </c>
    </row>
    <row r="11393" spans="1:2" x14ac:dyDescent="0.25">
      <c r="A11393" s="62">
        <v>46181702</v>
      </c>
      <c r="B11393" s="63" t="s">
        <v>6033</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7751</v>
      </c>
    </row>
    <row r="11397" spans="1:2" x14ac:dyDescent="0.25">
      <c r="A11397" s="62">
        <v>46181706</v>
      </c>
      <c r="B11397" s="63" t="s">
        <v>6890</v>
      </c>
    </row>
    <row r="11398" spans="1:2" x14ac:dyDescent="0.25">
      <c r="A11398" s="62">
        <v>46181707</v>
      </c>
      <c r="B11398" s="63" t="s">
        <v>18831</v>
      </c>
    </row>
    <row r="11399" spans="1:2" x14ac:dyDescent="0.25">
      <c r="A11399" s="62">
        <v>46181801</v>
      </c>
      <c r="B11399" s="63" t="s">
        <v>5992</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7562</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4093</v>
      </c>
    </row>
    <row r="11415" spans="1:2" x14ac:dyDescent="0.25">
      <c r="A11415" s="62">
        <v>46182004</v>
      </c>
      <c r="B11415" s="63" t="s">
        <v>7072</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5689</v>
      </c>
    </row>
    <row r="11427" spans="1:2" x14ac:dyDescent="0.25">
      <c r="A11427" s="62">
        <v>46182201</v>
      </c>
      <c r="B11427" s="63" t="s">
        <v>18679</v>
      </c>
    </row>
    <row r="11428" spans="1:2" x14ac:dyDescent="0.25">
      <c r="A11428" s="62">
        <v>46182202</v>
      </c>
      <c r="B11428" s="63" t="s">
        <v>4030</v>
      </c>
    </row>
    <row r="11429" spans="1:2" x14ac:dyDescent="0.25">
      <c r="A11429" s="62">
        <v>46182203</v>
      </c>
      <c r="B11429" s="63" t="s">
        <v>5449</v>
      </c>
    </row>
    <row r="11430" spans="1:2" x14ac:dyDescent="0.25">
      <c r="A11430" s="62">
        <v>46182204</v>
      </c>
      <c r="B11430" s="63" t="s">
        <v>8269</v>
      </c>
    </row>
    <row r="11431" spans="1:2" x14ac:dyDescent="0.25">
      <c r="A11431" s="62">
        <v>46182205</v>
      </c>
      <c r="B11431" s="63" t="s">
        <v>1195</v>
      </c>
    </row>
    <row r="11432" spans="1:2" x14ac:dyDescent="0.25">
      <c r="A11432" s="62">
        <v>46182206</v>
      </c>
      <c r="B11432" s="63" t="s">
        <v>7784</v>
      </c>
    </row>
    <row r="11433" spans="1:2" x14ac:dyDescent="0.25">
      <c r="A11433" s="62">
        <v>46182207</v>
      </c>
      <c r="B11433" s="63" t="s">
        <v>4266</v>
      </c>
    </row>
    <row r="11434" spans="1:2" x14ac:dyDescent="0.25">
      <c r="A11434" s="62">
        <v>46182208</v>
      </c>
      <c r="B11434" s="63" t="s">
        <v>6082</v>
      </c>
    </row>
    <row r="11435" spans="1:2" x14ac:dyDescent="0.25">
      <c r="A11435" s="62">
        <v>46182209</v>
      </c>
      <c r="B11435" s="63" t="s">
        <v>2052</v>
      </c>
    </row>
    <row r="11436" spans="1:2" x14ac:dyDescent="0.25">
      <c r="A11436" s="62">
        <v>46182301</v>
      </c>
      <c r="B11436" s="63" t="s">
        <v>6140</v>
      </c>
    </row>
    <row r="11437" spans="1:2" x14ac:dyDescent="0.25">
      <c r="A11437" s="62">
        <v>46182302</v>
      </c>
      <c r="B11437" s="63" t="s">
        <v>18485</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2377</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5363</v>
      </c>
    </row>
    <row r="11446" spans="1:2" x14ac:dyDescent="0.25">
      <c r="A11446" s="62">
        <v>46191502</v>
      </c>
      <c r="B11446" s="63" t="s">
        <v>4535</v>
      </c>
    </row>
    <row r="11447" spans="1:2" x14ac:dyDescent="0.25">
      <c r="A11447" s="62">
        <v>46191503</v>
      </c>
      <c r="B11447" s="63" t="s">
        <v>2665</v>
      </c>
    </row>
    <row r="11448" spans="1:2" x14ac:dyDescent="0.25">
      <c r="A11448" s="62">
        <v>46191504</v>
      </c>
      <c r="B11448" s="63" t="s">
        <v>6449</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13287</v>
      </c>
    </row>
    <row r="11454" spans="1:2" x14ac:dyDescent="0.25">
      <c r="A11454" s="62">
        <v>46191605</v>
      </c>
      <c r="B11454" s="63" t="s">
        <v>3522</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7315</v>
      </c>
    </row>
    <row r="11458" spans="1:2" x14ac:dyDescent="0.25">
      <c r="A11458" s="62">
        <v>46191609</v>
      </c>
      <c r="B11458" s="63" t="s">
        <v>14924</v>
      </c>
    </row>
    <row r="11459" spans="1:2" x14ac:dyDescent="0.25">
      <c r="A11459" s="62">
        <v>46191610</v>
      </c>
      <c r="B11459" s="63" t="s">
        <v>7488</v>
      </c>
    </row>
    <row r="11460" spans="1:2" x14ac:dyDescent="0.25">
      <c r="A11460" s="62">
        <v>47101501</v>
      </c>
      <c r="B11460" s="63" t="s">
        <v>12394</v>
      </c>
    </row>
    <row r="11461" spans="1:2" x14ac:dyDescent="0.25">
      <c r="A11461" s="62">
        <v>47101502</v>
      </c>
      <c r="B11461" s="63" t="s">
        <v>4392</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16040</v>
      </c>
    </row>
    <row r="11468" spans="1:2" x14ac:dyDescent="0.25">
      <c r="A11468" s="62">
        <v>47101509</v>
      </c>
      <c r="B11468" s="63" t="s">
        <v>10901</v>
      </c>
    </row>
    <row r="11469" spans="1:2" x14ac:dyDescent="0.25">
      <c r="A11469" s="62">
        <v>47101510</v>
      </c>
      <c r="B11469" s="63" t="s">
        <v>6880</v>
      </c>
    </row>
    <row r="11470" spans="1:2" x14ac:dyDescent="0.25">
      <c r="A11470" s="62">
        <v>47101511</v>
      </c>
      <c r="B11470" s="63" t="s">
        <v>16758</v>
      </c>
    </row>
    <row r="11471" spans="1:2" x14ac:dyDescent="0.25">
      <c r="A11471" s="62">
        <v>47101512</v>
      </c>
      <c r="B11471" s="63" t="s">
        <v>4727</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4484</v>
      </c>
    </row>
    <row r="11480" spans="1:2" x14ac:dyDescent="0.25">
      <c r="A11480" s="62">
        <v>47101523</v>
      </c>
      <c r="B11480" s="63" t="s">
        <v>5035</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7451</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5980</v>
      </c>
    </row>
    <row r="11488" spans="1:2" x14ac:dyDescent="0.25">
      <c r="A11488" s="62">
        <v>47101531</v>
      </c>
      <c r="B11488" s="63" t="s">
        <v>5500</v>
      </c>
    </row>
    <row r="11489" spans="1:2" x14ac:dyDescent="0.25">
      <c r="A11489" s="62">
        <v>47101532</v>
      </c>
      <c r="B11489" s="63" t="s">
        <v>16583</v>
      </c>
    </row>
    <row r="11490" spans="1:2" x14ac:dyDescent="0.25">
      <c r="A11490" s="62">
        <v>47101533</v>
      </c>
      <c r="B11490" s="63" t="s">
        <v>7253</v>
      </c>
    </row>
    <row r="11491" spans="1:2" x14ac:dyDescent="0.25">
      <c r="A11491" s="62">
        <v>47101534</v>
      </c>
      <c r="B11491" s="63" t="s">
        <v>12477</v>
      </c>
    </row>
    <row r="11492" spans="1:2" x14ac:dyDescent="0.25">
      <c r="A11492" s="62">
        <v>47101535</v>
      </c>
      <c r="B11492" s="63" t="s">
        <v>8025</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5176</v>
      </c>
    </row>
    <row r="11499" spans="1:2" x14ac:dyDescent="0.25">
      <c r="A11499" s="62">
        <v>47101603</v>
      </c>
      <c r="B11499" s="63" t="s">
        <v>887</v>
      </c>
    </row>
    <row r="11500" spans="1:2" x14ac:dyDescent="0.25">
      <c r="A11500" s="62">
        <v>47101604</v>
      </c>
      <c r="B11500" s="63" t="s">
        <v>6481</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5720</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7122</v>
      </c>
    </row>
    <row r="11537" spans="1:2" x14ac:dyDescent="0.25">
      <c r="A11537" s="62">
        <v>47121706</v>
      </c>
      <c r="B11537" s="63" t="s">
        <v>7188</v>
      </c>
    </row>
    <row r="11538" spans="1:2" x14ac:dyDescent="0.25">
      <c r="A11538" s="62">
        <v>47121707</v>
      </c>
      <c r="B11538" s="63" t="s">
        <v>9746</v>
      </c>
    </row>
    <row r="11539" spans="1:2" x14ac:dyDescent="0.25">
      <c r="A11539" s="62">
        <v>47121708</v>
      </c>
      <c r="B11539" s="63" t="s">
        <v>2500</v>
      </c>
    </row>
    <row r="11540" spans="1:2" x14ac:dyDescent="0.25">
      <c r="A11540" s="62">
        <v>47121801</v>
      </c>
      <c r="B11540" s="63" t="s">
        <v>6301</v>
      </c>
    </row>
    <row r="11541" spans="1:2" x14ac:dyDescent="0.25">
      <c r="A11541" s="62">
        <v>47121802</v>
      </c>
      <c r="B11541" s="63" t="s">
        <v>8064</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6902</v>
      </c>
    </row>
    <row r="11545" spans="1:2" x14ac:dyDescent="0.25">
      <c r="A11545" s="62">
        <v>47121806</v>
      </c>
      <c r="B11545" s="63" t="s">
        <v>14366</v>
      </c>
    </row>
    <row r="11546" spans="1:2" x14ac:dyDescent="0.25">
      <c r="A11546" s="62">
        <v>47121807</v>
      </c>
      <c r="B11546" s="63" t="s">
        <v>7533</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8762</v>
      </c>
    </row>
    <row r="11550" spans="1:2" x14ac:dyDescent="0.25">
      <c r="A11550" s="62">
        <v>47121811</v>
      </c>
      <c r="B11550" s="63" t="s">
        <v>13708</v>
      </c>
    </row>
    <row r="11551" spans="1:2" x14ac:dyDescent="0.25">
      <c r="A11551" s="62">
        <v>47121812</v>
      </c>
      <c r="B11551" s="63" t="s">
        <v>8247</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5084</v>
      </c>
    </row>
    <row r="11560" spans="1:2" x14ac:dyDescent="0.25">
      <c r="A11560" s="62">
        <v>47131602</v>
      </c>
      <c r="B11560" s="63" t="s">
        <v>12137</v>
      </c>
    </row>
    <row r="11561" spans="1:2" x14ac:dyDescent="0.25">
      <c r="A11561" s="62">
        <v>47131603</v>
      </c>
      <c r="B11561" s="63" t="s">
        <v>5614</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8579</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8609</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2488</v>
      </c>
    </row>
    <row r="11575" spans="1:2" x14ac:dyDescent="0.25">
      <c r="A11575" s="62">
        <v>47131619</v>
      </c>
      <c r="B11575" s="63" t="s">
        <v>9380</v>
      </c>
    </row>
    <row r="11576" spans="1:2" x14ac:dyDescent="0.25">
      <c r="A11576" s="62">
        <v>47131701</v>
      </c>
      <c r="B11576" s="63" t="s">
        <v>6238</v>
      </c>
    </row>
    <row r="11577" spans="1:2" x14ac:dyDescent="0.25">
      <c r="A11577" s="62">
        <v>47131702</v>
      </c>
      <c r="B11577" s="63" t="s">
        <v>2150</v>
      </c>
    </row>
    <row r="11578" spans="1:2" x14ac:dyDescent="0.25">
      <c r="A11578" s="62">
        <v>47131703</v>
      </c>
      <c r="B11578" s="63" t="s">
        <v>5817</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2812</v>
      </c>
    </row>
    <row r="11582" spans="1:2" x14ac:dyDescent="0.25">
      <c r="A11582" s="62">
        <v>47131707</v>
      </c>
      <c r="B11582" s="63" t="s">
        <v>17</v>
      </c>
    </row>
    <row r="11583" spans="1:2" x14ac:dyDescent="0.25">
      <c r="A11583" s="62">
        <v>47131708</v>
      </c>
      <c r="B11583" s="63" t="s">
        <v>1330</v>
      </c>
    </row>
    <row r="11584" spans="1:2" x14ac:dyDescent="0.25">
      <c r="A11584" s="62">
        <v>47131709</v>
      </c>
      <c r="B11584" s="63" t="s">
        <v>7384</v>
      </c>
    </row>
    <row r="11585" spans="1:2" x14ac:dyDescent="0.25">
      <c r="A11585" s="62">
        <v>47131710</v>
      </c>
      <c r="B11585" s="63" t="s">
        <v>6953</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3805</v>
      </c>
    </row>
    <row r="11594" spans="1:2" x14ac:dyDescent="0.25">
      <c r="A11594" s="62">
        <v>47131808</v>
      </c>
      <c r="B11594" s="63" t="s">
        <v>14622</v>
      </c>
    </row>
    <row r="11595" spans="1:2" x14ac:dyDescent="0.25">
      <c r="A11595" s="62">
        <v>47131809</v>
      </c>
      <c r="B11595" s="63" t="s">
        <v>4169</v>
      </c>
    </row>
    <row r="11596" spans="1:2" x14ac:dyDescent="0.25">
      <c r="A11596" s="62">
        <v>47131810</v>
      </c>
      <c r="B11596" s="63" t="s">
        <v>17334</v>
      </c>
    </row>
    <row r="11597" spans="1:2" x14ac:dyDescent="0.25">
      <c r="A11597" s="62">
        <v>47131811</v>
      </c>
      <c r="B11597" s="63" t="s">
        <v>8523</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5226</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6482</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4795</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5261</v>
      </c>
    </row>
    <row r="11620" spans="1:2" x14ac:dyDescent="0.25">
      <c r="A11620" s="62">
        <v>47131834</v>
      </c>
      <c r="B11620" s="63" t="s">
        <v>2669</v>
      </c>
    </row>
    <row r="11621" spans="1:2" x14ac:dyDescent="0.25">
      <c r="A11621" s="62">
        <v>47131901</v>
      </c>
      <c r="B11621" s="63" t="s">
        <v>9352</v>
      </c>
    </row>
    <row r="11622" spans="1:2" x14ac:dyDescent="0.25">
      <c r="A11622" s="62">
        <v>47131902</v>
      </c>
      <c r="B11622" s="63" t="s">
        <v>5314</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1600</v>
      </c>
    </row>
    <row r="11632" spans="1:2" x14ac:dyDescent="0.25">
      <c r="A11632" s="62">
        <v>48101501</v>
      </c>
      <c r="B11632" s="63" t="s">
        <v>6555</v>
      </c>
    </row>
    <row r="11633" spans="1:2" x14ac:dyDescent="0.25">
      <c r="A11633" s="62">
        <v>48101502</v>
      </c>
      <c r="B11633" s="63" t="s">
        <v>15571</v>
      </c>
    </row>
    <row r="11634" spans="1:2" x14ac:dyDescent="0.25">
      <c r="A11634" s="62">
        <v>48101503</v>
      </c>
      <c r="B11634" s="63" t="s">
        <v>9980</v>
      </c>
    </row>
    <row r="11635" spans="1:2" x14ac:dyDescent="0.25">
      <c r="A11635" s="62">
        <v>48101504</v>
      </c>
      <c r="B11635" s="63" t="s">
        <v>4676</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8781</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15135</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3737</v>
      </c>
    </row>
    <row r="11650" spans="1:2" x14ac:dyDescent="0.25">
      <c r="A11650" s="62">
        <v>48101519</v>
      </c>
      <c r="B11650" s="63" t="s">
        <v>4507</v>
      </c>
    </row>
    <row r="11651" spans="1:2" x14ac:dyDescent="0.25">
      <c r="A11651" s="62">
        <v>48101520</v>
      </c>
      <c r="B11651" s="63" t="s">
        <v>11184</v>
      </c>
    </row>
    <row r="11652" spans="1:2" x14ac:dyDescent="0.25">
      <c r="A11652" s="62">
        <v>48101521</v>
      </c>
      <c r="B11652" s="63" t="s">
        <v>4177</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6780</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5139</v>
      </c>
    </row>
    <row r="11671" spans="1:2" x14ac:dyDescent="0.25">
      <c r="A11671" s="62">
        <v>48101608</v>
      </c>
      <c r="B11671" s="63" t="s">
        <v>1649</v>
      </c>
    </row>
    <row r="11672" spans="1:2" x14ac:dyDescent="0.25">
      <c r="A11672" s="62">
        <v>48101609</v>
      </c>
      <c r="B11672" s="63" t="s">
        <v>8612</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7605</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7536</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8162</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2711</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8328</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4513</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6467</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8549</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5088</v>
      </c>
    </row>
    <row r="11723" spans="1:2" x14ac:dyDescent="0.25">
      <c r="A11723" s="62">
        <v>48101911</v>
      </c>
      <c r="B11723" s="63" t="s">
        <v>5849</v>
      </c>
    </row>
    <row r="11724" spans="1:2" x14ac:dyDescent="0.25">
      <c r="A11724" s="62">
        <v>48101912</v>
      </c>
      <c r="B11724" s="63" t="s">
        <v>7395</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4231</v>
      </c>
    </row>
    <row r="11732" spans="1:2" x14ac:dyDescent="0.25">
      <c r="A11732" s="62">
        <v>48101920</v>
      </c>
      <c r="B11732" s="63" t="s">
        <v>7487</v>
      </c>
    </row>
    <row r="11733" spans="1:2" x14ac:dyDescent="0.25">
      <c r="A11733" s="62">
        <v>48102001</v>
      </c>
      <c r="B11733" s="63" t="s">
        <v>10432</v>
      </c>
    </row>
    <row r="11734" spans="1:2" x14ac:dyDescent="0.25">
      <c r="A11734" s="62">
        <v>48102002</v>
      </c>
      <c r="B11734" s="63" t="s">
        <v>7642</v>
      </c>
    </row>
    <row r="11735" spans="1:2" x14ac:dyDescent="0.25">
      <c r="A11735" s="62">
        <v>48102003</v>
      </c>
      <c r="B11735" s="63" t="s">
        <v>14792</v>
      </c>
    </row>
    <row r="11736" spans="1:2" x14ac:dyDescent="0.25">
      <c r="A11736" s="62">
        <v>48102004</v>
      </c>
      <c r="B11736" s="63" t="s">
        <v>5171</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6794</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4390</v>
      </c>
    </row>
    <row r="11750" spans="1:2" x14ac:dyDescent="0.25">
      <c r="A11750" s="62">
        <v>48111102</v>
      </c>
      <c r="B11750" s="63" t="s">
        <v>6708</v>
      </c>
    </row>
    <row r="11751" spans="1:2" x14ac:dyDescent="0.25">
      <c r="A11751" s="62">
        <v>48111103</v>
      </c>
      <c r="B11751" s="63" t="s">
        <v>10703</v>
      </c>
    </row>
    <row r="11752" spans="1:2" x14ac:dyDescent="0.25">
      <c r="A11752" s="62">
        <v>48111104</v>
      </c>
      <c r="B11752" s="63" t="s">
        <v>8075</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7658</v>
      </c>
    </row>
    <row r="11757" spans="1:2" x14ac:dyDescent="0.25">
      <c r="A11757" s="62">
        <v>48111201</v>
      </c>
      <c r="B11757" s="63" t="s">
        <v>9333</v>
      </c>
    </row>
    <row r="11758" spans="1:2" x14ac:dyDescent="0.25">
      <c r="A11758" s="62">
        <v>48111202</v>
      </c>
      <c r="B11758" s="63" t="s">
        <v>13693</v>
      </c>
    </row>
    <row r="11759" spans="1:2" x14ac:dyDescent="0.25">
      <c r="A11759" s="62">
        <v>48111301</v>
      </c>
      <c r="B11759" s="63" t="s">
        <v>6396</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4129</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5979</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5975</v>
      </c>
    </row>
    <row r="11772" spans="1:2" x14ac:dyDescent="0.25">
      <c r="A11772" s="62">
        <v>49101601</v>
      </c>
      <c r="B11772" s="63" t="s">
        <v>14969</v>
      </c>
    </row>
    <row r="11773" spans="1:2" x14ac:dyDescent="0.25">
      <c r="A11773" s="62">
        <v>49101602</v>
      </c>
      <c r="B11773" s="63" t="s">
        <v>2731</v>
      </c>
    </row>
    <row r="11774" spans="1:2" x14ac:dyDescent="0.25">
      <c r="A11774" s="62">
        <v>49101603</v>
      </c>
      <c r="B11774" s="63" t="s">
        <v>4616</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6758</v>
      </c>
    </row>
    <row r="11778" spans="1:2" x14ac:dyDescent="0.25">
      <c r="A11778" s="62">
        <v>49101607</v>
      </c>
      <c r="B11778" s="63" t="s">
        <v>11653</v>
      </c>
    </row>
    <row r="11779" spans="1:2" x14ac:dyDescent="0.25">
      <c r="A11779" s="62">
        <v>49101608</v>
      </c>
      <c r="B11779" s="63" t="s">
        <v>7059</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4745</v>
      </c>
    </row>
    <row r="11783" spans="1:2" x14ac:dyDescent="0.25">
      <c r="A11783" s="62">
        <v>49101613</v>
      </c>
      <c r="B11783" s="63" t="s">
        <v>12758</v>
      </c>
    </row>
    <row r="11784" spans="1:2" x14ac:dyDescent="0.25">
      <c r="A11784" s="62">
        <v>49101701</v>
      </c>
      <c r="B11784" s="63" t="s">
        <v>3668</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6365</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7749</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14856</v>
      </c>
    </row>
    <row r="11800" spans="1:2" x14ac:dyDescent="0.25">
      <c r="A11800" s="62">
        <v>49121601</v>
      </c>
      <c r="B11800" s="63" t="s">
        <v>3705</v>
      </c>
    </row>
    <row r="11801" spans="1:2" x14ac:dyDescent="0.25">
      <c r="A11801" s="62">
        <v>49121602</v>
      </c>
      <c r="B11801" s="63" t="s">
        <v>14156</v>
      </c>
    </row>
    <row r="11802" spans="1:2" x14ac:dyDescent="0.25">
      <c r="A11802" s="62">
        <v>49121603</v>
      </c>
      <c r="B11802" s="63" t="s">
        <v>9781</v>
      </c>
    </row>
    <row r="11803" spans="1:2" x14ac:dyDescent="0.25">
      <c r="A11803" s="62">
        <v>49131501</v>
      </c>
      <c r="B11803" s="63" t="s">
        <v>4887</v>
      </c>
    </row>
    <row r="11804" spans="1:2" x14ac:dyDescent="0.25">
      <c r="A11804" s="62">
        <v>49131502</v>
      </c>
      <c r="B11804" s="63" t="s">
        <v>14863</v>
      </c>
    </row>
    <row r="11805" spans="1:2" x14ac:dyDescent="0.25">
      <c r="A11805" s="62">
        <v>49131503</v>
      </c>
      <c r="B11805" s="63" t="s">
        <v>17004</v>
      </c>
    </row>
    <row r="11806" spans="1:2" x14ac:dyDescent="0.25">
      <c r="A11806" s="62">
        <v>49131504</v>
      </c>
      <c r="B11806" s="63" t="s">
        <v>4987</v>
      </c>
    </row>
    <row r="11807" spans="1:2" x14ac:dyDescent="0.25">
      <c r="A11807" s="62">
        <v>49131505</v>
      </c>
      <c r="B11807" s="63" t="s">
        <v>15588</v>
      </c>
    </row>
    <row r="11808" spans="1:2" x14ac:dyDescent="0.25">
      <c r="A11808" s="62">
        <v>49131506</v>
      </c>
      <c r="B11808" s="63" t="s">
        <v>10544</v>
      </c>
    </row>
    <row r="11809" spans="1:2" x14ac:dyDescent="0.25">
      <c r="A11809" s="62">
        <v>49131601</v>
      </c>
      <c r="B11809" s="63" t="s">
        <v>6958</v>
      </c>
    </row>
    <row r="11810" spans="1:2" x14ac:dyDescent="0.25">
      <c r="A11810" s="62">
        <v>49131602</v>
      </c>
      <c r="B11810" s="63" t="s">
        <v>9439</v>
      </c>
    </row>
    <row r="11811" spans="1:2" x14ac:dyDescent="0.25">
      <c r="A11811" s="62">
        <v>49131603</v>
      </c>
      <c r="B11811" s="63" t="s">
        <v>15970</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6639</v>
      </c>
    </row>
    <row r="11819" spans="1:2" x14ac:dyDescent="0.25">
      <c r="A11819" s="62">
        <v>49141504</v>
      </c>
      <c r="B11819" s="63" t="s">
        <v>6463</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6615</v>
      </c>
    </row>
    <row r="11825" spans="1:2" x14ac:dyDescent="0.25">
      <c r="A11825" s="62">
        <v>49141604</v>
      </c>
      <c r="B11825" s="63" t="s">
        <v>16448</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4021</v>
      </c>
    </row>
    <row r="11831" spans="1:2" x14ac:dyDescent="0.25">
      <c r="A11831" s="62">
        <v>49151503</v>
      </c>
      <c r="B11831" s="63" t="s">
        <v>15043</v>
      </c>
    </row>
    <row r="11832" spans="1:2" x14ac:dyDescent="0.25">
      <c r="A11832" s="62">
        <v>49151504</v>
      </c>
      <c r="B11832" s="63" t="s">
        <v>16869</v>
      </c>
    </row>
    <row r="11833" spans="1:2" x14ac:dyDescent="0.25">
      <c r="A11833" s="62">
        <v>49151505</v>
      </c>
      <c r="B11833" s="63" t="s">
        <v>5026</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6063</v>
      </c>
    </row>
    <row r="11838" spans="1:2" x14ac:dyDescent="0.25">
      <c r="A11838" s="62">
        <v>49161502</v>
      </c>
      <c r="B11838" s="63" t="s">
        <v>8062</v>
      </c>
    </row>
    <row r="11839" spans="1:2" x14ac:dyDescent="0.25">
      <c r="A11839" s="62">
        <v>49161503</v>
      </c>
      <c r="B11839" s="63" t="s">
        <v>11563</v>
      </c>
    </row>
    <row r="11840" spans="1:2" x14ac:dyDescent="0.25">
      <c r="A11840" s="62">
        <v>49161504</v>
      </c>
      <c r="B11840" s="63" t="s">
        <v>8369</v>
      </c>
    </row>
    <row r="11841" spans="1:2" x14ac:dyDescent="0.25">
      <c r="A11841" s="62">
        <v>49161505</v>
      </c>
      <c r="B11841" s="63" t="s">
        <v>17772</v>
      </c>
    </row>
    <row r="11842" spans="1:2" x14ac:dyDescent="0.25">
      <c r="A11842" s="62">
        <v>49161506</v>
      </c>
      <c r="B11842" s="63" t="s">
        <v>8778</v>
      </c>
    </row>
    <row r="11843" spans="1:2" x14ac:dyDescent="0.25">
      <c r="A11843" s="62">
        <v>49161507</v>
      </c>
      <c r="B11843" s="63" t="s">
        <v>2516</v>
      </c>
    </row>
    <row r="11844" spans="1:2" x14ac:dyDescent="0.25">
      <c r="A11844" s="62">
        <v>49161508</v>
      </c>
      <c r="B11844" s="63" t="s">
        <v>8461</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7550</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6695</v>
      </c>
    </row>
    <row r="11851" spans="1:2" x14ac:dyDescent="0.25">
      <c r="A11851" s="62">
        <v>49161515</v>
      </c>
      <c r="B11851" s="63" t="s">
        <v>7914</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7653</v>
      </c>
    </row>
    <row r="11857" spans="1:2" x14ac:dyDescent="0.25">
      <c r="A11857" s="62">
        <v>49161521</v>
      </c>
      <c r="B11857" s="63" t="s">
        <v>11699</v>
      </c>
    </row>
    <row r="11858" spans="1:2" x14ac:dyDescent="0.25">
      <c r="A11858" s="62">
        <v>49161522</v>
      </c>
      <c r="B11858" s="63" t="s">
        <v>7465</v>
      </c>
    </row>
    <row r="11859" spans="1:2" x14ac:dyDescent="0.25">
      <c r="A11859" s="62">
        <v>49161523</v>
      </c>
      <c r="B11859" s="63" t="s">
        <v>11844</v>
      </c>
    </row>
    <row r="11860" spans="1:2" x14ac:dyDescent="0.25">
      <c r="A11860" s="62">
        <v>49161524</v>
      </c>
      <c r="B11860" s="63" t="s">
        <v>3104</v>
      </c>
    </row>
    <row r="11861" spans="1:2" x14ac:dyDescent="0.25">
      <c r="A11861" s="62">
        <v>49161525</v>
      </c>
      <c r="B11861" s="63" t="s">
        <v>7628</v>
      </c>
    </row>
    <row r="11862" spans="1:2" x14ac:dyDescent="0.25">
      <c r="A11862" s="62">
        <v>49161526</v>
      </c>
      <c r="B11862" s="63" t="s">
        <v>15753</v>
      </c>
    </row>
    <row r="11863" spans="1:2" x14ac:dyDescent="0.25">
      <c r="A11863" s="62">
        <v>49161601</v>
      </c>
      <c r="B11863" s="63" t="s">
        <v>7223</v>
      </c>
    </row>
    <row r="11864" spans="1:2" x14ac:dyDescent="0.25">
      <c r="A11864" s="62">
        <v>49161602</v>
      </c>
      <c r="B11864" s="63" t="s">
        <v>418</v>
      </c>
    </row>
    <row r="11865" spans="1:2" x14ac:dyDescent="0.25">
      <c r="A11865" s="62">
        <v>49161603</v>
      </c>
      <c r="B11865" s="63" t="s">
        <v>5675</v>
      </c>
    </row>
    <row r="11866" spans="1:2" x14ac:dyDescent="0.25">
      <c r="A11866" s="62">
        <v>49161604</v>
      </c>
      <c r="B11866" s="63" t="s">
        <v>16986</v>
      </c>
    </row>
    <row r="11867" spans="1:2" x14ac:dyDescent="0.25">
      <c r="A11867" s="62">
        <v>49161605</v>
      </c>
      <c r="B11867" s="63" t="s">
        <v>7553</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3572</v>
      </c>
    </row>
    <row r="11871" spans="1:2" x14ac:dyDescent="0.25">
      <c r="A11871" s="62">
        <v>49161609</v>
      </c>
      <c r="B11871" s="63" t="s">
        <v>6248</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8012</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6803</v>
      </c>
    </row>
    <row r="11897" spans="1:2" x14ac:dyDescent="0.25">
      <c r="A11897" s="62">
        <v>49171603</v>
      </c>
      <c r="B11897" s="63" t="s">
        <v>14308</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6125</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8422</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14473</v>
      </c>
    </row>
    <row r="11922" spans="1:2" x14ac:dyDescent="0.25">
      <c r="A11922" s="62">
        <v>49181610</v>
      </c>
      <c r="B11922" s="63" t="s">
        <v>6241</v>
      </c>
    </row>
    <row r="11923" spans="1:2" x14ac:dyDescent="0.25">
      <c r="A11923" s="62">
        <v>49181611</v>
      </c>
      <c r="B11923" s="63" t="s">
        <v>13257</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15104</v>
      </c>
    </row>
    <row r="11927" spans="1:2" x14ac:dyDescent="0.25">
      <c r="A11927" s="62">
        <v>49201503</v>
      </c>
      <c r="B11927" s="63" t="s">
        <v>4313</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6006</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7823</v>
      </c>
    </row>
    <row r="11935" spans="1:2" x14ac:dyDescent="0.25">
      <c r="A11935" s="62">
        <v>49201602</v>
      </c>
      <c r="B11935" s="63" t="s">
        <v>1763</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7267</v>
      </c>
    </row>
    <row r="11939" spans="1:2" x14ac:dyDescent="0.25">
      <c r="A11939" s="62">
        <v>49201606</v>
      </c>
      <c r="B11939" s="63" t="s">
        <v>14397</v>
      </c>
    </row>
    <row r="11940" spans="1:2" x14ac:dyDescent="0.25">
      <c r="A11940" s="62">
        <v>49201607</v>
      </c>
      <c r="B11940" s="63" t="s">
        <v>5697</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8110</v>
      </c>
    </row>
    <row r="11948" spans="1:2" x14ac:dyDescent="0.25">
      <c r="A11948" s="62">
        <v>49211604</v>
      </c>
      <c r="B11948" s="63" t="s">
        <v>13409</v>
      </c>
    </row>
    <row r="11949" spans="1:2" x14ac:dyDescent="0.25">
      <c r="A11949" s="62">
        <v>49211605</v>
      </c>
      <c r="B11949" s="63" t="s">
        <v>4497</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5558</v>
      </c>
    </row>
    <row r="11953" spans="1:2" x14ac:dyDescent="0.25">
      <c r="A11953" s="62">
        <v>49211609</v>
      </c>
      <c r="B11953" s="63" t="s">
        <v>6134</v>
      </c>
    </row>
    <row r="11954" spans="1:2" x14ac:dyDescent="0.25">
      <c r="A11954" s="62">
        <v>49211701</v>
      </c>
      <c r="B11954" s="63" t="s">
        <v>10464</v>
      </c>
    </row>
    <row r="11955" spans="1:2" x14ac:dyDescent="0.25">
      <c r="A11955" s="62">
        <v>49211702</v>
      </c>
      <c r="B11955" s="63" t="s">
        <v>2984</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4636</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14194</v>
      </c>
    </row>
    <row r="11966" spans="1:2" x14ac:dyDescent="0.25">
      <c r="A11966" s="62">
        <v>49221503</v>
      </c>
      <c r="B11966" s="63" t="s">
        <v>7171</v>
      </c>
    </row>
    <row r="11967" spans="1:2" x14ac:dyDescent="0.25">
      <c r="A11967" s="62">
        <v>49221504</v>
      </c>
      <c r="B11967" s="63" t="s">
        <v>12296</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4922</v>
      </c>
    </row>
    <row r="11971" spans="1:2" x14ac:dyDescent="0.25">
      <c r="A11971" s="62">
        <v>49221508</v>
      </c>
      <c r="B11971" s="63" t="s">
        <v>10846</v>
      </c>
    </row>
    <row r="11972" spans="1:2" x14ac:dyDescent="0.25">
      <c r="A11972" s="62">
        <v>49221509</v>
      </c>
      <c r="B11972" s="63" t="s">
        <v>3556</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7985</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4250</v>
      </c>
    </row>
    <row r="11986" spans="1:2" x14ac:dyDescent="0.25">
      <c r="A11986" s="62">
        <v>49241602</v>
      </c>
      <c r="B11986" s="63" t="s">
        <v>7515</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3315</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4633</v>
      </c>
    </row>
    <row r="12001" spans="1:2" x14ac:dyDescent="0.25">
      <c r="A12001" s="62">
        <v>50101541</v>
      </c>
      <c r="B12001" s="63" t="s">
        <v>3502</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16667</v>
      </c>
    </row>
    <row r="12006" spans="1:2" x14ac:dyDescent="0.25">
      <c r="A12006" s="62">
        <v>50101634</v>
      </c>
      <c r="B12006" s="63" t="s">
        <v>5353</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6549</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4948</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6991</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14830</v>
      </c>
    </row>
    <row r="12019" spans="1:2" x14ac:dyDescent="0.25">
      <c r="A12019" s="62">
        <v>50121539</v>
      </c>
      <c r="B12019" s="63" t="s">
        <v>3959</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9762</v>
      </c>
    </row>
    <row r="12023" spans="1:2" x14ac:dyDescent="0.25">
      <c r="A12023" s="62">
        <v>50121705</v>
      </c>
      <c r="B12023" s="63" t="s">
        <v>7113</v>
      </c>
    </row>
    <row r="12024" spans="1:2" x14ac:dyDescent="0.25">
      <c r="A12024" s="62">
        <v>50121706</v>
      </c>
      <c r="B12024" s="63" t="s">
        <v>10748</v>
      </c>
    </row>
    <row r="12025" spans="1:2" x14ac:dyDescent="0.25">
      <c r="A12025" s="62">
        <v>50121707</v>
      </c>
      <c r="B12025" s="63" t="s">
        <v>4471</v>
      </c>
    </row>
    <row r="12026" spans="1:2" x14ac:dyDescent="0.25">
      <c r="A12026" s="62">
        <v>50121802</v>
      </c>
      <c r="B12026" s="63" t="s">
        <v>6910</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8322</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3237</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8434</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6633</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4420</v>
      </c>
    </row>
    <row r="12059" spans="1:2" x14ac:dyDescent="0.25">
      <c r="A12059" s="62">
        <v>50171830</v>
      </c>
      <c r="B12059" s="63" t="s">
        <v>4949</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5450</v>
      </c>
    </row>
    <row r="12078" spans="1:2" x14ac:dyDescent="0.25">
      <c r="A12078" s="62">
        <v>50182001</v>
      </c>
      <c r="B12078" s="63" t="s">
        <v>10620</v>
      </c>
    </row>
    <row r="12079" spans="1:2" x14ac:dyDescent="0.25">
      <c r="A12079" s="62">
        <v>50182002</v>
      </c>
      <c r="B12079" s="63" t="s">
        <v>7370</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10173</v>
      </c>
    </row>
    <row r="12094" spans="1:2" x14ac:dyDescent="0.25">
      <c r="A12094" s="62">
        <v>50192402</v>
      </c>
      <c r="B12094" s="63" t="s">
        <v>13785</v>
      </c>
    </row>
    <row r="12095" spans="1:2" x14ac:dyDescent="0.25">
      <c r="A12095" s="62">
        <v>50192403</v>
      </c>
      <c r="B12095" s="63" t="s">
        <v>2378</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4482</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14455</v>
      </c>
    </row>
    <row r="12106" spans="1:2" x14ac:dyDescent="0.25">
      <c r="A12106" s="62">
        <v>50192703</v>
      </c>
      <c r="B12106" s="63" t="s">
        <v>10420</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8413</v>
      </c>
    </row>
    <row r="12112" spans="1:2" x14ac:dyDescent="0.25">
      <c r="A12112" s="62">
        <v>50193001</v>
      </c>
      <c r="B12112" s="63" t="s">
        <v>4501</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11293</v>
      </c>
    </row>
    <row r="12119" spans="1:2" x14ac:dyDescent="0.25">
      <c r="A12119" s="62">
        <v>50193201</v>
      </c>
      <c r="B12119" s="63" t="s">
        <v>4046</v>
      </c>
    </row>
    <row r="12120" spans="1:2" x14ac:dyDescent="0.25">
      <c r="A12120" s="62">
        <v>50193202</v>
      </c>
      <c r="B12120" s="63" t="s">
        <v>15622</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3882</v>
      </c>
    </row>
    <row r="12124" spans="1:2" x14ac:dyDescent="0.25">
      <c r="A12124" s="62">
        <v>50201708</v>
      </c>
      <c r="B12124" s="63" t="s">
        <v>10393</v>
      </c>
    </row>
    <row r="12125" spans="1:2" x14ac:dyDescent="0.25">
      <c r="A12125" s="62">
        <v>50201709</v>
      </c>
      <c r="B12125" s="63" t="s">
        <v>6915</v>
      </c>
    </row>
    <row r="12126" spans="1:2" x14ac:dyDescent="0.25">
      <c r="A12126" s="62">
        <v>50201710</v>
      </c>
      <c r="B12126" s="63" t="s">
        <v>12491</v>
      </c>
    </row>
    <row r="12127" spans="1:2" x14ac:dyDescent="0.25">
      <c r="A12127" s="62">
        <v>50201711</v>
      </c>
      <c r="B12127" s="63" t="s">
        <v>5726</v>
      </c>
    </row>
    <row r="12128" spans="1:2" x14ac:dyDescent="0.25">
      <c r="A12128" s="62">
        <v>50201712</v>
      </c>
      <c r="B12128" s="63" t="s">
        <v>1410</v>
      </c>
    </row>
    <row r="12129" spans="1:2" x14ac:dyDescent="0.25">
      <c r="A12129" s="62">
        <v>50201713</v>
      </c>
      <c r="B12129" s="63" t="s">
        <v>7646</v>
      </c>
    </row>
    <row r="12130" spans="1:2" x14ac:dyDescent="0.25">
      <c r="A12130" s="62">
        <v>50201714</v>
      </c>
      <c r="B12130" s="63" t="s">
        <v>4373</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7365</v>
      </c>
    </row>
    <row r="12134" spans="1:2" x14ac:dyDescent="0.25">
      <c r="A12134" s="62">
        <v>50202204</v>
      </c>
      <c r="B12134" s="63" t="s">
        <v>7740</v>
      </c>
    </row>
    <row r="12135" spans="1:2" x14ac:dyDescent="0.25">
      <c r="A12135" s="62">
        <v>50202205</v>
      </c>
      <c r="B12135" s="63" t="s">
        <v>11533</v>
      </c>
    </row>
    <row r="12136" spans="1:2" x14ac:dyDescent="0.25">
      <c r="A12136" s="62">
        <v>50202206</v>
      </c>
      <c r="B12136" s="63" t="s">
        <v>3276</v>
      </c>
    </row>
    <row r="12137" spans="1:2" x14ac:dyDescent="0.25">
      <c r="A12137" s="62">
        <v>50202207</v>
      </c>
      <c r="B12137" s="63" t="s">
        <v>7831</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6272</v>
      </c>
    </row>
    <row r="12143" spans="1:2" x14ac:dyDescent="0.25">
      <c r="A12143" s="62">
        <v>50202306</v>
      </c>
      <c r="B12143" s="63" t="s">
        <v>2742</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2506</v>
      </c>
    </row>
    <row r="12155" spans="1:2" x14ac:dyDescent="0.25">
      <c r="A12155" s="62">
        <v>50211608</v>
      </c>
      <c r="B12155" s="63" t="s">
        <v>16381</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13381</v>
      </c>
    </row>
    <row r="12159" spans="1:2" x14ac:dyDescent="0.25">
      <c r="A12159" s="62">
        <v>50211612</v>
      </c>
      <c r="B12159" s="63" t="s">
        <v>6589</v>
      </c>
    </row>
    <row r="12160" spans="1:2" x14ac:dyDescent="0.25">
      <c r="A12160" s="62">
        <v>50221001</v>
      </c>
      <c r="B12160" s="63" t="s">
        <v>4409</v>
      </c>
    </row>
    <row r="12161" spans="1:2" x14ac:dyDescent="0.25">
      <c r="A12161" s="62">
        <v>50221002</v>
      </c>
      <c r="B12161" s="63" t="s">
        <v>13419</v>
      </c>
    </row>
    <row r="12162" spans="1:2" x14ac:dyDescent="0.25">
      <c r="A12162" s="62">
        <v>50221101</v>
      </c>
      <c r="B12162" s="63" t="s">
        <v>6766</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8127</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2909</v>
      </c>
    </row>
    <row r="12172" spans="1:2" x14ac:dyDescent="0.25">
      <c r="A12172" s="62">
        <v>51101511</v>
      </c>
      <c r="B12172" s="63" t="s">
        <v>14518</v>
      </c>
    </row>
    <row r="12173" spans="1:2" x14ac:dyDescent="0.25">
      <c r="A12173" s="62">
        <v>51101512</v>
      </c>
      <c r="B12173" s="63" t="s">
        <v>6543</v>
      </c>
    </row>
    <row r="12174" spans="1:2" x14ac:dyDescent="0.25">
      <c r="A12174" s="62">
        <v>51101513</v>
      </c>
      <c r="B12174" s="63" t="s">
        <v>15389</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7889</v>
      </c>
    </row>
    <row r="12179" spans="1:2" x14ac:dyDescent="0.25">
      <c r="A12179" s="62">
        <v>51101519</v>
      </c>
      <c r="B12179" s="63" t="s">
        <v>17907</v>
      </c>
    </row>
    <row r="12180" spans="1:2" x14ac:dyDescent="0.25">
      <c r="A12180" s="62">
        <v>51101521</v>
      </c>
      <c r="B12180" s="63" t="s">
        <v>4553</v>
      </c>
    </row>
    <row r="12181" spans="1:2" x14ac:dyDescent="0.25">
      <c r="A12181" s="62">
        <v>51101522</v>
      </c>
      <c r="B12181" s="63" t="s">
        <v>6736</v>
      </c>
    </row>
    <row r="12182" spans="1:2" x14ac:dyDescent="0.25">
      <c r="A12182" s="62">
        <v>51101523</v>
      </c>
      <c r="B12182" s="63" t="s">
        <v>3568</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4085</v>
      </c>
    </row>
    <row r="12188" spans="1:2" x14ac:dyDescent="0.25">
      <c r="A12188" s="62">
        <v>51101530</v>
      </c>
      <c r="B12188" s="63" t="s">
        <v>12528</v>
      </c>
    </row>
    <row r="12189" spans="1:2" x14ac:dyDescent="0.25">
      <c r="A12189" s="62">
        <v>51101531</v>
      </c>
      <c r="B12189" s="63" t="s">
        <v>3855</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6967</v>
      </c>
    </row>
    <row r="12194" spans="1:2" x14ac:dyDescent="0.25">
      <c r="A12194" s="62">
        <v>51101536</v>
      </c>
      <c r="B12194" s="63" t="s">
        <v>17146</v>
      </c>
    </row>
    <row r="12195" spans="1:2" x14ac:dyDescent="0.25">
      <c r="A12195" s="62">
        <v>51101537</v>
      </c>
      <c r="B12195" s="63" t="s">
        <v>8504</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8704</v>
      </c>
    </row>
    <row r="12200" spans="1:2" x14ac:dyDescent="0.25">
      <c r="A12200" s="62">
        <v>51101542</v>
      </c>
      <c r="B12200" s="63" t="s">
        <v>4114</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8490</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4744</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7698</v>
      </c>
    </row>
    <row r="12238" spans="1:2" x14ac:dyDescent="0.25">
      <c r="A12238" s="62">
        <v>51101580</v>
      </c>
      <c r="B12238" s="63" t="s">
        <v>6936</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16152</v>
      </c>
    </row>
    <row r="12242" spans="1:2" x14ac:dyDescent="0.25">
      <c r="A12242" s="62">
        <v>51101584</v>
      </c>
      <c r="B12242" s="63" t="s">
        <v>4968</v>
      </c>
    </row>
    <row r="12243" spans="1:2" x14ac:dyDescent="0.25">
      <c r="A12243" s="62">
        <v>51101585</v>
      </c>
      <c r="B12243" s="63" t="s">
        <v>4835</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4226</v>
      </c>
    </row>
    <row r="12249" spans="1:2" x14ac:dyDescent="0.25">
      <c r="A12249" s="62">
        <v>51101591</v>
      </c>
      <c r="B12249" s="63" t="s">
        <v>13429</v>
      </c>
    </row>
    <row r="12250" spans="1:2" x14ac:dyDescent="0.25">
      <c r="A12250" s="62">
        <v>51101592</v>
      </c>
      <c r="B12250" s="63" t="s">
        <v>6682</v>
      </c>
    </row>
    <row r="12251" spans="1:2" x14ac:dyDescent="0.25">
      <c r="A12251" s="62">
        <v>51101593</v>
      </c>
      <c r="B12251" s="63" t="s">
        <v>1145</v>
      </c>
    </row>
    <row r="12252" spans="1:2" x14ac:dyDescent="0.25">
      <c r="A12252" s="62">
        <v>51101594</v>
      </c>
      <c r="B12252" s="63" t="s">
        <v>7650</v>
      </c>
    </row>
    <row r="12253" spans="1:2" x14ac:dyDescent="0.25">
      <c r="A12253" s="62">
        <v>51101595</v>
      </c>
      <c r="B12253" s="63" t="s">
        <v>13917</v>
      </c>
    </row>
    <row r="12254" spans="1:2" x14ac:dyDescent="0.25">
      <c r="A12254" s="62">
        <v>51101596</v>
      </c>
      <c r="B12254" s="63" t="s">
        <v>5291</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3977</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17060</v>
      </c>
    </row>
    <row r="12265" spans="1:2" x14ac:dyDescent="0.25">
      <c r="A12265" s="62">
        <v>51101611</v>
      </c>
      <c r="B12265" s="63" t="s">
        <v>4206</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17220</v>
      </c>
    </row>
    <row r="12270" spans="1:2" x14ac:dyDescent="0.25">
      <c r="A12270" s="62">
        <v>51101617</v>
      </c>
      <c r="B12270" s="63" t="s">
        <v>4273</v>
      </c>
    </row>
    <row r="12271" spans="1:2" x14ac:dyDescent="0.25">
      <c r="A12271" s="62">
        <v>51101618</v>
      </c>
      <c r="B12271" s="63" t="s">
        <v>9284</v>
      </c>
    </row>
    <row r="12272" spans="1:2" x14ac:dyDescent="0.25">
      <c r="A12272" s="62">
        <v>51101619</v>
      </c>
      <c r="B12272" s="63" t="s">
        <v>3884</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4421</v>
      </c>
    </row>
    <row r="12276" spans="1:2" x14ac:dyDescent="0.25">
      <c r="A12276" s="62">
        <v>51101629</v>
      </c>
      <c r="B12276" s="63" t="s">
        <v>11120</v>
      </c>
    </row>
    <row r="12277" spans="1:2" x14ac:dyDescent="0.25">
      <c r="A12277" s="62">
        <v>51101630</v>
      </c>
      <c r="B12277" s="63" t="s">
        <v>14553</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8137</v>
      </c>
    </row>
    <row r="12281" spans="1:2" x14ac:dyDescent="0.25">
      <c r="A12281" s="62">
        <v>51101704</v>
      </c>
      <c r="B12281" s="63" t="s">
        <v>2928</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5953</v>
      </c>
    </row>
    <row r="12286" spans="1:2" x14ac:dyDescent="0.25">
      <c r="A12286" s="62">
        <v>51101709</v>
      </c>
      <c r="B12286" s="63" t="s">
        <v>14745</v>
      </c>
    </row>
    <row r="12287" spans="1:2" x14ac:dyDescent="0.25">
      <c r="A12287" s="62">
        <v>51101710</v>
      </c>
      <c r="B12287" s="63" t="s">
        <v>10081</v>
      </c>
    </row>
    <row r="12288" spans="1:2" x14ac:dyDescent="0.25">
      <c r="A12288" s="62">
        <v>51101711</v>
      </c>
      <c r="B12288" s="63" t="s">
        <v>15618</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16496</v>
      </c>
    </row>
    <row r="12292" spans="1:2" x14ac:dyDescent="0.25">
      <c r="A12292" s="62">
        <v>51101715</v>
      </c>
      <c r="B12292" s="63" t="s">
        <v>7684</v>
      </c>
    </row>
    <row r="12293" spans="1:2" x14ac:dyDescent="0.25">
      <c r="A12293" s="62">
        <v>51101716</v>
      </c>
      <c r="B12293" s="63" t="s">
        <v>17410</v>
      </c>
    </row>
    <row r="12294" spans="1:2" x14ac:dyDescent="0.25">
      <c r="A12294" s="62">
        <v>51101717</v>
      </c>
      <c r="B12294" s="63" t="s">
        <v>6876</v>
      </c>
    </row>
    <row r="12295" spans="1:2" x14ac:dyDescent="0.25">
      <c r="A12295" s="62">
        <v>51101718</v>
      </c>
      <c r="B12295" s="63" t="s">
        <v>4801</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4106</v>
      </c>
    </row>
    <row r="12307" spans="1:2" x14ac:dyDescent="0.25">
      <c r="A12307" s="62">
        <v>51101810</v>
      </c>
      <c r="B12307" s="63" t="s">
        <v>5488</v>
      </c>
    </row>
    <row r="12308" spans="1:2" x14ac:dyDescent="0.25">
      <c r="A12308" s="62">
        <v>51101811</v>
      </c>
      <c r="B12308" s="63" t="s">
        <v>3345</v>
      </c>
    </row>
    <row r="12309" spans="1:2" x14ac:dyDescent="0.25">
      <c r="A12309" s="62">
        <v>51101812</v>
      </c>
      <c r="B12309" s="63" t="s">
        <v>6070</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8772</v>
      </c>
    </row>
    <row r="12317" spans="1:2" x14ac:dyDescent="0.25">
      <c r="A12317" s="62">
        <v>51101820</v>
      </c>
      <c r="B12317" s="63" t="s">
        <v>2071</v>
      </c>
    </row>
    <row r="12318" spans="1:2" x14ac:dyDescent="0.25">
      <c r="A12318" s="62">
        <v>51101821</v>
      </c>
      <c r="B12318" s="63" t="s">
        <v>8546</v>
      </c>
    </row>
    <row r="12319" spans="1:2" x14ac:dyDescent="0.25">
      <c r="A12319" s="62">
        <v>51101824</v>
      </c>
      <c r="B12319" s="63" t="s">
        <v>4498</v>
      </c>
    </row>
    <row r="12320" spans="1:2" x14ac:dyDescent="0.25">
      <c r="A12320" s="62">
        <v>51101825</v>
      </c>
      <c r="B12320" s="63" t="s">
        <v>11143</v>
      </c>
    </row>
    <row r="12321" spans="1:2" x14ac:dyDescent="0.25">
      <c r="A12321" s="62">
        <v>51101826</v>
      </c>
      <c r="B12321" s="63" t="s">
        <v>3265</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7032</v>
      </c>
    </row>
    <row r="12325" spans="1:2" x14ac:dyDescent="0.25">
      <c r="A12325" s="62">
        <v>51101830</v>
      </c>
      <c r="B12325" s="63" t="s">
        <v>8877</v>
      </c>
    </row>
    <row r="12326" spans="1:2" x14ac:dyDescent="0.25">
      <c r="A12326" s="62">
        <v>51101831</v>
      </c>
      <c r="B12326" s="63" t="s">
        <v>4832</v>
      </c>
    </row>
    <row r="12327" spans="1:2" x14ac:dyDescent="0.25">
      <c r="A12327" s="62">
        <v>51101832</v>
      </c>
      <c r="B12327" s="63" t="s">
        <v>13178</v>
      </c>
    </row>
    <row r="12328" spans="1:2" x14ac:dyDescent="0.25">
      <c r="A12328" s="62">
        <v>51101834</v>
      </c>
      <c r="B12328" s="63" t="s">
        <v>8433</v>
      </c>
    </row>
    <row r="12329" spans="1:2" x14ac:dyDescent="0.25">
      <c r="A12329" s="62">
        <v>51101835</v>
      </c>
      <c r="B12329" s="63" t="s">
        <v>2407</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5429</v>
      </c>
    </row>
    <row r="12334" spans="1:2" x14ac:dyDescent="0.25">
      <c r="A12334" s="62">
        <v>51101904</v>
      </c>
      <c r="B12334" s="63" t="s">
        <v>3145</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4526</v>
      </c>
    </row>
    <row r="12338" spans="1:2" x14ac:dyDescent="0.25">
      <c r="A12338" s="62">
        <v>51101908</v>
      </c>
      <c r="B12338" s="63" t="s">
        <v>6342</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8505</v>
      </c>
    </row>
    <row r="12345" spans="1:2" x14ac:dyDescent="0.25">
      <c r="A12345" s="62">
        <v>51102003</v>
      </c>
      <c r="B12345" s="63" t="s">
        <v>8458</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6409</v>
      </c>
    </row>
    <row r="12354" spans="1:2" x14ac:dyDescent="0.25">
      <c r="A12354" s="62">
        <v>51102201</v>
      </c>
      <c r="B12354" s="63" t="s">
        <v>6591</v>
      </c>
    </row>
    <row r="12355" spans="1:2" x14ac:dyDescent="0.25">
      <c r="A12355" s="62">
        <v>51102202</v>
      </c>
      <c r="B12355" s="63" t="s">
        <v>3121</v>
      </c>
    </row>
    <row r="12356" spans="1:2" x14ac:dyDescent="0.25">
      <c r="A12356" s="62">
        <v>51102203</v>
      </c>
      <c r="B12356" s="63" t="s">
        <v>6435</v>
      </c>
    </row>
    <row r="12357" spans="1:2" x14ac:dyDescent="0.25">
      <c r="A12357" s="62">
        <v>51102204</v>
      </c>
      <c r="B12357" s="63" t="s">
        <v>9473</v>
      </c>
    </row>
    <row r="12358" spans="1:2" x14ac:dyDescent="0.25">
      <c r="A12358" s="62">
        <v>51102205</v>
      </c>
      <c r="B12358" s="63" t="s">
        <v>5152</v>
      </c>
    </row>
    <row r="12359" spans="1:2" x14ac:dyDescent="0.25">
      <c r="A12359" s="62">
        <v>51102206</v>
      </c>
      <c r="B12359" s="63" t="s">
        <v>9824</v>
      </c>
    </row>
    <row r="12360" spans="1:2" x14ac:dyDescent="0.25">
      <c r="A12360" s="62">
        <v>51102207</v>
      </c>
      <c r="B12360" s="63" t="s">
        <v>4400</v>
      </c>
    </row>
    <row r="12361" spans="1:2" x14ac:dyDescent="0.25">
      <c r="A12361" s="62">
        <v>51102208</v>
      </c>
      <c r="B12361" s="63" t="s">
        <v>10844</v>
      </c>
    </row>
    <row r="12362" spans="1:2" x14ac:dyDescent="0.25">
      <c r="A12362" s="62">
        <v>51102209</v>
      </c>
      <c r="B12362" s="63" t="s">
        <v>4966</v>
      </c>
    </row>
    <row r="12363" spans="1:2" x14ac:dyDescent="0.25">
      <c r="A12363" s="62">
        <v>51102211</v>
      </c>
      <c r="B12363" s="63" t="s">
        <v>5479</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7308</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8357</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14323</v>
      </c>
    </row>
    <row r="12385" spans="1:2" x14ac:dyDescent="0.25">
      <c r="A12385" s="62">
        <v>51102321</v>
      </c>
      <c r="B12385" s="63" t="s">
        <v>4146</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8756</v>
      </c>
    </row>
    <row r="12389" spans="1:2" x14ac:dyDescent="0.25">
      <c r="A12389" s="62">
        <v>51102325</v>
      </c>
      <c r="B12389" s="63" t="s">
        <v>18819</v>
      </c>
    </row>
    <row r="12390" spans="1:2" x14ac:dyDescent="0.25">
      <c r="A12390" s="62">
        <v>51102326</v>
      </c>
      <c r="B12390" s="63" t="s">
        <v>5465</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4067</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4310</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7195</v>
      </c>
    </row>
    <row r="12406" spans="1:2" x14ac:dyDescent="0.25">
      <c r="A12406" s="62">
        <v>51102506</v>
      </c>
      <c r="B12406" s="63" t="s">
        <v>12372</v>
      </c>
    </row>
    <row r="12407" spans="1:2" x14ac:dyDescent="0.25">
      <c r="A12407" s="62">
        <v>51102507</v>
      </c>
      <c r="B12407" s="63" t="s">
        <v>4180</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5347</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8777</v>
      </c>
    </row>
    <row r="12423" spans="1:2" x14ac:dyDescent="0.25">
      <c r="A12423" s="62">
        <v>51102718</v>
      </c>
      <c r="B12423" s="63" t="s">
        <v>10198</v>
      </c>
    </row>
    <row r="12424" spans="1:2" x14ac:dyDescent="0.25">
      <c r="A12424" s="62">
        <v>51102719</v>
      </c>
      <c r="B12424" s="63" t="s">
        <v>3383</v>
      </c>
    </row>
    <row r="12425" spans="1:2" x14ac:dyDescent="0.25">
      <c r="A12425" s="62">
        <v>51102720</v>
      </c>
      <c r="B12425" s="63" t="s">
        <v>14631</v>
      </c>
    </row>
    <row r="12426" spans="1:2" x14ac:dyDescent="0.25">
      <c r="A12426" s="62">
        <v>51102721</v>
      </c>
      <c r="B12426" s="63" t="s">
        <v>8359</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7501</v>
      </c>
    </row>
    <row r="12430" spans="1:2" x14ac:dyDescent="0.25">
      <c r="A12430" s="62">
        <v>51102725</v>
      </c>
      <c r="B12430" s="63" t="s">
        <v>13453</v>
      </c>
    </row>
    <row r="12431" spans="1:2" x14ac:dyDescent="0.25">
      <c r="A12431" s="62">
        <v>51102726</v>
      </c>
      <c r="B12431" s="63" t="s">
        <v>7031</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5835</v>
      </c>
    </row>
    <row r="12438" spans="1:2" x14ac:dyDescent="0.25">
      <c r="A12438" s="62">
        <v>51111503</v>
      </c>
      <c r="B12438" s="63" t="s">
        <v>6842</v>
      </c>
    </row>
    <row r="12439" spans="1:2" x14ac:dyDescent="0.25">
      <c r="A12439" s="62">
        <v>51111504</v>
      </c>
      <c r="B12439" s="63" t="s">
        <v>10654</v>
      </c>
    </row>
    <row r="12440" spans="1:2" x14ac:dyDescent="0.25">
      <c r="A12440" s="62">
        <v>51111505</v>
      </c>
      <c r="B12440" s="63" t="s">
        <v>15056</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5065</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8347</v>
      </c>
    </row>
    <row r="12453" spans="1:2" x14ac:dyDescent="0.25">
      <c r="A12453" s="62">
        <v>51111518</v>
      </c>
      <c r="B12453" s="63" t="s">
        <v>15801</v>
      </c>
    </row>
    <row r="12454" spans="1:2" x14ac:dyDescent="0.25">
      <c r="A12454" s="62">
        <v>51111519</v>
      </c>
      <c r="B12454" s="63" t="s">
        <v>4803</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4911</v>
      </c>
    </row>
    <row r="12460" spans="1:2" x14ac:dyDescent="0.25">
      <c r="A12460" s="62">
        <v>51111604</v>
      </c>
      <c r="B12460" s="63" t="s">
        <v>14535</v>
      </c>
    </row>
    <row r="12461" spans="1:2" x14ac:dyDescent="0.25">
      <c r="A12461" s="62">
        <v>51111605</v>
      </c>
      <c r="B12461" s="63" t="s">
        <v>3739</v>
      </c>
    </row>
    <row r="12462" spans="1:2" x14ac:dyDescent="0.25">
      <c r="A12462" s="62">
        <v>51111606</v>
      </c>
      <c r="B12462" s="63" t="s">
        <v>6559</v>
      </c>
    </row>
    <row r="12463" spans="1:2" x14ac:dyDescent="0.25">
      <c r="A12463" s="62">
        <v>51111609</v>
      </c>
      <c r="B12463" s="63" t="s">
        <v>8866</v>
      </c>
    </row>
    <row r="12464" spans="1:2" x14ac:dyDescent="0.25">
      <c r="A12464" s="62">
        <v>51111610</v>
      </c>
      <c r="B12464" s="63" t="s">
        <v>212</v>
      </c>
    </row>
    <row r="12465" spans="1:2" x14ac:dyDescent="0.25">
      <c r="A12465" s="62">
        <v>51111611</v>
      </c>
      <c r="B12465" s="63" t="s">
        <v>5170</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16584</v>
      </c>
    </row>
    <row r="12469" spans="1:2" x14ac:dyDescent="0.25">
      <c r="A12469" s="62">
        <v>51111615</v>
      </c>
      <c r="B12469" s="63" t="s">
        <v>3347</v>
      </c>
    </row>
    <row r="12470" spans="1:2" x14ac:dyDescent="0.25">
      <c r="A12470" s="62">
        <v>51111616</v>
      </c>
      <c r="B12470" s="63" t="s">
        <v>6950</v>
      </c>
    </row>
    <row r="12471" spans="1:2" x14ac:dyDescent="0.25">
      <c r="A12471" s="62">
        <v>51111617</v>
      </c>
      <c r="B12471" s="63" t="s">
        <v>7977</v>
      </c>
    </row>
    <row r="12472" spans="1:2" x14ac:dyDescent="0.25">
      <c r="A12472" s="62">
        <v>51111618</v>
      </c>
      <c r="B12472" s="63" t="s">
        <v>2719</v>
      </c>
    </row>
    <row r="12473" spans="1:2" x14ac:dyDescent="0.25">
      <c r="A12473" s="62">
        <v>51111701</v>
      </c>
      <c r="B12473" s="63" t="s">
        <v>4679</v>
      </c>
    </row>
    <row r="12474" spans="1:2" x14ac:dyDescent="0.25">
      <c r="A12474" s="62">
        <v>51111702</v>
      </c>
      <c r="B12474" s="63" t="s">
        <v>5209</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6184</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16510</v>
      </c>
    </row>
    <row r="12486" spans="1:2" x14ac:dyDescent="0.25">
      <c r="A12486" s="62">
        <v>51111714</v>
      </c>
      <c r="B12486" s="63" t="s">
        <v>7669</v>
      </c>
    </row>
    <row r="12487" spans="1:2" x14ac:dyDescent="0.25">
      <c r="A12487" s="62">
        <v>51111715</v>
      </c>
      <c r="B12487" s="63" t="s">
        <v>8693</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7731</v>
      </c>
    </row>
    <row r="12491" spans="1:2" x14ac:dyDescent="0.25">
      <c r="A12491" s="62">
        <v>51111719</v>
      </c>
      <c r="B12491" s="63" t="s">
        <v>16707</v>
      </c>
    </row>
    <row r="12492" spans="1:2" x14ac:dyDescent="0.25">
      <c r="A12492" s="62">
        <v>51111801</v>
      </c>
      <c r="B12492" s="63" t="s">
        <v>3516</v>
      </c>
    </row>
    <row r="12493" spans="1:2" x14ac:dyDescent="0.25">
      <c r="A12493" s="62">
        <v>51111802</v>
      </c>
      <c r="B12493" s="63" t="s">
        <v>13085</v>
      </c>
    </row>
    <row r="12494" spans="1:2" x14ac:dyDescent="0.25">
      <c r="A12494" s="62">
        <v>51111803</v>
      </c>
      <c r="B12494" s="63" t="s">
        <v>7651</v>
      </c>
    </row>
    <row r="12495" spans="1:2" x14ac:dyDescent="0.25">
      <c r="A12495" s="62">
        <v>51111804</v>
      </c>
      <c r="B12495" s="63" t="s">
        <v>5712</v>
      </c>
    </row>
    <row r="12496" spans="1:2" x14ac:dyDescent="0.25">
      <c r="A12496" s="62">
        <v>51111805</v>
      </c>
      <c r="B12496" s="63" t="s">
        <v>5633</v>
      </c>
    </row>
    <row r="12497" spans="1:2" x14ac:dyDescent="0.25">
      <c r="A12497" s="62">
        <v>51111806</v>
      </c>
      <c r="B12497" s="63" t="s">
        <v>9646</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4807</v>
      </c>
    </row>
    <row r="12504" spans="1:2" x14ac:dyDescent="0.25">
      <c r="A12504" s="62">
        <v>51111813</v>
      </c>
      <c r="B12504" s="63" t="s">
        <v>6184</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13603</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14301</v>
      </c>
    </row>
    <row r="12512" spans="1:2" x14ac:dyDescent="0.25">
      <c r="A12512" s="62">
        <v>51111821</v>
      </c>
      <c r="B12512" s="63" t="s">
        <v>5643</v>
      </c>
    </row>
    <row r="12513" spans="1:2" x14ac:dyDescent="0.25">
      <c r="A12513" s="62">
        <v>51111901</v>
      </c>
      <c r="B12513" s="63" t="s">
        <v>7305</v>
      </c>
    </row>
    <row r="12514" spans="1:2" x14ac:dyDescent="0.25">
      <c r="A12514" s="62">
        <v>51111902</v>
      </c>
      <c r="B12514" s="63" t="s">
        <v>2598</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5912</v>
      </c>
    </row>
    <row r="12522" spans="1:2" x14ac:dyDescent="0.25">
      <c r="A12522" s="62">
        <v>51121504</v>
      </c>
      <c r="B12522" s="63" t="s">
        <v>13744</v>
      </c>
    </row>
    <row r="12523" spans="1:2" x14ac:dyDescent="0.25">
      <c r="A12523" s="62">
        <v>51121506</v>
      </c>
      <c r="B12523" s="63" t="s">
        <v>11033</v>
      </c>
    </row>
    <row r="12524" spans="1:2" x14ac:dyDescent="0.25">
      <c r="A12524" s="62">
        <v>51121507</v>
      </c>
      <c r="B12524" s="63" t="s">
        <v>6434</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9568</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4674</v>
      </c>
    </row>
    <row r="12537" spans="1:2" x14ac:dyDescent="0.25">
      <c r="A12537" s="62">
        <v>51121521</v>
      </c>
      <c r="B12537" s="63" t="s">
        <v>3966</v>
      </c>
    </row>
    <row r="12538" spans="1:2" x14ac:dyDescent="0.25">
      <c r="A12538" s="62">
        <v>51121522</v>
      </c>
      <c r="B12538" s="63" t="s">
        <v>6713</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2897</v>
      </c>
    </row>
    <row r="12542" spans="1:2" x14ac:dyDescent="0.25">
      <c r="A12542" s="62">
        <v>51121603</v>
      </c>
      <c r="B12542" s="63" t="s">
        <v>13513</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2717</v>
      </c>
    </row>
    <row r="12548" spans="1:2" x14ac:dyDescent="0.25">
      <c r="A12548" s="62">
        <v>51121611</v>
      </c>
      <c r="B12548" s="63" t="s">
        <v>11836</v>
      </c>
    </row>
    <row r="12549" spans="1:2" x14ac:dyDescent="0.25">
      <c r="A12549" s="62">
        <v>51121614</v>
      </c>
      <c r="B12549" s="63" t="s">
        <v>8368</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10578</v>
      </c>
    </row>
    <row r="12558" spans="1:2" x14ac:dyDescent="0.25">
      <c r="A12558" s="62">
        <v>51121707</v>
      </c>
      <c r="B12558" s="63" t="s">
        <v>4863</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7123</v>
      </c>
    </row>
    <row r="12568" spans="1:2" x14ac:dyDescent="0.25">
      <c r="A12568" s="62">
        <v>51121718</v>
      </c>
      <c r="B12568" s="63" t="s">
        <v>15171</v>
      </c>
    </row>
    <row r="12569" spans="1:2" x14ac:dyDescent="0.25">
      <c r="A12569" s="62">
        <v>51121721</v>
      </c>
      <c r="B12569" s="63" t="s">
        <v>7335</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2636</v>
      </c>
    </row>
    <row r="12573" spans="1:2" x14ac:dyDescent="0.25">
      <c r="A12573" s="62">
        <v>51121726</v>
      </c>
      <c r="B12573" s="63" t="s">
        <v>4980</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8043</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7610</v>
      </c>
    </row>
    <row r="12588" spans="1:2" x14ac:dyDescent="0.25">
      <c r="A12588" s="62">
        <v>51121742</v>
      </c>
      <c r="B12588" s="63" t="s">
        <v>5754</v>
      </c>
    </row>
    <row r="12589" spans="1:2" x14ac:dyDescent="0.25">
      <c r="A12589" s="62">
        <v>51121743</v>
      </c>
      <c r="B12589" s="63" t="s">
        <v>400</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7714</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6829</v>
      </c>
    </row>
    <row r="12607" spans="1:2" x14ac:dyDescent="0.25">
      <c r="A12607" s="62">
        <v>51121761</v>
      </c>
      <c r="B12607" s="63" t="s">
        <v>13443</v>
      </c>
    </row>
    <row r="12608" spans="1:2" x14ac:dyDescent="0.25">
      <c r="A12608" s="62">
        <v>51121762</v>
      </c>
      <c r="B12608" s="63" t="s">
        <v>8653</v>
      </c>
    </row>
    <row r="12609" spans="1:2" x14ac:dyDescent="0.25">
      <c r="A12609" s="62">
        <v>51121763</v>
      </c>
      <c r="B12609" s="63" t="s">
        <v>3540</v>
      </c>
    </row>
    <row r="12610" spans="1:2" x14ac:dyDescent="0.25">
      <c r="A12610" s="62">
        <v>51121764</v>
      </c>
      <c r="B12610" s="63" t="s">
        <v>12095</v>
      </c>
    </row>
    <row r="12611" spans="1:2" x14ac:dyDescent="0.25">
      <c r="A12611" s="62">
        <v>51121765</v>
      </c>
      <c r="B12611" s="63" t="s">
        <v>6557</v>
      </c>
    </row>
    <row r="12612" spans="1:2" x14ac:dyDescent="0.25">
      <c r="A12612" s="62">
        <v>51121801</v>
      </c>
      <c r="B12612" s="63" t="s">
        <v>5416</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4232</v>
      </c>
    </row>
    <row r="12616" spans="1:2" x14ac:dyDescent="0.25">
      <c r="A12616" s="62">
        <v>51121805</v>
      </c>
      <c r="B12616" s="63" t="s">
        <v>10996</v>
      </c>
    </row>
    <row r="12617" spans="1:2" x14ac:dyDescent="0.25">
      <c r="A12617" s="62">
        <v>51121806</v>
      </c>
      <c r="B12617" s="63" t="s">
        <v>7506</v>
      </c>
    </row>
    <row r="12618" spans="1:2" x14ac:dyDescent="0.25">
      <c r="A12618" s="62">
        <v>51121807</v>
      </c>
      <c r="B12618" s="63" t="s">
        <v>6920</v>
      </c>
    </row>
    <row r="12619" spans="1:2" x14ac:dyDescent="0.25">
      <c r="A12619" s="62">
        <v>51121808</v>
      </c>
      <c r="B12619" s="63" t="s">
        <v>14381</v>
      </c>
    </row>
    <row r="12620" spans="1:2" x14ac:dyDescent="0.25">
      <c r="A12620" s="62">
        <v>51121809</v>
      </c>
      <c r="B12620" s="63" t="s">
        <v>8180</v>
      </c>
    </row>
    <row r="12621" spans="1:2" x14ac:dyDescent="0.25">
      <c r="A12621" s="62">
        <v>51121810</v>
      </c>
      <c r="B12621" s="63" t="s">
        <v>17887</v>
      </c>
    </row>
    <row r="12622" spans="1:2" x14ac:dyDescent="0.25">
      <c r="A12622" s="62">
        <v>51121811</v>
      </c>
      <c r="B12622" s="63" t="s">
        <v>8384</v>
      </c>
    </row>
    <row r="12623" spans="1:2" x14ac:dyDescent="0.25">
      <c r="A12623" s="62">
        <v>51121812</v>
      </c>
      <c r="B12623" s="63" t="s">
        <v>2917</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4086</v>
      </c>
    </row>
    <row r="12627" spans="1:2" x14ac:dyDescent="0.25">
      <c r="A12627" s="62">
        <v>51121816</v>
      </c>
      <c r="B12627" s="63" t="s">
        <v>14359</v>
      </c>
    </row>
    <row r="12628" spans="1:2" x14ac:dyDescent="0.25">
      <c r="A12628" s="62">
        <v>51121817</v>
      </c>
      <c r="B12628" s="63" t="s">
        <v>3899</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3848</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4199</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3569</v>
      </c>
    </row>
    <row r="12645" spans="1:2" x14ac:dyDescent="0.25">
      <c r="A12645" s="62">
        <v>51122107</v>
      </c>
      <c r="B12645" s="63" t="s">
        <v>7276</v>
      </c>
    </row>
    <row r="12646" spans="1:2" x14ac:dyDescent="0.25">
      <c r="A12646" s="62">
        <v>51122108</v>
      </c>
      <c r="B12646" s="63" t="s">
        <v>3707</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5452</v>
      </c>
    </row>
    <row r="12652" spans="1:2" x14ac:dyDescent="0.25">
      <c r="A12652" s="62">
        <v>51122301</v>
      </c>
      <c r="B12652" s="63" t="s">
        <v>4010</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8770</v>
      </c>
    </row>
    <row r="12658" spans="1:2" x14ac:dyDescent="0.25">
      <c r="A12658" s="62">
        <v>51131506</v>
      </c>
      <c r="B12658" s="63" t="s">
        <v>10634</v>
      </c>
    </row>
    <row r="12659" spans="1:2" x14ac:dyDescent="0.25">
      <c r="A12659" s="62">
        <v>51131507</v>
      </c>
      <c r="B12659" s="63" t="s">
        <v>5893</v>
      </c>
    </row>
    <row r="12660" spans="1:2" x14ac:dyDescent="0.25">
      <c r="A12660" s="62">
        <v>51131508</v>
      </c>
      <c r="B12660" s="63" t="s">
        <v>4224</v>
      </c>
    </row>
    <row r="12661" spans="1:2" x14ac:dyDescent="0.25">
      <c r="A12661" s="62">
        <v>51131509</v>
      </c>
      <c r="B12661" s="63" t="s">
        <v>12729</v>
      </c>
    </row>
    <row r="12662" spans="1:2" x14ac:dyDescent="0.25">
      <c r="A12662" s="62">
        <v>51131510</v>
      </c>
      <c r="B12662" s="63" t="s">
        <v>5538</v>
      </c>
    </row>
    <row r="12663" spans="1:2" x14ac:dyDescent="0.25">
      <c r="A12663" s="62">
        <v>51131511</v>
      </c>
      <c r="B12663" s="63" t="s">
        <v>3270</v>
      </c>
    </row>
    <row r="12664" spans="1:2" x14ac:dyDescent="0.25">
      <c r="A12664" s="62">
        <v>51131512</v>
      </c>
      <c r="B12664" s="63" t="s">
        <v>15813</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5635</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3732</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6799</v>
      </c>
    </row>
    <row r="12680" spans="1:2" x14ac:dyDescent="0.25">
      <c r="A12680" s="62">
        <v>51131612</v>
      </c>
      <c r="B12680" s="63" t="s">
        <v>10473</v>
      </c>
    </row>
    <row r="12681" spans="1:2" x14ac:dyDescent="0.25">
      <c r="A12681" s="62">
        <v>51131613</v>
      </c>
      <c r="B12681" s="63" t="s">
        <v>2699</v>
      </c>
    </row>
    <row r="12682" spans="1:2" x14ac:dyDescent="0.25">
      <c r="A12682" s="62">
        <v>51131614</v>
      </c>
      <c r="B12682" s="63" t="s">
        <v>6857</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2883</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3942</v>
      </c>
    </row>
    <row r="12692" spans="1:2" x14ac:dyDescent="0.25">
      <c r="A12692" s="62">
        <v>51131707</v>
      </c>
      <c r="B12692" s="63" t="s">
        <v>8125</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8626</v>
      </c>
    </row>
    <row r="12699" spans="1:2" x14ac:dyDescent="0.25">
      <c r="A12699" s="62">
        <v>51131714</v>
      </c>
      <c r="B12699" s="63" t="s">
        <v>3108</v>
      </c>
    </row>
    <row r="12700" spans="1:2" x14ac:dyDescent="0.25">
      <c r="A12700" s="62">
        <v>51131715</v>
      </c>
      <c r="B12700" s="63" t="s">
        <v>5266</v>
      </c>
    </row>
    <row r="12701" spans="1:2" x14ac:dyDescent="0.25">
      <c r="A12701" s="62">
        <v>51131716</v>
      </c>
      <c r="B12701" s="63" t="s">
        <v>2485</v>
      </c>
    </row>
    <row r="12702" spans="1:2" x14ac:dyDescent="0.25">
      <c r="A12702" s="62">
        <v>51131801</v>
      </c>
      <c r="B12702" s="63" t="s">
        <v>1384</v>
      </c>
    </row>
    <row r="12703" spans="1:2" x14ac:dyDescent="0.25">
      <c r="A12703" s="62">
        <v>51131802</v>
      </c>
      <c r="B12703" s="63" t="s">
        <v>7624</v>
      </c>
    </row>
    <row r="12704" spans="1:2" x14ac:dyDescent="0.25">
      <c r="A12704" s="62">
        <v>51131803</v>
      </c>
      <c r="B12704" s="63" t="s">
        <v>6739</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10726</v>
      </c>
    </row>
    <row r="12709" spans="1:2" x14ac:dyDescent="0.25">
      <c r="A12709" s="62">
        <v>51131808</v>
      </c>
      <c r="B12709" s="63" t="s">
        <v>4320</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3999</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9157</v>
      </c>
    </row>
    <row r="12723" spans="1:2" x14ac:dyDescent="0.25">
      <c r="A12723" s="62">
        <v>51141503</v>
      </c>
      <c r="B12723" s="63" t="s">
        <v>7582</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4428</v>
      </c>
    </row>
    <row r="12727" spans="1:2" x14ac:dyDescent="0.25">
      <c r="A12727" s="62">
        <v>51141507</v>
      </c>
      <c r="B12727" s="63" t="s">
        <v>7710</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5134</v>
      </c>
    </row>
    <row r="12736" spans="1:2" x14ac:dyDescent="0.25">
      <c r="A12736" s="62">
        <v>51141516</v>
      </c>
      <c r="B12736" s="63" t="s">
        <v>7324</v>
      </c>
    </row>
    <row r="12737" spans="1:2" x14ac:dyDescent="0.25">
      <c r="A12737" s="62">
        <v>51141517</v>
      </c>
      <c r="B12737" s="63" t="s">
        <v>13967</v>
      </c>
    </row>
    <row r="12738" spans="1:2" x14ac:dyDescent="0.25">
      <c r="A12738" s="62">
        <v>51141518</v>
      </c>
      <c r="B12738" s="63" t="s">
        <v>6843</v>
      </c>
    </row>
    <row r="12739" spans="1:2" x14ac:dyDescent="0.25">
      <c r="A12739" s="62">
        <v>51141519</v>
      </c>
      <c r="B12739" s="63" t="s">
        <v>3529</v>
      </c>
    </row>
    <row r="12740" spans="1:2" x14ac:dyDescent="0.25">
      <c r="A12740" s="62">
        <v>51141520</v>
      </c>
      <c r="B12740" s="63" t="s">
        <v>8274</v>
      </c>
    </row>
    <row r="12741" spans="1:2" x14ac:dyDescent="0.25">
      <c r="A12741" s="62">
        <v>51141521</v>
      </c>
      <c r="B12741" s="63" t="s">
        <v>8372</v>
      </c>
    </row>
    <row r="12742" spans="1:2" x14ac:dyDescent="0.25">
      <c r="A12742" s="62">
        <v>51141522</v>
      </c>
      <c r="B12742" s="63" t="s">
        <v>14936</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15638</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7015</v>
      </c>
    </row>
    <row r="12749" spans="1:2" x14ac:dyDescent="0.25">
      <c r="A12749" s="62">
        <v>51141529</v>
      </c>
      <c r="B12749" s="63" t="s">
        <v>16259</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5679</v>
      </c>
    </row>
    <row r="12754" spans="1:2" x14ac:dyDescent="0.25">
      <c r="A12754" s="62">
        <v>51141601</v>
      </c>
      <c r="B12754" s="63" t="s">
        <v>277</v>
      </c>
    </row>
    <row r="12755" spans="1:2" x14ac:dyDescent="0.25">
      <c r="A12755" s="62">
        <v>51141602</v>
      </c>
      <c r="B12755" s="63" t="s">
        <v>7672</v>
      </c>
    </row>
    <row r="12756" spans="1:2" x14ac:dyDescent="0.25">
      <c r="A12756" s="62">
        <v>51141603</v>
      </c>
      <c r="B12756" s="63" t="s">
        <v>10900</v>
      </c>
    </row>
    <row r="12757" spans="1:2" x14ac:dyDescent="0.25">
      <c r="A12757" s="62">
        <v>51141604</v>
      </c>
      <c r="B12757" s="63" t="s">
        <v>7379</v>
      </c>
    </row>
    <row r="12758" spans="1:2" x14ac:dyDescent="0.25">
      <c r="A12758" s="62">
        <v>51141605</v>
      </c>
      <c r="B12758" s="63" t="s">
        <v>8732</v>
      </c>
    </row>
    <row r="12759" spans="1:2" x14ac:dyDescent="0.25">
      <c r="A12759" s="62">
        <v>51141606</v>
      </c>
      <c r="B12759" s="63" t="s">
        <v>13848</v>
      </c>
    </row>
    <row r="12760" spans="1:2" x14ac:dyDescent="0.25">
      <c r="A12760" s="62">
        <v>51141607</v>
      </c>
      <c r="B12760" s="63" t="s">
        <v>3195</v>
      </c>
    </row>
    <row r="12761" spans="1:2" x14ac:dyDescent="0.25">
      <c r="A12761" s="62">
        <v>51141608</v>
      </c>
      <c r="B12761" s="63" t="s">
        <v>14738</v>
      </c>
    </row>
    <row r="12762" spans="1:2" x14ac:dyDescent="0.25">
      <c r="A12762" s="62">
        <v>51141609</v>
      </c>
      <c r="B12762" s="63" t="s">
        <v>7169</v>
      </c>
    </row>
    <row r="12763" spans="1:2" x14ac:dyDescent="0.25">
      <c r="A12763" s="62">
        <v>51141610</v>
      </c>
      <c r="B12763" s="63" t="s">
        <v>12111</v>
      </c>
    </row>
    <row r="12764" spans="1:2" x14ac:dyDescent="0.25">
      <c r="A12764" s="62">
        <v>51141611</v>
      </c>
      <c r="B12764" s="63" t="s">
        <v>8375</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10454</v>
      </c>
    </row>
    <row r="12769" spans="1:2" x14ac:dyDescent="0.25">
      <c r="A12769" s="62">
        <v>51141616</v>
      </c>
      <c r="B12769" s="63" t="s">
        <v>14650</v>
      </c>
    </row>
    <row r="12770" spans="1:2" x14ac:dyDescent="0.25">
      <c r="A12770" s="62">
        <v>51141617</v>
      </c>
      <c r="B12770" s="63" t="s">
        <v>6580</v>
      </c>
    </row>
    <row r="12771" spans="1:2" x14ac:dyDescent="0.25">
      <c r="A12771" s="62">
        <v>51141618</v>
      </c>
      <c r="B12771" s="63" t="s">
        <v>4591</v>
      </c>
    </row>
    <row r="12772" spans="1:2" x14ac:dyDescent="0.25">
      <c r="A12772" s="62">
        <v>51141619</v>
      </c>
      <c r="B12772" s="63" t="s">
        <v>8755</v>
      </c>
    </row>
    <row r="12773" spans="1:2" x14ac:dyDescent="0.25">
      <c r="A12773" s="62">
        <v>51141620</v>
      </c>
      <c r="B12773" s="63" t="s">
        <v>14076</v>
      </c>
    </row>
    <row r="12774" spans="1:2" x14ac:dyDescent="0.25">
      <c r="A12774" s="62">
        <v>51141621</v>
      </c>
      <c r="B12774" s="63" t="s">
        <v>3428</v>
      </c>
    </row>
    <row r="12775" spans="1:2" x14ac:dyDescent="0.25">
      <c r="A12775" s="62">
        <v>51141622</v>
      </c>
      <c r="B12775" s="63" t="s">
        <v>5044</v>
      </c>
    </row>
    <row r="12776" spans="1:2" x14ac:dyDescent="0.25">
      <c r="A12776" s="62">
        <v>51141623</v>
      </c>
      <c r="B12776" s="63" t="s">
        <v>8469</v>
      </c>
    </row>
    <row r="12777" spans="1:2" x14ac:dyDescent="0.25">
      <c r="A12777" s="62">
        <v>51141624</v>
      </c>
      <c r="B12777" s="63" t="s">
        <v>83</v>
      </c>
    </row>
    <row r="12778" spans="1:2" x14ac:dyDescent="0.25">
      <c r="A12778" s="62">
        <v>51141625</v>
      </c>
      <c r="B12778" s="63" t="s">
        <v>5412</v>
      </c>
    </row>
    <row r="12779" spans="1:2" x14ac:dyDescent="0.25">
      <c r="A12779" s="62">
        <v>51141626</v>
      </c>
      <c r="B12779" s="63" t="s">
        <v>6246</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5072</v>
      </c>
    </row>
    <row r="12783" spans="1:2" x14ac:dyDescent="0.25">
      <c r="A12783" s="62">
        <v>51141630</v>
      </c>
      <c r="B12783" s="63" t="s">
        <v>17795</v>
      </c>
    </row>
    <row r="12784" spans="1:2" x14ac:dyDescent="0.25">
      <c r="A12784" s="62">
        <v>51141631</v>
      </c>
      <c r="B12784" s="63" t="s">
        <v>5799</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8709</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7325</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5049</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7058</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3910</v>
      </c>
    </row>
    <row r="12819" spans="1:2" x14ac:dyDescent="0.25">
      <c r="A12819" s="62">
        <v>51141804</v>
      </c>
      <c r="B12819" s="63" t="s">
        <v>10312</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6020</v>
      </c>
    </row>
    <row r="12825" spans="1:2" x14ac:dyDescent="0.25">
      <c r="A12825" s="62">
        <v>51141810</v>
      </c>
      <c r="B12825" s="63" t="s">
        <v>2706</v>
      </c>
    </row>
    <row r="12826" spans="1:2" x14ac:dyDescent="0.25">
      <c r="A12826" s="62">
        <v>51141811</v>
      </c>
      <c r="B12826" s="63" t="s">
        <v>14987</v>
      </c>
    </row>
    <row r="12827" spans="1:2" x14ac:dyDescent="0.25">
      <c r="A12827" s="62">
        <v>51141812</v>
      </c>
      <c r="B12827" s="63" t="s">
        <v>11440</v>
      </c>
    </row>
    <row r="12828" spans="1:2" x14ac:dyDescent="0.25">
      <c r="A12828" s="62">
        <v>51141813</v>
      </c>
      <c r="B12828" s="63" t="s">
        <v>6778</v>
      </c>
    </row>
    <row r="12829" spans="1:2" x14ac:dyDescent="0.25">
      <c r="A12829" s="62">
        <v>51141814</v>
      </c>
      <c r="B12829" s="63" t="s">
        <v>2728</v>
      </c>
    </row>
    <row r="12830" spans="1:2" x14ac:dyDescent="0.25">
      <c r="A12830" s="62">
        <v>51141815</v>
      </c>
      <c r="B12830" s="63" t="s">
        <v>6173</v>
      </c>
    </row>
    <row r="12831" spans="1:2" x14ac:dyDescent="0.25">
      <c r="A12831" s="62">
        <v>51141816</v>
      </c>
      <c r="B12831" s="63" t="s">
        <v>6989</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6763</v>
      </c>
    </row>
    <row r="12835" spans="1:2" x14ac:dyDescent="0.25">
      <c r="A12835" s="62">
        <v>51141820</v>
      </c>
      <c r="B12835" s="63" t="s">
        <v>9320</v>
      </c>
    </row>
    <row r="12836" spans="1:2" x14ac:dyDescent="0.25">
      <c r="A12836" s="62">
        <v>51141821</v>
      </c>
      <c r="B12836" s="63" t="s">
        <v>6043</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7450</v>
      </c>
    </row>
    <row r="12843" spans="1:2" x14ac:dyDescent="0.25">
      <c r="A12843" s="62">
        <v>51141911</v>
      </c>
      <c r="B12843" s="63" t="s">
        <v>6221</v>
      </c>
    </row>
    <row r="12844" spans="1:2" x14ac:dyDescent="0.25">
      <c r="A12844" s="62">
        <v>51141912</v>
      </c>
      <c r="B12844" s="63" t="s">
        <v>3796</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7138</v>
      </c>
    </row>
    <row r="12849" spans="1:2" x14ac:dyDescent="0.25">
      <c r="A12849" s="62">
        <v>51141917</v>
      </c>
      <c r="B12849" s="63" t="s">
        <v>16379</v>
      </c>
    </row>
    <row r="12850" spans="1:2" x14ac:dyDescent="0.25">
      <c r="A12850" s="62">
        <v>51141918</v>
      </c>
      <c r="B12850" s="63" t="s">
        <v>10731</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13504</v>
      </c>
    </row>
    <row r="12858" spans="1:2" x14ac:dyDescent="0.25">
      <c r="A12858" s="62">
        <v>51142004</v>
      </c>
      <c r="B12858" s="63" t="s">
        <v>3871</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3518</v>
      </c>
    </row>
    <row r="12862" spans="1:2" x14ac:dyDescent="0.25">
      <c r="A12862" s="62">
        <v>51142010</v>
      </c>
      <c r="B12862" s="63" t="s">
        <v>5707</v>
      </c>
    </row>
    <row r="12863" spans="1:2" x14ac:dyDescent="0.25">
      <c r="A12863" s="62">
        <v>51142011</v>
      </c>
      <c r="B12863" s="63" t="s">
        <v>7241</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4678</v>
      </c>
    </row>
    <row r="12867" spans="1:2" x14ac:dyDescent="0.25">
      <c r="A12867" s="62">
        <v>51142015</v>
      </c>
      <c r="B12867" s="63" t="s">
        <v>7973</v>
      </c>
    </row>
    <row r="12868" spans="1:2" x14ac:dyDescent="0.25">
      <c r="A12868" s="62">
        <v>51142016</v>
      </c>
      <c r="B12868" s="63" t="s">
        <v>7484</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7471</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2694</v>
      </c>
    </row>
    <row r="12875" spans="1:2" x14ac:dyDescent="0.25">
      <c r="A12875" s="62">
        <v>51142105</v>
      </c>
      <c r="B12875" s="63" t="s">
        <v>10270</v>
      </c>
    </row>
    <row r="12876" spans="1:2" x14ac:dyDescent="0.25">
      <c r="A12876" s="62">
        <v>51142106</v>
      </c>
      <c r="B12876" s="63" t="s">
        <v>6881</v>
      </c>
    </row>
    <row r="12877" spans="1:2" x14ac:dyDescent="0.25">
      <c r="A12877" s="62">
        <v>51142107</v>
      </c>
      <c r="B12877" s="63" t="s">
        <v>5093</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6475</v>
      </c>
    </row>
    <row r="12881" spans="1:2" x14ac:dyDescent="0.25">
      <c r="A12881" s="62">
        <v>51142111</v>
      </c>
      <c r="B12881" s="63" t="s">
        <v>3454</v>
      </c>
    </row>
    <row r="12882" spans="1:2" x14ac:dyDescent="0.25">
      <c r="A12882" s="62">
        <v>51142112</v>
      </c>
      <c r="B12882" s="63" t="s">
        <v>6705</v>
      </c>
    </row>
    <row r="12883" spans="1:2" x14ac:dyDescent="0.25">
      <c r="A12883" s="62">
        <v>51142113</v>
      </c>
      <c r="B12883" s="63" t="s">
        <v>6149</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3070</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3501</v>
      </c>
    </row>
    <row r="12908" spans="1:2" x14ac:dyDescent="0.25">
      <c r="A12908" s="62">
        <v>51142139</v>
      </c>
      <c r="B12908" s="63" t="s">
        <v>8170</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2877</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5959</v>
      </c>
    </row>
    <row r="12917" spans="1:2" x14ac:dyDescent="0.25">
      <c r="A12917" s="62">
        <v>51142148</v>
      </c>
      <c r="B12917" s="63" t="s">
        <v>16130</v>
      </c>
    </row>
    <row r="12918" spans="1:2" x14ac:dyDescent="0.25">
      <c r="A12918" s="62">
        <v>51142149</v>
      </c>
      <c r="B12918" s="63" t="s">
        <v>8891</v>
      </c>
    </row>
    <row r="12919" spans="1:2" x14ac:dyDescent="0.25">
      <c r="A12919" s="62">
        <v>51142201</v>
      </c>
      <c r="B12919" s="63" t="s">
        <v>4198</v>
      </c>
    </row>
    <row r="12920" spans="1:2" x14ac:dyDescent="0.25">
      <c r="A12920" s="62">
        <v>51142202</v>
      </c>
      <c r="B12920" s="63" t="s">
        <v>8457</v>
      </c>
    </row>
    <row r="12921" spans="1:2" x14ac:dyDescent="0.25">
      <c r="A12921" s="62">
        <v>51142203</v>
      </c>
      <c r="B12921" s="63" t="s">
        <v>11862</v>
      </c>
    </row>
    <row r="12922" spans="1:2" x14ac:dyDescent="0.25">
      <c r="A12922" s="62">
        <v>51142205</v>
      </c>
      <c r="B12922" s="63" t="s">
        <v>6638</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2677</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6700</v>
      </c>
    </row>
    <row r="12929" spans="1:2" x14ac:dyDescent="0.25">
      <c r="A12929" s="62">
        <v>51142212</v>
      </c>
      <c r="B12929" s="63" t="s">
        <v>10711</v>
      </c>
    </row>
    <row r="12930" spans="1:2" x14ac:dyDescent="0.25">
      <c r="A12930" s="62">
        <v>51142213</v>
      </c>
      <c r="B12930" s="63" t="s">
        <v>7205</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7511</v>
      </c>
    </row>
    <row r="12935" spans="1:2" x14ac:dyDescent="0.25">
      <c r="A12935" s="62">
        <v>51142218</v>
      </c>
      <c r="B12935" s="63" t="s">
        <v>2330</v>
      </c>
    </row>
    <row r="12936" spans="1:2" x14ac:dyDescent="0.25">
      <c r="A12936" s="62">
        <v>51142219</v>
      </c>
      <c r="B12936" s="63" t="s">
        <v>5235</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5143</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7802</v>
      </c>
    </row>
    <row r="12947" spans="1:2" x14ac:dyDescent="0.25">
      <c r="A12947" s="62">
        <v>51142230</v>
      </c>
      <c r="B12947" s="63" t="s">
        <v>8615</v>
      </c>
    </row>
    <row r="12948" spans="1:2" x14ac:dyDescent="0.25">
      <c r="A12948" s="62">
        <v>51142231</v>
      </c>
      <c r="B12948" s="63" t="s">
        <v>16429</v>
      </c>
    </row>
    <row r="12949" spans="1:2" x14ac:dyDescent="0.25">
      <c r="A12949" s="62">
        <v>51142232</v>
      </c>
      <c r="B12949" s="63" t="s">
        <v>2369</v>
      </c>
    </row>
    <row r="12950" spans="1:2" x14ac:dyDescent="0.25">
      <c r="A12950" s="62">
        <v>51142233</v>
      </c>
      <c r="B12950" s="63" t="s">
        <v>8404</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5129</v>
      </c>
    </row>
    <row r="12954" spans="1:2" x14ac:dyDescent="0.25">
      <c r="A12954" s="62">
        <v>51142237</v>
      </c>
      <c r="B12954" s="63" t="s">
        <v>1790</v>
      </c>
    </row>
    <row r="12955" spans="1:2" x14ac:dyDescent="0.25">
      <c r="A12955" s="62">
        <v>51142301</v>
      </c>
      <c r="B12955" s="63" t="s">
        <v>8627</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6156</v>
      </c>
    </row>
    <row r="12963" spans="1:2" x14ac:dyDescent="0.25">
      <c r="A12963" s="62">
        <v>51142404</v>
      </c>
      <c r="B12963" s="63" t="s">
        <v>16278</v>
      </c>
    </row>
    <row r="12964" spans="1:2" x14ac:dyDescent="0.25">
      <c r="A12964" s="62">
        <v>51142405</v>
      </c>
      <c r="B12964" s="63" t="s">
        <v>10398</v>
      </c>
    </row>
    <row r="12965" spans="1:2" x14ac:dyDescent="0.25">
      <c r="A12965" s="62">
        <v>51142406</v>
      </c>
      <c r="B12965" s="63" t="s">
        <v>4983</v>
      </c>
    </row>
    <row r="12966" spans="1:2" x14ac:dyDescent="0.25">
      <c r="A12966" s="62">
        <v>51142407</v>
      </c>
      <c r="B12966" s="63" t="s">
        <v>14653</v>
      </c>
    </row>
    <row r="12967" spans="1:2" x14ac:dyDescent="0.25">
      <c r="A12967" s="62">
        <v>51142408</v>
      </c>
      <c r="B12967" s="63" t="s">
        <v>7699</v>
      </c>
    </row>
    <row r="12968" spans="1:2" x14ac:dyDescent="0.25">
      <c r="A12968" s="62">
        <v>51142409</v>
      </c>
      <c r="B12968" s="63" t="s">
        <v>2678</v>
      </c>
    </row>
    <row r="12969" spans="1:2" x14ac:dyDescent="0.25">
      <c r="A12969" s="62">
        <v>51142410</v>
      </c>
      <c r="B12969" s="63" t="s">
        <v>15194</v>
      </c>
    </row>
    <row r="12970" spans="1:2" x14ac:dyDescent="0.25">
      <c r="A12970" s="62">
        <v>51142411</v>
      </c>
      <c r="B12970" s="63" t="s">
        <v>3299</v>
      </c>
    </row>
    <row r="12971" spans="1:2" x14ac:dyDescent="0.25">
      <c r="A12971" s="62">
        <v>51142412</v>
      </c>
      <c r="B12971" s="63" t="s">
        <v>5237</v>
      </c>
    </row>
    <row r="12972" spans="1:2" x14ac:dyDescent="0.25">
      <c r="A12972" s="62">
        <v>51142413</v>
      </c>
      <c r="B12972" s="63" t="s">
        <v>3460</v>
      </c>
    </row>
    <row r="12973" spans="1:2" x14ac:dyDescent="0.25">
      <c r="A12973" s="62">
        <v>51142414</v>
      </c>
      <c r="B12973" s="63" t="s">
        <v>4956</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6402</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5684</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5683</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15118</v>
      </c>
    </row>
    <row r="12989" spans="1:2" x14ac:dyDescent="0.25">
      <c r="A12989" s="62">
        <v>51142606</v>
      </c>
      <c r="B12989" s="63" t="s">
        <v>7584</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4862</v>
      </c>
    </row>
    <row r="12993" spans="1:2" x14ac:dyDescent="0.25">
      <c r="A12993" s="62">
        <v>51142610</v>
      </c>
      <c r="B12993" s="63" t="s">
        <v>3236</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8138</v>
      </c>
    </row>
    <row r="13005" spans="1:2" x14ac:dyDescent="0.25">
      <c r="A13005" s="62">
        <v>51142801</v>
      </c>
      <c r="B13005" s="63" t="s">
        <v>14548</v>
      </c>
    </row>
    <row r="13006" spans="1:2" x14ac:dyDescent="0.25">
      <c r="A13006" s="62">
        <v>51142901</v>
      </c>
      <c r="B13006" s="63" t="s">
        <v>4858</v>
      </c>
    </row>
    <row r="13007" spans="1:2" x14ac:dyDescent="0.25">
      <c r="A13007" s="62">
        <v>51142902</v>
      </c>
      <c r="B13007" s="63" t="s">
        <v>13613</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6477</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7689</v>
      </c>
    </row>
    <row r="13022" spans="1:2" x14ac:dyDescent="0.25">
      <c r="A13022" s="62">
        <v>51142917</v>
      </c>
      <c r="B13022" s="63" t="s">
        <v>10043</v>
      </c>
    </row>
    <row r="13023" spans="1:2" x14ac:dyDescent="0.25">
      <c r="A13023" s="62">
        <v>51142918</v>
      </c>
      <c r="B13023" s="63" t="s">
        <v>8022</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14468</v>
      </c>
    </row>
    <row r="13027" spans="1:2" x14ac:dyDescent="0.25">
      <c r="A13027" s="62">
        <v>51142922</v>
      </c>
      <c r="B13027" s="63" t="s">
        <v>6754</v>
      </c>
    </row>
    <row r="13028" spans="1:2" x14ac:dyDescent="0.25">
      <c r="A13028" s="62">
        <v>51142923</v>
      </c>
      <c r="B13028" s="63" t="s">
        <v>3327</v>
      </c>
    </row>
    <row r="13029" spans="1:2" x14ac:dyDescent="0.25">
      <c r="A13029" s="62">
        <v>51142924</v>
      </c>
      <c r="B13029" s="63" t="s">
        <v>5397</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5596</v>
      </c>
    </row>
    <row r="13034" spans="1:2" x14ac:dyDescent="0.25">
      <c r="A13034" s="62">
        <v>51142929</v>
      </c>
      <c r="B13034" s="63" t="s">
        <v>7637</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4730</v>
      </c>
    </row>
    <row r="13039" spans="1:2" x14ac:dyDescent="0.25">
      <c r="A13039" s="62">
        <v>51142934</v>
      </c>
      <c r="B13039" s="63" t="s">
        <v>5775</v>
      </c>
    </row>
    <row r="13040" spans="1:2" x14ac:dyDescent="0.25">
      <c r="A13040" s="62">
        <v>51142935</v>
      </c>
      <c r="B13040" s="63" t="s">
        <v>4540</v>
      </c>
    </row>
    <row r="13041" spans="1:2" x14ac:dyDescent="0.25">
      <c r="A13041" s="62">
        <v>51142936</v>
      </c>
      <c r="B13041" s="63" t="s">
        <v>15836</v>
      </c>
    </row>
    <row r="13042" spans="1:2" x14ac:dyDescent="0.25">
      <c r="A13042" s="62">
        <v>51142937</v>
      </c>
      <c r="B13042" s="63" t="s">
        <v>2573</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3441</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5650</v>
      </c>
    </row>
    <row r="13051" spans="1:2" x14ac:dyDescent="0.25">
      <c r="A13051" s="62">
        <v>51142946</v>
      </c>
      <c r="B13051" s="63" t="s">
        <v>4788</v>
      </c>
    </row>
    <row r="13052" spans="1:2" x14ac:dyDescent="0.25">
      <c r="A13052" s="62">
        <v>51142947</v>
      </c>
      <c r="B13052" s="63" t="s">
        <v>12640</v>
      </c>
    </row>
    <row r="13053" spans="1:2" x14ac:dyDescent="0.25">
      <c r="A13053" s="62">
        <v>51151501</v>
      </c>
      <c r="B13053" s="63" t="s">
        <v>6663</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16968</v>
      </c>
    </row>
    <row r="13057" spans="1:2" x14ac:dyDescent="0.25">
      <c r="A13057" s="62">
        <v>51151505</v>
      </c>
      <c r="B13057" s="63" t="s">
        <v>15380</v>
      </c>
    </row>
    <row r="13058" spans="1:2" x14ac:dyDescent="0.25">
      <c r="A13058" s="62">
        <v>51151506</v>
      </c>
      <c r="B13058" s="63" t="s">
        <v>7354</v>
      </c>
    </row>
    <row r="13059" spans="1:2" x14ac:dyDescent="0.25">
      <c r="A13059" s="62">
        <v>51151507</v>
      </c>
      <c r="B13059" s="63" t="s">
        <v>5811</v>
      </c>
    </row>
    <row r="13060" spans="1:2" x14ac:dyDescent="0.25">
      <c r="A13060" s="62">
        <v>51151508</v>
      </c>
      <c r="B13060" s="63" t="s">
        <v>4267</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11323</v>
      </c>
    </row>
    <row r="13071" spans="1:2" x14ac:dyDescent="0.25">
      <c r="A13071" s="62">
        <v>51151601</v>
      </c>
      <c r="B13071" s="63" t="s">
        <v>16188</v>
      </c>
    </row>
    <row r="13072" spans="1:2" x14ac:dyDescent="0.25">
      <c r="A13072" s="62">
        <v>51151602</v>
      </c>
      <c r="B13072" s="63" t="s">
        <v>4248</v>
      </c>
    </row>
    <row r="13073" spans="1:2" x14ac:dyDescent="0.25">
      <c r="A13073" s="62">
        <v>51151603</v>
      </c>
      <c r="B13073" s="63" t="s">
        <v>5513</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2738</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5172</v>
      </c>
    </row>
    <row r="13080" spans="1:2" x14ac:dyDescent="0.25">
      <c r="A13080" s="62">
        <v>51151610</v>
      </c>
      <c r="B13080" s="63" t="s">
        <v>1192</v>
      </c>
    </row>
    <row r="13081" spans="1:2" x14ac:dyDescent="0.25">
      <c r="A13081" s="62">
        <v>51151611</v>
      </c>
      <c r="B13081" s="63" t="s">
        <v>4610</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5069</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7996</v>
      </c>
    </row>
    <row r="13088" spans="1:2" x14ac:dyDescent="0.25">
      <c r="A13088" s="62">
        <v>51151702</v>
      </c>
      <c r="B13088" s="63" t="s">
        <v>2549</v>
      </c>
    </row>
    <row r="13089" spans="1:2" x14ac:dyDescent="0.25">
      <c r="A13089" s="62">
        <v>51151703</v>
      </c>
      <c r="B13089" s="63" t="s">
        <v>9237</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6016</v>
      </c>
    </row>
    <row r="13098" spans="1:2" x14ac:dyDescent="0.25">
      <c r="A13098" s="62">
        <v>51151712</v>
      </c>
      <c r="B13098" s="63" t="s">
        <v>9644</v>
      </c>
    </row>
    <row r="13099" spans="1:2" x14ac:dyDescent="0.25">
      <c r="A13099" s="62">
        <v>51151713</v>
      </c>
      <c r="B13099" s="63" t="s">
        <v>3080</v>
      </c>
    </row>
    <row r="13100" spans="1:2" x14ac:dyDescent="0.25">
      <c r="A13100" s="62">
        <v>51151714</v>
      </c>
      <c r="B13100" s="63" t="s">
        <v>5068</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9018</v>
      </c>
    </row>
    <row r="13105" spans="1:2" x14ac:dyDescent="0.25">
      <c r="A13105" s="62">
        <v>51151719</v>
      </c>
      <c r="B13105" s="63" t="s">
        <v>4979</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5541</v>
      </c>
    </row>
    <row r="13112" spans="1:2" x14ac:dyDescent="0.25">
      <c r="A13112" s="62">
        <v>51151726</v>
      </c>
      <c r="B13112" s="63" t="s">
        <v>11358</v>
      </c>
    </row>
    <row r="13113" spans="1:2" x14ac:dyDescent="0.25">
      <c r="A13113" s="62">
        <v>51151727</v>
      </c>
      <c r="B13113" s="63" t="s">
        <v>7598</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16666</v>
      </c>
    </row>
    <row r="13119" spans="1:2" x14ac:dyDescent="0.25">
      <c r="A13119" s="62">
        <v>51151733</v>
      </c>
      <c r="B13119" s="63" t="s">
        <v>2948</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7014</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7843</v>
      </c>
    </row>
    <row r="13127" spans="1:2" x14ac:dyDescent="0.25">
      <c r="A13127" s="62">
        <v>51151741</v>
      </c>
      <c r="B13127" s="63" t="s">
        <v>11658</v>
      </c>
    </row>
    <row r="13128" spans="1:2" x14ac:dyDescent="0.25">
      <c r="A13128" s="62">
        <v>51151742</v>
      </c>
      <c r="B13128" s="63" t="s">
        <v>3651</v>
      </c>
    </row>
    <row r="13129" spans="1:2" x14ac:dyDescent="0.25">
      <c r="A13129" s="62">
        <v>51151743</v>
      </c>
      <c r="B13129" s="63" t="s">
        <v>6209</v>
      </c>
    </row>
    <row r="13130" spans="1:2" x14ac:dyDescent="0.25">
      <c r="A13130" s="62">
        <v>51151744</v>
      </c>
      <c r="B13130" s="63" t="s">
        <v>5076</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5487</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8174</v>
      </c>
    </row>
    <row r="13137" spans="1:2" x14ac:dyDescent="0.25">
      <c r="A13137" s="62">
        <v>51151802</v>
      </c>
      <c r="B13137" s="63" t="s">
        <v>17860</v>
      </c>
    </row>
    <row r="13138" spans="1:2" x14ac:dyDescent="0.25">
      <c r="A13138" s="62">
        <v>51151803</v>
      </c>
      <c r="B13138" s="63" t="s">
        <v>7118</v>
      </c>
    </row>
    <row r="13139" spans="1:2" x14ac:dyDescent="0.25">
      <c r="A13139" s="62">
        <v>51151804</v>
      </c>
      <c r="B13139" s="63" t="s">
        <v>14671</v>
      </c>
    </row>
    <row r="13140" spans="1:2" x14ac:dyDescent="0.25">
      <c r="A13140" s="62">
        <v>51151805</v>
      </c>
      <c r="B13140" s="63" t="s">
        <v>5115</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14421</v>
      </c>
    </row>
    <row r="13145" spans="1:2" x14ac:dyDescent="0.25">
      <c r="A13145" s="62">
        <v>51151814</v>
      </c>
      <c r="B13145" s="63" t="s">
        <v>11269</v>
      </c>
    </row>
    <row r="13146" spans="1:2" x14ac:dyDescent="0.25">
      <c r="A13146" s="62">
        <v>51151815</v>
      </c>
      <c r="B13146" s="63" t="s">
        <v>4375</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8602</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8178</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8227</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3915</v>
      </c>
    </row>
    <row r="13163" spans="1:2" x14ac:dyDescent="0.25">
      <c r="A13163" s="62">
        <v>51151907</v>
      </c>
      <c r="B13163" s="63" t="s">
        <v>8250</v>
      </c>
    </row>
    <row r="13164" spans="1:2" x14ac:dyDescent="0.25">
      <c r="A13164" s="62">
        <v>51151908</v>
      </c>
      <c r="B13164" s="63" t="s">
        <v>17283</v>
      </c>
    </row>
    <row r="13165" spans="1:2" x14ac:dyDescent="0.25">
      <c r="A13165" s="62">
        <v>51151910</v>
      </c>
      <c r="B13165" s="63" t="s">
        <v>5518</v>
      </c>
    </row>
    <row r="13166" spans="1:2" x14ac:dyDescent="0.25">
      <c r="A13166" s="62">
        <v>51151911</v>
      </c>
      <c r="B13166" s="63" t="s">
        <v>674</v>
      </c>
    </row>
    <row r="13167" spans="1:2" x14ac:dyDescent="0.25">
      <c r="A13167" s="62">
        <v>51151912</v>
      </c>
      <c r="B13167" s="63" t="s">
        <v>5122</v>
      </c>
    </row>
    <row r="13168" spans="1:2" x14ac:dyDescent="0.25">
      <c r="A13168" s="62">
        <v>51151913</v>
      </c>
      <c r="B13168" s="63" t="s">
        <v>5830</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4068</v>
      </c>
    </row>
    <row r="13172" spans="1:2" x14ac:dyDescent="0.25">
      <c r="A13172" s="62">
        <v>51151917</v>
      </c>
      <c r="B13172" s="63" t="s">
        <v>5111</v>
      </c>
    </row>
    <row r="13173" spans="1:2" x14ac:dyDescent="0.25">
      <c r="A13173" s="62">
        <v>51152001</v>
      </c>
      <c r="B13173" s="63" t="s">
        <v>2585</v>
      </c>
    </row>
    <row r="13174" spans="1:2" x14ac:dyDescent="0.25">
      <c r="A13174" s="62">
        <v>51152002</v>
      </c>
      <c r="B13174" s="63" t="s">
        <v>7143</v>
      </c>
    </row>
    <row r="13175" spans="1:2" x14ac:dyDescent="0.25">
      <c r="A13175" s="62">
        <v>51152003</v>
      </c>
      <c r="B13175" s="63" t="s">
        <v>15315</v>
      </c>
    </row>
    <row r="13176" spans="1:2" x14ac:dyDescent="0.25">
      <c r="A13176" s="62">
        <v>51152004</v>
      </c>
      <c r="B13176" s="63" t="s">
        <v>4861</v>
      </c>
    </row>
    <row r="13177" spans="1:2" x14ac:dyDescent="0.25">
      <c r="A13177" s="62">
        <v>51152005</v>
      </c>
      <c r="B13177" s="63" t="s">
        <v>17523</v>
      </c>
    </row>
    <row r="13178" spans="1:2" x14ac:dyDescent="0.25">
      <c r="A13178" s="62">
        <v>51152006</v>
      </c>
      <c r="B13178" s="63" t="s">
        <v>4491</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7191</v>
      </c>
    </row>
    <row r="13185" spans="1:2" x14ac:dyDescent="0.25">
      <c r="A13185" s="62">
        <v>51161501</v>
      </c>
      <c r="B13185" s="63" t="s">
        <v>15473</v>
      </c>
    </row>
    <row r="13186" spans="1:2" x14ac:dyDescent="0.25">
      <c r="A13186" s="62">
        <v>51161502</v>
      </c>
      <c r="B13186" s="63" t="s">
        <v>6526</v>
      </c>
    </row>
    <row r="13187" spans="1:2" x14ac:dyDescent="0.25">
      <c r="A13187" s="62">
        <v>51161503</v>
      </c>
      <c r="B13187" s="63" t="s">
        <v>6581</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4603</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4140</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4272</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16815</v>
      </c>
    </row>
    <row r="13205" spans="1:2" x14ac:dyDescent="0.25">
      <c r="A13205" s="62">
        <v>51161607</v>
      </c>
      <c r="B13205" s="63" t="s">
        <v>8381</v>
      </c>
    </row>
    <row r="13206" spans="1:2" x14ac:dyDescent="0.25">
      <c r="A13206" s="62">
        <v>51161608</v>
      </c>
      <c r="B13206" s="63" t="s">
        <v>11165</v>
      </c>
    </row>
    <row r="13207" spans="1:2" x14ac:dyDescent="0.25">
      <c r="A13207" s="62">
        <v>51161609</v>
      </c>
      <c r="B13207" s="63" t="s">
        <v>5187</v>
      </c>
    </row>
    <row r="13208" spans="1:2" x14ac:dyDescent="0.25">
      <c r="A13208" s="62">
        <v>51161610</v>
      </c>
      <c r="B13208" s="63" t="s">
        <v>5787</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6243</v>
      </c>
    </row>
    <row r="13212" spans="1:2" x14ac:dyDescent="0.25">
      <c r="A13212" s="62">
        <v>51161614</v>
      </c>
      <c r="B13212" s="63" t="s">
        <v>7905</v>
      </c>
    </row>
    <row r="13213" spans="1:2" x14ac:dyDescent="0.25">
      <c r="A13213" s="62">
        <v>51161615</v>
      </c>
      <c r="B13213" s="63" t="s">
        <v>9409</v>
      </c>
    </row>
    <row r="13214" spans="1:2" x14ac:dyDescent="0.25">
      <c r="A13214" s="62">
        <v>51161616</v>
      </c>
      <c r="B13214" s="63" t="s">
        <v>7519</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4140</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4399</v>
      </c>
    </row>
    <row r="13224" spans="1:2" x14ac:dyDescent="0.25">
      <c r="A13224" s="62">
        <v>51161626</v>
      </c>
      <c r="B13224" s="63" t="s">
        <v>4960</v>
      </c>
    </row>
    <row r="13225" spans="1:2" x14ac:dyDescent="0.25">
      <c r="A13225" s="62">
        <v>51161627</v>
      </c>
      <c r="B13225" s="63" t="s">
        <v>15120</v>
      </c>
    </row>
    <row r="13226" spans="1:2" x14ac:dyDescent="0.25">
      <c r="A13226" s="62">
        <v>51161628</v>
      </c>
      <c r="B13226" s="63" t="s">
        <v>8120</v>
      </c>
    </row>
    <row r="13227" spans="1:2" x14ac:dyDescent="0.25">
      <c r="A13227" s="62">
        <v>51161629</v>
      </c>
      <c r="B13227" s="63" t="s">
        <v>18530</v>
      </c>
    </row>
    <row r="13228" spans="1:2" x14ac:dyDescent="0.25">
      <c r="A13228" s="62">
        <v>51161630</v>
      </c>
      <c r="B13228" s="63" t="s">
        <v>8018</v>
      </c>
    </row>
    <row r="13229" spans="1:2" x14ac:dyDescent="0.25">
      <c r="A13229" s="62">
        <v>51161631</v>
      </c>
      <c r="B13229" s="63" t="s">
        <v>16124</v>
      </c>
    </row>
    <row r="13230" spans="1:2" x14ac:dyDescent="0.25">
      <c r="A13230" s="62">
        <v>51161632</v>
      </c>
      <c r="B13230" s="63" t="s">
        <v>10038</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7933</v>
      </c>
    </row>
    <row r="13236" spans="1:2" x14ac:dyDescent="0.25">
      <c r="A13236" s="62">
        <v>51161638</v>
      </c>
      <c r="B13236" s="63" t="s">
        <v>12662</v>
      </c>
    </row>
    <row r="13237" spans="1:2" x14ac:dyDescent="0.25">
      <c r="A13237" s="62">
        <v>51161639</v>
      </c>
      <c r="B13237" s="63" t="s">
        <v>7459</v>
      </c>
    </row>
    <row r="13238" spans="1:2" x14ac:dyDescent="0.25">
      <c r="A13238" s="62">
        <v>51161640</v>
      </c>
      <c r="B13238" s="63" t="s">
        <v>5346</v>
      </c>
    </row>
    <row r="13239" spans="1:2" x14ac:dyDescent="0.25">
      <c r="A13239" s="62">
        <v>51161646</v>
      </c>
      <c r="B13239" s="63" t="s">
        <v>11216</v>
      </c>
    </row>
    <row r="13240" spans="1:2" x14ac:dyDescent="0.25">
      <c r="A13240" s="62">
        <v>51161647</v>
      </c>
      <c r="B13240" s="63" t="s">
        <v>14964</v>
      </c>
    </row>
    <row r="13241" spans="1:2" x14ac:dyDescent="0.25">
      <c r="A13241" s="62">
        <v>51161648</v>
      </c>
      <c r="B13241" s="63" t="s">
        <v>7196</v>
      </c>
    </row>
    <row r="13242" spans="1:2" x14ac:dyDescent="0.25">
      <c r="A13242" s="62">
        <v>51161649</v>
      </c>
      <c r="B13242" s="63" t="s">
        <v>17890</v>
      </c>
    </row>
    <row r="13243" spans="1:2" x14ac:dyDescent="0.25">
      <c r="A13243" s="62">
        <v>51161650</v>
      </c>
      <c r="B13243" s="63" t="s">
        <v>6503</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7266</v>
      </c>
    </row>
    <row r="13253" spans="1:2" x14ac:dyDescent="0.25">
      <c r="A13253" s="62">
        <v>51161709</v>
      </c>
      <c r="B13253" s="63" t="s">
        <v>9213</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5624</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5875</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8589</v>
      </c>
    </row>
    <row r="13273" spans="1:2" x14ac:dyDescent="0.25">
      <c r="A13273" s="62">
        <v>51161903</v>
      </c>
      <c r="B13273" s="63" t="s">
        <v>17909</v>
      </c>
    </row>
    <row r="13274" spans="1:2" x14ac:dyDescent="0.25">
      <c r="A13274" s="62">
        <v>51171501</v>
      </c>
      <c r="B13274" s="63" t="s">
        <v>4599</v>
      </c>
    </row>
    <row r="13275" spans="1:2" x14ac:dyDescent="0.25">
      <c r="A13275" s="62">
        <v>51171502</v>
      </c>
      <c r="B13275" s="63" t="s">
        <v>12876</v>
      </c>
    </row>
    <row r="13276" spans="1:2" x14ac:dyDescent="0.25">
      <c r="A13276" s="62">
        <v>51171503</v>
      </c>
      <c r="B13276" s="63" t="s">
        <v>2847</v>
      </c>
    </row>
    <row r="13277" spans="1:2" x14ac:dyDescent="0.25">
      <c r="A13277" s="62">
        <v>51171504</v>
      </c>
      <c r="B13277" s="63" t="s">
        <v>6220</v>
      </c>
    </row>
    <row r="13278" spans="1:2" x14ac:dyDescent="0.25">
      <c r="A13278" s="62">
        <v>51171505</v>
      </c>
      <c r="B13278" s="63" t="s">
        <v>3747</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4840</v>
      </c>
    </row>
    <row r="13282" spans="1:2" x14ac:dyDescent="0.25">
      <c r="A13282" s="62">
        <v>51171510</v>
      </c>
      <c r="B13282" s="63" t="s">
        <v>13908</v>
      </c>
    </row>
    <row r="13283" spans="1:2" x14ac:dyDescent="0.25">
      <c r="A13283" s="62">
        <v>51171511</v>
      </c>
      <c r="B13283" s="63" t="s">
        <v>2562</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6166</v>
      </c>
    </row>
    <row r="13287" spans="1:2" x14ac:dyDescent="0.25">
      <c r="A13287" s="62">
        <v>51171603</v>
      </c>
      <c r="B13287" s="63" t="s">
        <v>5871</v>
      </c>
    </row>
    <row r="13288" spans="1:2" x14ac:dyDescent="0.25">
      <c r="A13288" s="62">
        <v>51171604</v>
      </c>
      <c r="B13288" s="63" t="s">
        <v>5566</v>
      </c>
    </row>
    <row r="13289" spans="1:2" x14ac:dyDescent="0.25">
      <c r="A13289" s="62">
        <v>51171605</v>
      </c>
      <c r="B13289" s="63" t="s">
        <v>14545</v>
      </c>
    </row>
    <row r="13290" spans="1:2" x14ac:dyDescent="0.25">
      <c r="A13290" s="62">
        <v>51171606</v>
      </c>
      <c r="B13290" s="63" t="s">
        <v>5287</v>
      </c>
    </row>
    <row r="13291" spans="1:2" x14ac:dyDescent="0.25">
      <c r="A13291" s="62">
        <v>51171607</v>
      </c>
      <c r="B13291" s="63" t="s">
        <v>8131</v>
      </c>
    </row>
    <row r="13292" spans="1:2" x14ac:dyDescent="0.25">
      <c r="A13292" s="62">
        <v>51171608</v>
      </c>
      <c r="B13292" s="63" t="s">
        <v>8171</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7781</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5101</v>
      </c>
    </row>
    <row r="13299" spans="1:2" x14ac:dyDescent="0.25">
      <c r="A13299" s="62">
        <v>51171615</v>
      </c>
      <c r="B13299" s="63" t="s">
        <v>6257</v>
      </c>
    </row>
    <row r="13300" spans="1:2" x14ac:dyDescent="0.25">
      <c r="A13300" s="62">
        <v>51171616</v>
      </c>
      <c r="B13300" s="63" t="s">
        <v>9416</v>
      </c>
    </row>
    <row r="13301" spans="1:2" x14ac:dyDescent="0.25">
      <c r="A13301" s="62">
        <v>51171617</v>
      </c>
      <c r="B13301" s="63" t="s">
        <v>13680</v>
      </c>
    </row>
    <row r="13302" spans="1:2" x14ac:dyDescent="0.25">
      <c r="A13302" s="62">
        <v>51171618</v>
      </c>
      <c r="B13302" s="63" t="s">
        <v>8192</v>
      </c>
    </row>
    <row r="13303" spans="1:2" x14ac:dyDescent="0.25">
      <c r="A13303" s="62">
        <v>51171619</v>
      </c>
      <c r="B13303" s="63" t="s">
        <v>3925</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15895</v>
      </c>
    </row>
    <row r="13312" spans="1:2" x14ac:dyDescent="0.25">
      <c r="A13312" s="62">
        <v>51171629</v>
      </c>
      <c r="B13312" s="63" t="s">
        <v>9259</v>
      </c>
    </row>
    <row r="13313" spans="1:2" x14ac:dyDescent="0.25">
      <c r="A13313" s="62">
        <v>51171630</v>
      </c>
      <c r="B13313" s="63" t="s">
        <v>4559</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8023</v>
      </c>
    </row>
    <row r="13319" spans="1:2" x14ac:dyDescent="0.25">
      <c r="A13319" s="62">
        <v>51171704</v>
      </c>
      <c r="B13319" s="63" t="s">
        <v>7417</v>
      </c>
    </row>
    <row r="13320" spans="1:2" x14ac:dyDescent="0.25">
      <c r="A13320" s="62">
        <v>51171706</v>
      </c>
      <c r="B13320" s="63" t="s">
        <v>11988</v>
      </c>
    </row>
    <row r="13321" spans="1:2" x14ac:dyDescent="0.25">
      <c r="A13321" s="62">
        <v>51171707</v>
      </c>
      <c r="B13321" s="63" t="s">
        <v>3114</v>
      </c>
    </row>
    <row r="13322" spans="1:2" x14ac:dyDescent="0.25">
      <c r="A13322" s="62">
        <v>51171708</v>
      </c>
      <c r="B13322" s="63" t="s">
        <v>4691</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4246</v>
      </c>
    </row>
    <row r="13332" spans="1:2" x14ac:dyDescent="0.25">
      <c r="A13332" s="62">
        <v>51171806</v>
      </c>
      <c r="B13332" s="63" t="s">
        <v>5321</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3302</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5021</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14370</v>
      </c>
    </row>
    <row r="13349" spans="1:2" x14ac:dyDescent="0.25">
      <c r="A13349" s="62">
        <v>51171902</v>
      </c>
      <c r="B13349" s="63" t="s">
        <v>7313</v>
      </c>
    </row>
    <row r="13350" spans="1:2" x14ac:dyDescent="0.25">
      <c r="A13350" s="62">
        <v>51171903</v>
      </c>
      <c r="B13350" s="63" t="s">
        <v>312</v>
      </c>
    </row>
    <row r="13351" spans="1:2" x14ac:dyDescent="0.25">
      <c r="A13351" s="62">
        <v>51171904</v>
      </c>
      <c r="B13351" s="63" t="s">
        <v>4444</v>
      </c>
    </row>
    <row r="13352" spans="1:2" x14ac:dyDescent="0.25">
      <c r="A13352" s="62">
        <v>51171905</v>
      </c>
      <c r="B13352" s="63" t="s">
        <v>7245</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7105</v>
      </c>
    </row>
    <row r="13356" spans="1:2" x14ac:dyDescent="0.25">
      <c r="A13356" s="62">
        <v>51171909</v>
      </c>
      <c r="B13356" s="63" t="s">
        <v>16222</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2400</v>
      </c>
    </row>
    <row r="13367" spans="1:2" x14ac:dyDescent="0.25">
      <c r="A13367" s="62">
        <v>51172002</v>
      </c>
      <c r="B13367" s="63" t="s">
        <v>15789</v>
      </c>
    </row>
    <row r="13368" spans="1:2" x14ac:dyDescent="0.25">
      <c r="A13368" s="62">
        <v>51172003</v>
      </c>
      <c r="B13368" s="63" t="s">
        <v>4182</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8079</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6061</v>
      </c>
    </row>
    <row r="13381" spans="1:2" x14ac:dyDescent="0.25">
      <c r="A13381" s="62">
        <v>51181502</v>
      </c>
      <c r="B13381" s="63" t="s">
        <v>4164</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5974</v>
      </c>
    </row>
    <row r="13385" spans="1:2" x14ac:dyDescent="0.25">
      <c r="A13385" s="62">
        <v>51181506</v>
      </c>
      <c r="B13385" s="63" t="s">
        <v>4628</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4667</v>
      </c>
    </row>
    <row r="13390" spans="1:2" x14ac:dyDescent="0.25">
      <c r="A13390" s="62">
        <v>51181513</v>
      </c>
      <c r="B13390" s="63" t="s">
        <v>17448</v>
      </c>
    </row>
    <row r="13391" spans="1:2" x14ac:dyDescent="0.25">
      <c r="A13391" s="62">
        <v>51181514</v>
      </c>
      <c r="B13391" s="63" t="s">
        <v>5305</v>
      </c>
    </row>
    <row r="13392" spans="1:2" x14ac:dyDescent="0.25">
      <c r="A13392" s="62">
        <v>51181515</v>
      </c>
      <c r="B13392" s="63" t="s">
        <v>4572</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10865</v>
      </c>
    </row>
    <row r="13397" spans="1:2" x14ac:dyDescent="0.25">
      <c r="A13397" s="62">
        <v>51181521</v>
      </c>
      <c r="B13397" s="63" t="s">
        <v>6193</v>
      </c>
    </row>
    <row r="13398" spans="1:2" x14ac:dyDescent="0.25">
      <c r="A13398" s="62">
        <v>51181522</v>
      </c>
      <c r="B13398" s="63" t="s">
        <v>12806</v>
      </c>
    </row>
    <row r="13399" spans="1:2" x14ac:dyDescent="0.25">
      <c r="A13399" s="62">
        <v>51181523</v>
      </c>
      <c r="B13399" s="63" t="s">
        <v>7962</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13263</v>
      </c>
    </row>
    <row r="13404" spans="1:2" x14ac:dyDescent="0.25">
      <c r="A13404" s="62">
        <v>51181604</v>
      </c>
      <c r="B13404" s="63" t="s">
        <v>4945</v>
      </c>
    </row>
    <row r="13405" spans="1:2" x14ac:dyDescent="0.25">
      <c r="A13405" s="62">
        <v>51181605</v>
      </c>
      <c r="B13405" s="63" t="s">
        <v>7752</v>
      </c>
    </row>
    <row r="13406" spans="1:2" x14ac:dyDescent="0.25">
      <c r="A13406" s="62">
        <v>51181606</v>
      </c>
      <c r="B13406" s="63" t="s">
        <v>6008</v>
      </c>
    </row>
    <row r="13407" spans="1:2" x14ac:dyDescent="0.25">
      <c r="A13407" s="62">
        <v>51181607</v>
      </c>
      <c r="B13407" s="63" t="s">
        <v>5808</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2593</v>
      </c>
    </row>
    <row r="13412" spans="1:2" x14ac:dyDescent="0.25">
      <c r="A13412" s="62">
        <v>51181703</v>
      </c>
      <c r="B13412" s="63" t="s">
        <v>4703</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7645</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4783</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4347</v>
      </c>
    </row>
    <row r="13440" spans="1:2" x14ac:dyDescent="0.25">
      <c r="A13440" s="62">
        <v>51181731</v>
      </c>
      <c r="B13440" s="63" t="s">
        <v>7880</v>
      </c>
    </row>
    <row r="13441" spans="1:2" x14ac:dyDescent="0.25">
      <c r="A13441" s="62">
        <v>51181732</v>
      </c>
      <c r="B13441" s="63" t="s">
        <v>1962</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8117</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5853</v>
      </c>
    </row>
    <row r="13449" spans="1:2" x14ac:dyDescent="0.25">
      <c r="A13449" s="62">
        <v>51181740</v>
      </c>
      <c r="B13449" s="63" t="s">
        <v>2486</v>
      </c>
    </row>
    <row r="13450" spans="1:2" x14ac:dyDescent="0.25">
      <c r="A13450" s="62">
        <v>51181741</v>
      </c>
      <c r="B13450" s="63" t="s">
        <v>5046</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16522</v>
      </c>
    </row>
    <row r="13457" spans="1:2" x14ac:dyDescent="0.25">
      <c r="A13457" s="62">
        <v>51181748</v>
      </c>
      <c r="B13457" s="63" t="s">
        <v>8181</v>
      </c>
    </row>
    <row r="13458" spans="1:2" x14ac:dyDescent="0.25">
      <c r="A13458" s="62">
        <v>51181749</v>
      </c>
      <c r="B13458" s="63" t="s">
        <v>2527</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7009</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6360</v>
      </c>
    </row>
    <row r="13473" spans="1:2" x14ac:dyDescent="0.25">
      <c r="A13473" s="62">
        <v>51181810</v>
      </c>
      <c r="B13473" s="63" t="s">
        <v>8231</v>
      </c>
    </row>
    <row r="13474" spans="1:2" x14ac:dyDescent="0.25">
      <c r="A13474" s="62">
        <v>51181811</v>
      </c>
      <c r="B13474" s="63" t="s">
        <v>10021</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4492</v>
      </c>
    </row>
    <row r="13481" spans="1:2" x14ac:dyDescent="0.25">
      <c r="A13481" s="62">
        <v>51181818</v>
      </c>
      <c r="B13481" s="63" t="s">
        <v>3359</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11200</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10817</v>
      </c>
    </row>
    <row r="13493" spans="1:2" x14ac:dyDescent="0.25">
      <c r="A13493" s="62">
        <v>51181830</v>
      </c>
      <c r="B13493" s="63" t="s">
        <v>4059</v>
      </c>
    </row>
    <row r="13494" spans="1:2" x14ac:dyDescent="0.25">
      <c r="A13494" s="62">
        <v>51181831</v>
      </c>
      <c r="B13494" s="63" t="s">
        <v>13691</v>
      </c>
    </row>
    <row r="13495" spans="1:2" x14ac:dyDescent="0.25">
      <c r="A13495" s="62">
        <v>51181832</v>
      </c>
      <c r="B13495" s="63" t="s">
        <v>8326</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14612</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8291</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14599</v>
      </c>
    </row>
    <row r="13510" spans="1:2" x14ac:dyDescent="0.25">
      <c r="A13510" s="62">
        <v>51182003</v>
      </c>
      <c r="B13510" s="63" t="s">
        <v>5307</v>
      </c>
    </row>
    <row r="13511" spans="1:2" x14ac:dyDescent="0.25">
      <c r="A13511" s="62">
        <v>51182004</v>
      </c>
      <c r="B13511" s="63" t="s">
        <v>7603</v>
      </c>
    </row>
    <row r="13512" spans="1:2" x14ac:dyDescent="0.25">
      <c r="A13512" s="62">
        <v>51182005</v>
      </c>
      <c r="B13512" s="63" t="s">
        <v>7972</v>
      </c>
    </row>
    <row r="13513" spans="1:2" x14ac:dyDescent="0.25">
      <c r="A13513" s="62">
        <v>51182006</v>
      </c>
      <c r="B13513" s="63" t="s">
        <v>4770</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4546</v>
      </c>
    </row>
    <row r="13518" spans="1:2" x14ac:dyDescent="0.25">
      <c r="A13518" s="62">
        <v>51182011</v>
      </c>
      <c r="B13518" s="63" t="s">
        <v>11209</v>
      </c>
    </row>
    <row r="13519" spans="1:2" x14ac:dyDescent="0.25">
      <c r="A13519" s="62">
        <v>51182012</v>
      </c>
      <c r="B13519" s="63" t="s">
        <v>6898</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7741</v>
      </c>
    </row>
    <row r="13524" spans="1:2" x14ac:dyDescent="0.25">
      <c r="A13524" s="62">
        <v>51182201</v>
      </c>
      <c r="B13524" s="63" t="s">
        <v>2938</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7786</v>
      </c>
    </row>
    <row r="13537" spans="1:2" x14ac:dyDescent="0.25">
      <c r="A13537" s="62">
        <v>51182407</v>
      </c>
      <c r="B13537" s="63" t="s">
        <v>3180</v>
      </c>
    </row>
    <row r="13538" spans="1:2" x14ac:dyDescent="0.25">
      <c r="A13538" s="62">
        <v>51182408</v>
      </c>
      <c r="B13538" s="63" t="s">
        <v>11991</v>
      </c>
    </row>
    <row r="13539" spans="1:2" x14ac:dyDescent="0.25">
      <c r="A13539" s="62">
        <v>51182409</v>
      </c>
      <c r="B13539" s="63" t="s">
        <v>3331</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2587</v>
      </c>
    </row>
    <row r="13543" spans="1:2" x14ac:dyDescent="0.25">
      <c r="A13543" s="62">
        <v>51182413</v>
      </c>
      <c r="B13543" s="63" t="s">
        <v>4589</v>
      </c>
    </row>
    <row r="13544" spans="1:2" x14ac:dyDescent="0.25">
      <c r="A13544" s="62">
        <v>51182415</v>
      </c>
      <c r="B13544" s="63" t="s">
        <v>16779</v>
      </c>
    </row>
    <row r="13545" spans="1:2" x14ac:dyDescent="0.25">
      <c r="A13545" s="62">
        <v>51182416</v>
      </c>
      <c r="B13545" s="63" t="s">
        <v>15426</v>
      </c>
    </row>
    <row r="13546" spans="1:2" x14ac:dyDescent="0.25">
      <c r="A13546" s="62">
        <v>51182417</v>
      </c>
      <c r="B13546" s="63" t="s">
        <v>10245</v>
      </c>
    </row>
    <row r="13547" spans="1:2" x14ac:dyDescent="0.25">
      <c r="A13547" s="62">
        <v>51182418</v>
      </c>
      <c r="B13547" s="63" t="s">
        <v>6725</v>
      </c>
    </row>
    <row r="13548" spans="1:2" x14ac:dyDescent="0.25">
      <c r="A13548" s="62">
        <v>51182419</v>
      </c>
      <c r="B13548" s="63" t="s">
        <v>6502</v>
      </c>
    </row>
    <row r="13549" spans="1:2" x14ac:dyDescent="0.25">
      <c r="A13549" s="62">
        <v>51182420</v>
      </c>
      <c r="B13549" s="63" t="s">
        <v>11098</v>
      </c>
    </row>
    <row r="13550" spans="1:2" x14ac:dyDescent="0.25">
      <c r="A13550" s="62">
        <v>51191501</v>
      </c>
      <c r="B13550" s="63" t="s">
        <v>4700</v>
      </c>
    </row>
    <row r="13551" spans="1:2" x14ac:dyDescent="0.25">
      <c r="A13551" s="62">
        <v>51191502</v>
      </c>
      <c r="B13551" s="63" t="s">
        <v>356</v>
      </c>
    </row>
    <row r="13552" spans="1:2" x14ac:dyDescent="0.25">
      <c r="A13552" s="62">
        <v>51191503</v>
      </c>
      <c r="B13552" s="63" t="s">
        <v>8594</v>
      </c>
    </row>
    <row r="13553" spans="1:2" x14ac:dyDescent="0.25">
      <c r="A13553" s="62">
        <v>51191504</v>
      </c>
      <c r="B13553" s="63" t="s">
        <v>11320</v>
      </c>
    </row>
    <row r="13554" spans="1:2" x14ac:dyDescent="0.25">
      <c r="A13554" s="62">
        <v>51191505</v>
      </c>
      <c r="B13554" s="63" t="s">
        <v>4816</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8361</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6094</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6631</v>
      </c>
    </row>
    <row r="13569" spans="1:2" x14ac:dyDescent="0.25">
      <c r="A13569" s="62">
        <v>51191520</v>
      </c>
      <c r="B13569" s="63" t="s">
        <v>15690</v>
      </c>
    </row>
    <row r="13570" spans="1:2" x14ac:dyDescent="0.25">
      <c r="A13570" s="62">
        <v>51191521</v>
      </c>
      <c r="B13570" s="63" t="s">
        <v>5335</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7132</v>
      </c>
    </row>
    <row r="13576" spans="1:2" x14ac:dyDescent="0.25">
      <c r="A13576" s="62">
        <v>51191604</v>
      </c>
      <c r="B13576" s="63" t="s">
        <v>18580</v>
      </c>
    </row>
    <row r="13577" spans="1:2" x14ac:dyDescent="0.25">
      <c r="A13577" s="62">
        <v>51191701</v>
      </c>
      <c r="B13577" s="63" t="s">
        <v>4145</v>
      </c>
    </row>
    <row r="13578" spans="1:2" x14ac:dyDescent="0.25">
      <c r="A13578" s="62">
        <v>51191702</v>
      </c>
      <c r="B13578" s="63" t="s">
        <v>16748</v>
      </c>
    </row>
    <row r="13579" spans="1:2" x14ac:dyDescent="0.25">
      <c r="A13579" s="62">
        <v>51191703</v>
      </c>
      <c r="B13579" s="63" t="s">
        <v>4915</v>
      </c>
    </row>
    <row r="13580" spans="1:2" x14ac:dyDescent="0.25">
      <c r="A13580" s="62">
        <v>51191704</v>
      </c>
      <c r="B13580" s="63" t="s">
        <v>6984</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4537</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8619</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8236</v>
      </c>
    </row>
    <row r="13592" spans="1:2" x14ac:dyDescent="0.25">
      <c r="A13592" s="62">
        <v>51191905</v>
      </c>
      <c r="B13592" s="63" t="s">
        <v>7163</v>
      </c>
    </row>
    <row r="13593" spans="1:2" x14ac:dyDescent="0.25">
      <c r="A13593" s="62">
        <v>51191906</v>
      </c>
      <c r="B13593" s="63" t="s">
        <v>5765</v>
      </c>
    </row>
    <row r="13594" spans="1:2" x14ac:dyDescent="0.25">
      <c r="A13594" s="62">
        <v>51191907</v>
      </c>
      <c r="B13594" s="63" t="s">
        <v>4418</v>
      </c>
    </row>
    <row r="13595" spans="1:2" x14ac:dyDescent="0.25">
      <c r="A13595" s="62">
        <v>51201501</v>
      </c>
      <c r="B13595" s="63" t="s">
        <v>7371</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10238</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8475</v>
      </c>
    </row>
    <row r="13611" spans="1:2" x14ac:dyDescent="0.25">
      <c r="A13611" s="62">
        <v>51201517</v>
      </c>
      <c r="B13611" s="63" t="s">
        <v>2122</v>
      </c>
    </row>
    <row r="13612" spans="1:2" x14ac:dyDescent="0.25">
      <c r="A13612" s="62">
        <v>51201518</v>
      </c>
      <c r="B13612" s="63" t="s">
        <v>2943</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8114</v>
      </c>
    </row>
    <row r="13616" spans="1:2" x14ac:dyDescent="0.25">
      <c r="A13616" s="62">
        <v>51201604</v>
      </c>
      <c r="B13616" s="63" t="s">
        <v>16221</v>
      </c>
    </row>
    <row r="13617" spans="1:2" x14ac:dyDescent="0.25">
      <c r="A13617" s="62">
        <v>51201605</v>
      </c>
      <c r="B13617" s="63" t="s">
        <v>5025</v>
      </c>
    </row>
    <row r="13618" spans="1:2" x14ac:dyDescent="0.25">
      <c r="A13618" s="62">
        <v>51201606</v>
      </c>
      <c r="B13618" s="63" t="s">
        <v>3637</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8514</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8411</v>
      </c>
    </row>
    <row r="13627" spans="1:2" x14ac:dyDescent="0.25">
      <c r="A13627" s="62">
        <v>51201615</v>
      </c>
      <c r="B13627" s="63" t="s">
        <v>3411</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7916</v>
      </c>
    </row>
    <row r="13631" spans="1:2" x14ac:dyDescent="0.25">
      <c r="A13631" s="62">
        <v>51201619</v>
      </c>
      <c r="B13631" s="63" t="s">
        <v>4630</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5486</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5866</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6169</v>
      </c>
    </row>
    <row r="13645" spans="1:2" x14ac:dyDescent="0.25">
      <c r="A13645" s="62">
        <v>51201634</v>
      </c>
      <c r="B13645" s="63" t="s">
        <v>13071</v>
      </c>
    </row>
    <row r="13646" spans="1:2" x14ac:dyDescent="0.25">
      <c r="A13646" s="62">
        <v>51201635</v>
      </c>
      <c r="B13646" s="63" t="s">
        <v>7022</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2952</v>
      </c>
    </row>
    <row r="13650" spans="1:2" x14ac:dyDescent="0.25">
      <c r="A13650" s="62">
        <v>51201646</v>
      </c>
      <c r="B13650" s="63" t="s">
        <v>16215</v>
      </c>
    </row>
    <row r="13651" spans="1:2" x14ac:dyDescent="0.25">
      <c r="A13651" s="62">
        <v>51201647</v>
      </c>
      <c r="B13651" s="63" t="s">
        <v>5404</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5112</v>
      </c>
    </row>
    <row r="13656" spans="1:2" x14ac:dyDescent="0.25">
      <c r="A13656" s="62">
        <v>51201704</v>
      </c>
      <c r="B13656" s="63" t="s">
        <v>11806</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8283</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7512</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16274</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2703</v>
      </c>
    </row>
    <row r="13673" spans="1:2" x14ac:dyDescent="0.25">
      <c r="A13673" s="62">
        <v>51211601</v>
      </c>
      <c r="B13673" s="63" t="s">
        <v>16670</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7338</v>
      </c>
    </row>
    <row r="13685" spans="1:2" x14ac:dyDescent="0.25">
      <c r="A13685" s="62">
        <v>51211613</v>
      </c>
      <c r="B13685" s="63" t="s">
        <v>9755</v>
      </c>
    </row>
    <row r="13686" spans="1:2" x14ac:dyDescent="0.25">
      <c r="A13686" s="62">
        <v>51211615</v>
      </c>
      <c r="B13686" s="63" t="s">
        <v>5149</v>
      </c>
    </row>
    <row r="13687" spans="1:2" x14ac:dyDescent="0.25">
      <c r="A13687" s="62">
        <v>51211616</v>
      </c>
      <c r="B13687" s="63" t="s">
        <v>10883</v>
      </c>
    </row>
    <row r="13688" spans="1:2" x14ac:dyDescent="0.25">
      <c r="A13688" s="62">
        <v>51211617</v>
      </c>
      <c r="B13688" s="63" t="s">
        <v>6761</v>
      </c>
    </row>
    <row r="13689" spans="1:2" x14ac:dyDescent="0.25">
      <c r="A13689" s="62">
        <v>51211618</v>
      </c>
      <c r="B13689" s="63" t="s">
        <v>16096</v>
      </c>
    </row>
    <row r="13690" spans="1:2" x14ac:dyDescent="0.25">
      <c r="A13690" s="62">
        <v>51211619</v>
      </c>
      <c r="B13690" s="63" t="s">
        <v>8831</v>
      </c>
    </row>
    <row r="13691" spans="1:2" x14ac:dyDescent="0.25">
      <c r="A13691" s="62">
        <v>51211620</v>
      </c>
      <c r="B13691" s="63" t="s">
        <v>15093</v>
      </c>
    </row>
    <row r="13692" spans="1:2" x14ac:dyDescent="0.25">
      <c r="A13692" s="62">
        <v>51211621</v>
      </c>
      <c r="B13692" s="63" t="s">
        <v>3685</v>
      </c>
    </row>
    <row r="13693" spans="1:2" x14ac:dyDescent="0.25">
      <c r="A13693" s="62">
        <v>51211622</v>
      </c>
      <c r="B13693" s="63" t="s">
        <v>10234</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10139</v>
      </c>
    </row>
    <row r="13697" spans="1:2" x14ac:dyDescent="0.25">
      <c r="A13697" s="62">
        <v>51211901</v>
      </c>
      <c r="B13697" s="63" t="s">
        <v>8506</v>
      </c>
    </row>
    <row r="13698" spans="1:2" x14ac:dyDescent="0.25">
      <c r="A13698" s="62">
        <v>51212001</v>
      </c>
      <c r="B13698" s="63" t="s">
        <v>14467</v>
      </c>
    </row>
    <row r="13699" spans="1:2" x14ac:dyDescent="0.25">
      <c r="A13699" s="62">
        <v>51212002</v>
      </c>
      <c r="B13699" s="63" t="s">
        <v>7344</v>
      </c>
    </row>
    <row r="13700" spans="1:2" x14ac:dyDescent="0.25">
      <c r="A13700" s="62">
        <v>51212003</v>
      </c>
      <c r="B13700" s="63" t="s">
        <v>15584</v>
      </c>
    </row>
    <row r="13701" spans="1:2" x14ac:dyDescent="0.25">
      <c r="A13701" s="62">
        <v>51212004</v>
      </c>
      <c r="B13701" s="63" t="s">
        <v>2747</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6856</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8254</v>
      </c>
    </row>
    <row r="13710" spans="1:2" x14ac:dyDescent="0.25">
      <c r="A13710" s="62">
        <v>51212013</v>
      </c>
      <c r="B13710" s="63" t="s">
        <v>3530</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5099</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5012</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7454</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6445</v>
      </c>
    </row>
    <row r="13731" spans="1:2" x14ac:dyDescent="0.25">
      <c r="A13731" s="62">
        <v>51212035</v>
      </c>
      <c r="B13731" s="63" t="s">
        <v>1923</v>
      </c>
    </row>
    <row r="13732" spans="1:2" x14ac:dyDescent="0.25">
      <c r="A13732" s="62">
        <v>51212036</v>
      </c>
      <c r="B13732" s="63" t="s">
        <v>5903</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4943</v>
      </c>
    </row>
    <row r="13738" spans="1:2" x14ac:dyDescent="0.25">
      <c r="A13738" s="62">
        <v>51212302</v>
      </c>
      <c r="B13738" s="63" t="s">
        <v>9972</v>
      </c>
    </row>
    <row r="13739" spans="1:2" x14ac:dyDescent="0.25">
      <c r="A13739" s="62">
        <v>51212303</v>
      </c>
      <c r="B13739" s="63" t="s">
        <v>4916</v>
      </c>
    </row>
    <row r="13740" spans="1:2" x14ac:dyDescent="0.25">
      <c r="A13740" s="62">
        <v>51212304</v>
      </c>
      <c r="B13740" s="63" t="s">
        <v>10188</v>
      </c>
    </row>
    <row r="13741" spans="1:2" x14ac:dyDescent="0.25">
      <c r="A13741" s="62">
        <v>51212305</v>
      </c>
      <c r="B13741" s="63" t="s">
        <v>3129</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15912</v>
      </c>
    </row>
    <row r="13745" spans="1:2" x14ac:dyDescent="0.25">
      <c r="A13745" s="62">
        <v>51212309</v>
      </c>
      <c r="B13745" s="63" t="s">
        <v>8009</v>
      </c>
    </row>
    <row r="13746" spans="1:2" x14ac:dyDescent="0.25">
      <c r="A13746" s="62">
        <v>51212401</v>
      </c>
      <c r="B13746" s="63" t="s">
        <v>5847</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4378</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4709</v>
      </c>
    </row>
    <row r="13761" spans="1:2" x14ac:dyDescent="0.25">
      <c r="A13761" s="62">
        <v>51241112</v>
      </c>
      <c r="B13761" s="63" t="s">
        <v>2830</v>
      </c>
    </row>
    <row r="13762" spans="1:2" x14ac:dyDescent="0.25">
      <c r="A13762" s="62">
        <v>51241113</v>
      </c>
      <c r="B13762" s="63" t="s">
        <v>15028</v>
      </c>
    </row>
    <row r="13763" spans="1:2" x14ac:dyDescent="0.25">
      <c r="A13763" s="62">
        <v>51241114</v>
      </c>
      <c r="B13763" s="63" t="s">
        <v>5288</v>
      </c>
    </row>
    <row r="13764" spans="1:2" x14ac:dyDescent="0.25">
      <c r="A13764" s="62">
        <v>51241115</v>
      </c>
      <c r="B13764" s="63" t="s">
        <v>3101</v>
      </c>
    </row>
    <row r="13765" spans="1:2" x14ac:dyDescent="0.25">
      <c r="A13765" s="62">
        <v>51241116</v>
      </c>
      <c r="B13765" s="63" t="s">
        <v>4860</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13329</v>
      </c>
    </row>
    <row r="13772" spans="1:2" x14ac:dyDescent="0.25">
      <c r="A13772" s="62">
        <v>51241203</v>
      </c>
      <c r="B13772" s="63" t="s">
        <v>7330</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5781</v>
      </c>
    </row>
    <row r="13779" spans="1:2" x14ac:dyDescent="0.25">
      <c r="A13779" s="62">
        <v>51241210</v>
      </c>
      <c r="B13779" s="63" t="s">
        <v>8840</v>
      </c>
    </row>
    <row r="13780" spans="1:2" x14ac:dyDescent="0.25">
      <c r="A13780" s="62">
        <v>51241211</v>
      </c>
      <c r="B13780" s="63" t="s">
        <v>7638</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6251</v>
      </c>
    </row>
    <row r="13784" spans="1:2" x14ac:dyDescent="0.25">
      <c r="A13784" s="62">
        <v>51241215</v>
      </c>
      <c r="B13784" s="63" t="s">
        <v>18812</v>
      </c>
    </row>
    <row r="13785" spans="1:2" x14ac:dyDescent="0.25">
      <c r="A13785" s="62">
        <v>51241216</v>
      </c>
      <c r="B13785" s="63" t="s">
        <v>5020</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4345</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4661</v>
      </c>
    </row>
    <row r="13796" spans="1:2" x14ac:dyDescent="0.25">
      <c r="A13796" s="62">
        <v>51241227</v>
      </c>
      <c r="B13796" s="63" t="s">
        <v>8723</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6000</v>
      </c>
    </row>
    <row r="13808" spans="1:2" x14ac:dyDescent="0.25">
      <c r="A13808" s="62">
        <v>52101504</v>
      </c>
      <c r="B13808" s="63" t="s">
        <v>11133</v>
      </c>
    </row>
    <row r="13809" spans="1:2" x14ac:dyDescent="0.25">
      <c r="A13809" s="62">
        <v>52101505</v>
      </c>
      <c r="B13809" s="63" t="s">
        <v>2878</v>
      </c>
    </row>
    <row r="13810" spans="1:2" x14ac:dyDescent="0.25">
      <c r="A13810" s="62">
        <v>52101506</v>
      </c>
      <c r="B13810" s="63" t="s">
        <v>10542</v>
      </c>
    </row>
    <row r="13811" spans="1:2" x14ac:dyDescent="0.25">
      <c r="A13811" s="62">
        <v>52101507</v>
      </c>
      <c r="B13811" s="63" t="s">
        <v>5374</v>
      </c>
    </row>
    <row r="13812" spans="1:2" x14ac:dyDescent="0.25">
      <c r="A13812" s="62">
        <v>52101508</v>
      </c>
      <c r="B13812" s="63" t="s">
        <v>13633</v>
      </c>
    </row>
    <row r="13813" spans="1:2" x14ac:dyDescent="0.25">
      <c r="A13813" s="62">
        <v>52101509</v>
      </c>
      <c r="B13813" s="63" t="s">
        <v>3203</v>
      </c>
    </row>
    <row r="13814" spans="1:2" x14ac:dyDescent="0.25">
      <c r="A13814" s="62">
        <v>52101510</v>
      </c>
      <c r="B13814" s="63" t="s">
        <v>11669</v>
      </c>
    </row>
    <row r="13815" spans="1:2" x14ac:dyDescent="0.25">
      <c r="A13815" s="62">
        <v>52101511</v>
      </c>
      <c r="B13815" s="63" t="s">
        <v>5342</v>
      </c>
    </row>
    <row r="13816" spans="1:2" x14ac:dyDescent="0.25">
      <c r="A13816" s="62">
        <v>52101512</v>
      </c>
      <c r="B13816" s="63" t="s">
        <v>6691</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8509</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5778</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5798</v>
      </c>
    </row>
    <row r="13827" spans="1:2" x14ac:dyDescent="0.25">
      <c r="A13827" s="62">
        <v>52121510</v>
      </c>
      <c r="B13827" s="63" t="s">
        <v>7047</v>
      </c>
    </row>
    <row r="13828" spans="1:2" x14ac:dyDescent="0.25">
      <c r="A13828" s="62">
        <v>52121511</v>
      </c>
      <c r="B13828" s="63" t="s">
        <v>8237</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10556</v>
      </c>
    </row>
    <row r="13834" spans="1:2" x14ac:dyDescent="0.25">
      <c r="A13834" s="62">
        <v>52121604</v>
      </c>
      <c r="B13834" s="63" t="s">
        <v>3175</v>
      </c>
    </row>
    <row r="13835" spans="1:2" x14ac:dyDescent="0.25">
      <c r="A13835" s="62">
        <v>52121605</v>
      </c>
      <c r="B13835" s="63" t="s">
        <v>7543</v>
      </c>
    </row>
    <row r="13836" spans="1:2" x14ac:dyDescent="0.25">
      <c r="A13836" s="62">
        <v>52121606</v>
      </c>
      <c r="B13836" s="63" t="s">
        <v>5648</v>
      </c>
    </row>
    <row r="13837" spans="1:2" x14ac:dyDescent="0.25">
      <c r="A13837" s="62">
        <v>52121607</v>
      </c>
      <c r="B13837" s="63" t="s">
        <v>386</v>
      </c>
    </row>
    <row r="13838" spans="1:2" x14ac:dyDescent="0.25">
      <c r="A13838" s="62">
        <v>52121608</v>
      </c>
      <c r="B13838" s="63" t="s">
        <v>5448</v>
      </c>
    </row>
    <row r="13839" spans="1:2" x14ac:dyDescent="0.25">
      <c r="A13839" s="62">
        <v>52121701</v>
      </c>
      <c r="B13839" s="63" t="s">
        <v>4620</v>
      </c>
    </row>
    <row r="13840" spans="1:2" x14ac:dyDescent="0.25">
      <c r="A13840" s="62">
        <v>52121702</v>
      </c>
      <c r="B13840" s="63" t="s">
        <v>3892</v>
      </c>
    </row>
    <row r="13841" spans="1:2" x14ac:dyDescent="0.25">
      <c r="A13841" s="62">
        <v>52121703</v>
      </c>
      <c r="B13841" s="63" t="s">
        <v>13076</v>
      </c>
    </row>
    <row r="13842" spans="1:2" x14ac:dyDescent="0.25">
      <c r="A13842" s="62">
        <v>52121704</v>
      </c>
      <c r="B13842" s="63" t="s">
        <v>7287</v>
      </c>
    </row>
    <row r="13843" spans="1:2" x14ac:dyDescent="0.25">
      <c r="A13843" s="62">
        <v>52131501</v>
      </c>
      <c r="B13843" s="63" t="s">
        <v>13956</v>
      </c>
    </row>
    <row r="13844" spans="1:2" x14ac:dyDescent="0.25">
      <c r="A13844" s="62">
        <v>52131503</v>
      </c>
      <c r="B13844" s="63" t="s">
        <v>3086</v>
      </c>
    </row>
    <row r="13845" spans="1:2" x14ac:dyDescent="0.25">
      <c r="A13845" s="62">
        <v>52131601</v>
      </c>
      <c r="B13845" s="63" t="s">
        <v>14135</v>
      </c>
    </row>
    <row r="13846" spans="1:2" x14ac:dyDescent="0.25">
      <c r="A13846" s="62">
        <v>52131602</v>
      </c>
      <c r="B13846" s="63" t="s">
        <v>6945</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7826</v>
      </c>
    </row>
    <row r="13854" spans="1:2" x14ac:dyDescent="0.25">
      <c r="A13854" s="62">
        <v>52141502</v>
      </c>
      <c r="B13854" s="63" t="s">
        <v>3725</v>
      </c>
    </row>
    <row r="13855" spans="1:2" x14ac:dyDescent="0.25">
      <c r="A13855" s="62">
        <v>52141503</v>
      </c>
      <c r="B13855" s="63" t="s">
        <v>7208</v>
      </c>
    </row>
    <row r="13856" spans="1:2" x14ac:dyDescent="0.25">
      <c r="A13856" s="62">
        <v>52141504</v>
      </c>
      <c r="B13856" s="63" t="s">
        <v>14082</v>
      </c>
    </row>
    <row r="13857" spans="1:2" x14ac:dyDescent="0.25">
      <c r="A13857" s="62">
        <v>52141505</v>
      </c>
      <c r="B13857" s="63" t="s">
        <v>5911</v>
      </c>
    </row>
    <row r="13858" spans="1:2" x14ac:dyDescent="0.25">
      <c r="A13858" s="62">
        <v>52141506</v>
      </c>
      <c r="B13858" s="63" t="s">
        <v>5517</v>
      </c>
    </row>
    <row r="13859" spans="1:2" x14ac:dyDescent="0.25">
      <c r="A13859" s="62">
        <v>52141507</v>
      </c>
      <c r="B13859" s="63" t="s">
        <v>7539</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3395</v>
      </c>
    </row>
    <row r="13864" spans="1:2" x14ac:dyDescent="0.25">
      <c r="A13864" s="62">
        <v>52141512</v>
      </c>
      <c r="B13864" s="63" t="s">
        <v>8039</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14316</v>
      </c>
    </row>
    <row r="13868" spans="1:2" x14ac:dyDescent="0.25">
      <c r="A13868" s="62">
        <v>52141516</v>
      </c>
      <c r="B13868" s="63" t="s">
        <v>5981</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7600</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5540</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3507</v>
      </c>
    </row>
    <row r="13885" spans="1:2" x14ac:dyDescent="0.25">
      <c r="A13885" s="62">
        <v>52141533</v>
      </c>
      <c r="B13885" s="63" t="s">
        <v>8586</v>
      </c>
    </row>
    <row r="13886" spans="1:2" x14ac:dyDescent="0.25">
      <c r="A13886" s="62">
        <v>52141534</v>
      </c>
      <c r="B13886" s="63" t="s">
        <v>8446</v>
      </c>
    </row>
    <row r="13887" spans="1:2" x14ac:dyDescent="0.25">
      <c r="A13887" s="62">
        <v>52141535</v>
      </c>
      <c r="B13887" s="63" t="s">
        <v>13255</v>
      </c>
    </row>
    <row r="13888" spans="1:2" x14ac:dyDescent="0.25">
      <c r="A13888" s="62">
        <v>52141536</v>
      </c>
      <c r="B13888" s="63" t="s">
        <v>5389</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5881</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7168</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11297</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7503</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8622</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7307</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7037</v>
      </c>
    </row>
    <row r="13926" spans="1:2" x14ac:dyDescent="0.25">
      <c r="A13926" s="62">
        <v>52151612</v>
      </c>
      <c r="B13926" s="63" t="s">
        <v>4061</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8657</v>
      </c>
    </row>
    <row r="13931" spans="1:2" x14ac:dyDescent="0.25">
      <c r="A13931" s="62">
        <v>52151617</v>
      </c>
      <c r="B13931" s="63" t="s">
        <v>15221</v>
      </c>
    </row>
    <row r="13932" spans="1:2" x14ac:dyDescent="0.25">
      <c r="A13932" s="62">
        <v>52151618</v>
      </c>
      <c r="B13932" s="63" t="s">
        <v>16777</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10967</v>
      </c>
    </row>
    <row r="13948" spans="1:2" x14ac:dyDescent="0.25">
      <c r="A13948" s="62">
        <v>52151634</v>
      </c>
      <c r="B13948" s="63" t="s">
        <v>6040</v>
      </c>
    </row>
    <row r="13949" spans="1:2" x14ac:dyDescent="0.25">
      <c r="A13949" s="62">
        <v>52151635</v>
      </c>
      <c r="B13949" s="63" t="s">
        <v>5059</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7259</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7821</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9605</v>
      </c>
    </row>
    <row r="13964" spans="1:2" x14ac:dyDescent="0.25">
      <c r="A13964" s="62">
        <v>52151650</v>
      </c>
      <c r="B13964" s="63" t="s">
        <v>16607</v>
      </c>
    </row>
    <row r="13965" spans="1:2" x14ac:dyDescent="0.25">
      <c r="A13965" s="62">
        <v>52151701</v>
      </c>
      <c r="B13965" s="63" t="s">
        <v>16899</v>
      </c>
    </row>
    <row r="13966" spans="1:2" x14ac:dyDescent="0.25">
      <c r="A13966" s="62">
        <v>52151702</v>
      </c>
      <c r="B13966" s="63" t="s">
        <v>6532</v>
      </c>
    </row>
    <row r="13967" spans="1:2" x14ac:dyDescent="0.25">
      <c r="A13967" s="62">
        <v>52151703</v>
      </c>
      <c r="B13967" s="63" t="s">
        <v>4900</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8661</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5050</v>
      </c>
    </row>
    <row r="13979" spans="1:2" x14ac:dyDescent="0.25">
      <c r="A13979" s="62">
        <v>52151806</v>
      </c>
      <c r="B13979" s="63" t="s">
        <v>2445</v>
      </c>
    </row>
    <row r="13980" spans="1:2" x14ac:dyDescent="0.25">
      <c r="A13980" s="62">
        <v>52151807</v>
      </c>
      <c r="B13980" s="63" t="s">
        <v>10611</v>
      </c>
    </row>
    <row r="13981" spans="1:2" x14ac:dyDescent="0.25">
      <c r="A13981" s="62">
        <v>52151808</v>
      </c>
      <c r="B13981" s="63" t="s">
        <v>7404</v>
      </c>
    </row>
    <row r="13982" spans="1:2" x14ac:dyDescent="0.25">
      <c r="A13982" s="62">
        <v>52151809</v>
      </c>
      <c r="B13982" s="63" t="s">
        <v>15349</v>
      </c>
    </row>
    <row r="13983" spans="1:2" x14ac:dyDescent="0.25">
      <c r="A13983" s="62">
        <v>52151810</v>
      </c>
      <c r="B13983" s="63" t="s">
        <v>6109</v>
      </c>
    </row>
    <row r="13984" spans="1:2" x14ac:dyDescent="0.25">
      <c r="A13984" s="62">
        <v>52151811</v>
      </c>
      <c r="B13984" s="63" t="s">
        <v>15963</v>
      </c>
    </row>
    <row r="13985" spans="1:2" x14ac:dyDescent="0.25">
      <c r="A13985" s="62">
        <v>52151812</v>
      </c>
      <c r="B13985" s="63" t="s">
        <v>6129</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4464</v>
      </c>
    </row>
    <row r="13989" spans="1:2" x14ac:dyDescent="0.25">
      <c r="A13989" s="62">
        <v>52151903</v>
      </c>
      <c r="B13989" s="63" t="s">
        <v>17105</v>
      </c>
    </row>
    <row r="13990" spans="1:2" x14ac:dyDescent="0.25">
      <c r="A13990" s="62">
        <v>52151904</v>
      </c>
      <c r="B13990" s="63" t="s">
        <v>6108</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17407</v>
      </c>
    </row>
    <row r="13995" spans="1:2" x14ac:dyDescent="0.25">
      <c r="A13995" s="62">
        <v>52151909</v>
      </c>
      <c r="B13995" s="63" t="s">
        <v>5840</v>
      </c>
    </row>
    <row r="13996" spans="1:2" x14ac:dyDescent="0.25">
      <c r="A13996" s="62">
        <v>52152001</v>
      </c>
      <c r="B13996" s="63" t="s">
        <v>1765</v>
      </c>
    </row>
    <row r="13997" spans="1:2" x14ac:dyDescent="0.25">
      <c r="A13997" s="62">
        <v>52152002</v>
      </c>
      <c r="B13997" s="63" t="s">
        <v>7526</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5202</v>
      </c>
    </row>
    <row r="14003" spans="1:2" x14ac:dyDescent="0.25">
      <c r="A14003" s="62">
        <v>52152008</v>
      </c>
      <c r="B14003" s="63" t="s">
        <v>7722</v>
      </c>
    </row>
    <row r="14004" spans="1:2" x14ac:dyDescent="0.25">
      <c r="A14004" s="62">
        <v>52152009</v>
      </c>
      <c r="B14004" s="63" t="s">
        <v>10516</v>
      </c>
    </row>
    <row r="14005" spans="1:2" x14ac:dyDescent="0.25">
      <c r="A14005" s="62">
        <v>52152010</v>
      </c>
      <c r="B14005" s="63" t="s">
        <v>14536</v>
      </c>
    </row>
    <row r="14006" spans="1:2" x14ac:dyDescent="0.25">
      <c r="A14006" s="62">
        <v>52152011</v>
      </c>
      <c r="B14006" s="63" t="s">
        <v>3940</v>
      </c>
    </row>
    <row r="14007" spans="1:2" x14ac:dyDescent="0.25">
      <c r="A14007" s="62">
        <v>52152012</v>
      </c>
      <c r="B14007" s="63" t="s">
        <v>8767</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8650</v>
      </c>
    </row>
    <row r="14011" spans="1:2" x14ac:dyDescent="0.25">
      <c r="A14011" s="62">
        <v>52152016</v>
      </c>
      <c r="B14011" s="63" t="s">
        <v>4648</v>
      </c>
    </row>
    <row r="14012" spans="1:2" x14ac:dyDescent="0.25">
      <c r="A14012" s="62">
        <v>52152101</v>
      </c>
      <c r="B14012" s="63" t="s">
        <v>7151</v>
      </c>
    </row>
    <row r="14013" spans="1:2" x14ac:dyDescent="0.25">
      <c r="A14013" s="62">
        <v>52152102</v>
      </c>
      <c r="B14013" s="63" t="s">
        <v>6433</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16624</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14422</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14820</v>
      </c>
    </row>
    <row r="14024" spans="1:2" x14ac:dyDescent="0.25">
      <c r="A14024" s="62">
        <v>52161509</v>
      </c>
      <c r="B14024" s="63" t="s">
        <v>8783</v>
      </c>
    </row>
    <row r="14025" spans="1:2" x14ac:dyDescent="0.25">
      <c r="A14025" s="62">
        <v>52161510</v>
      </c>
      <c r="B14025" s="63" t="s">
        <v>11288</v>
      </c>
    </row>
    <row r="14026" spans="1:2" x14ac:dyDescent="0.25">
      <c r="A14026" s="62">
        <v>52161511</v>
      </c>
      <c r="B14026" s="63" t="s">
        <v>3958</v>
      </c>
    </row>
    <row r="14027" spans="1:2" x14ac:dyDescent="0.25">
      <c r="A14027" s="62">
        <v>52161512</v>
      </c>
      <c r="B14027" s="63" t="s">
        <v>7110</v>
      </c>
    </row>
    <row r="14028" spans="1:2" x14ac:dyDescent="0.25">
      <c r="A14028" s="62">
        <v>52161513</v>
      </c>
      <c r="B14028" s="63" t="s">
        <v>5466</v>
      </c>
    </row>
    <row r="14029" spans="1:2" x14ac:dyDescent="0.25">
      <c r="A14029" s="62">
        <v>52161514</v>
      </c>
      <c r="B14029" s="63" t="s">
        <v>12932</v>
      </c>
    </row>
    <row r="14030" spans="1:2" x14ac:dyDescent="0.25">
      <c r="A14030" s="62">
        <v>52161515</v>
      </c>
      <c r="B14030" s="63" t="s">
        <v>6393</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4541</v>
      </c>
    </row>
    <row r="14034" spans="1:2" x14ac:dyDescent="0.25">
      <c r="A14034" s="62">
        <v>52161520</v>
      </c>
      <c r="B14034" s="63" t="s">
        <v>10186</v>
      </c>
    </row>
    <row r="14035" spans="1:2" x14ac:dyDescent="0.25">
      <c r="A14035" s="62">
        <v>52161521</v>
      </c>
      <c r="B14035" s="63" t="s">
        <v>3565</v>
      </c>
    </row>
    <row r="14036" spans="1:2" x14ac:dyDescent="0.25">
      <c r="A14036" s="62">
        <v>52161522</v>
      </c>
      <c r="B14036" s="63" t="s">
        <v>14971</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7902</v>
      </c>
    </row>
    <row r="14042" spans="1:2" x14ac:dyDescent="0.25">
      <c r="A14042" s="62">
        <v>52161529</v>
      </c>
      <c r="B14042" s="63" t="s">
        <v>3909</v>
      </c>
    </row>
    <row r="14043" spans="1:2" x14ac:dyDescent="0.25">
      <c r="A14043" s="62">
        <v>52161531</v>
      </c>
      <c r="B14043" s="63" t="s">
        <v>6875</v>
      </c>
    </row>
    <row r="14044" spans="1:2" x14ac:dyDescent="0.25">
      <c r="A14044" s="62">
        <v>52161532</v>
      </c>
      <c r="B14044" s="63" t="s">
        <v>3281</v>
      </c>
    </row>
    <row r="14045" spans="1:2" x14ac:dyDescent="0.25">
      <c r="A14045" s="62">
        <v>52161533</v>
      </c>
      <c r="B14045" s="63" t="s">
        <v>7153</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4196</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7319</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6770</v>
      </c>
    </row>
    <row r="14061" spans="1:2" x14ac:dyDescent="0.25">
      <c r="A14061" s="62">
        <v>52171001</v>
      </c>
      <c r="B14061" s="63" t="s">
        <v>12868</v>
      </c>
    </row>
    <row r="14062" spans="1:2" x14ac:dyDescent="0.25">
      <c r="A14062" s="62">
        <v>53101501</v>
      </c>
      <c r="B14062" s="63" t="s">
        <v>8553</v>
      </c>
    </row>
    <row r="14063" spans="1:2" x14ac:dyDescent="0.25">
      <c r="A14063" s="62">
        <v>53101502</v>
      </c>
      <c r="B14063" s="63" t="s">
        <v>2649</v>
      </c>
    </row>
    <row r="14064" spans="1:2" x14ac:dyDescent="0.25">
      <c r="A14064" s="62">
        <v>53101503</v>
      </c>
      <c r="B14064" s="63" t="s">
        <v>8544</v>
      </c>
    </row>
    <row r="14065" spans="1:2" x14ac:dyDescent="0.25">
      <c r="A14065" s="62">
        <v>53101504</v>
      </c>
      <c r="B14065" s="63" t="s">
        <v>8829</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5419</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4470</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15012</v>
      </c>
    </row>
    <row r="14087" spans="1:2" x14ac:dyDescent="0.25">
      <c r="A14087" s="62">
        <v>53102001</v>
      </c>
      <c r="B14087" s="63" t="s">
        <v>7422</v>
      </c>
    </row>
    <row r="14088" spans="1:2" x14ac:dyDescent="0.25">
      <c r="A14088" s="62">
        <v>53102002</v>
      </c>
      <c r="B14088" s="63" t="s">
        <v>14487</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14441</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5863</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4083</v>
      </c>
    </row>
    <row r="14101" spans="1:2" x14ac:dyDescent="0.25">
      <c r="A14101" s="62">
        <v>53102302</v>
      </c>
      <c r="B14101" s="63" t="s">
        <v>8510</v>
      </c>
    </row>
    <row r="14102" spans="1:2" x14ac:dyDescent="0.25">
      <c r="A14102" s="62">
        <v>53102303</v>
      </c>
      <c r="B14102" s="63" t="s">
        <v>6348</v>
      </c>
    </row>
    <row r="14103" spans="1:2" x14ac:dyDescent="0.25">
      <c r="A14103" s="62">
        <v>53102304</v>
      </c>
      <c r="B14103" s="63" t="s">
        <v>5043</v>
      </c>
    </row>
    <row r="14104" spans="1:2" x14ac:dyDescent="0.25">
      <c r="A14104" s="62">
        <v>53102305</v>
      </c>
      <c r="B14104" s="63" t="s">
        <v>1677</v>
      </c>
    </row>
    <row r="14105" spans="1:2" x14ac:dyDescent="0.25">
      <c r="A14105" s="62">
        <v>53102306</v>
      </c>
      <c r="B14105" s="63" t="s">
        <v>3695</v>
      </c>
    </row>
    <row r="14106" spans="1:2" x14ac:dyDescent="0.25">
      <c r="A14106" s="62">
        <v>53102307</v>
      </c>
      <c r="B14106" s="63" t="s">
        <v>11163</v>
      </c>
    </row>
    <row r="14107" spans="1:2" x14ac:dyDescent="0.25">
      <c r="A14107" s="62">
        <v>53102308</v>
      </c>
      <c r="B14107" s="63" t="s">
        <v>3626</v>
      </c>
    </row>
    <row r="14108" spans="1:2" x14ac:dyDescent="0.25">
      <c r="A14108" s="62">
        <v>53102401</v>
      </c>
      <c r="B14108" s="63" t="s">
        <v>14970</v>
      </c>
    </row>
    <row r="14109" spans="1:2" x14ac:dyDescent="0.25">
      <c r="A14109" s="62">
        <v>53102402</v>
      </c>
      <c r="B14109" s="63" t="s">
        <v>6308</v>
      </c>
    </row>
    <row r="14110" spans="1:2" x14ac:dyDescent="0.25">
      <c r="A14110" s="62">
        <v>53102403</v>
      </c>
      <c r="B14110" s="63" t="s">
        <v>7073</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4757</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2953</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5011</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7460</v>
      </c>
    </row>
    <row r="14130" spans="1:2" x14ac:dyDescent="0.25">
      <c r="A14130" s="62">
        <v>53102519</v>
      </c>
      <c r="B14130" s="63" t="s">
        <v>4132</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7080</v>
      </c>
    </row>
    <row r="14139" spans="1:2" x14ac:dyDescent="0.25">
      <c r="A14139" s="62">
        <v>53102702</v>
      </c>
      <c r="B14139" s="63" t="s">
        <v>241</v>
      </c>
    </row>
    <row r="14140" spans="1:2" x14ac:dyDescent="0.25">
      <c r="A14140" s="62">
        <v>53102703</v>
      </c>
      <c r="B14140" s="63" t="s">
        <v>7198</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5995</v>
      </c>
    </row>
    <row r="14148" spans="1:2" x14ac:dyDescent="0.25">
      <c r="A14148" s="62">
        <v>53102711</v>
      </c>
      <c r="B14148" s="63" t="s">
        <v>10459</v>
      </c>
    </row>
    <row r="14149" spans="1:2" x14ac:dyDescent="0.25">
      <c r="A14149" s="62">
        <v>53102712</v>
      </c>
      <c r="B14149" s="63" t="s">
        <v>6737</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4084</v>
      </c>
    </row>
    <row r="14154" spans="1:2" x14ac:dyDescent="0.25">
      <c r="A14154" s="62">
        <v>53102805</v>
      </c>
      <c r="B14154" s="63" t="s">
        <v>16250</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3610</v>
      </c>
    </row>
    <row r="14159" spans="1:2" x14ac:dyDescent="0.25">
      <c r="A14159" s="62">
        <v>53103001</v>
      </c>
      <c r="B14159" s="63" t="s">
        <v>8317</v>
      </c>
    </row>
    <row r="14160" spans="1:2" x14ac:dyDescent="0.25">
      <c r="A14160" s="62">
        <v>53103101</v>
      </c>
      <c r="B14160" s="63" t="s">
        <v>8851</v>
      </c>
    </row>
    <row r="14161" spans="1:2" x14ac:dyDescent="0.25">
      <c r="A14161" s="62">
        <v>53111501</v>
      </c>
      <c r="B14161" s="63" t="s">
        <v>5383</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11734</v>
      </c>
    </row>
    <row r="14165" spans="1:2" x14ac:dyDescent="0.25">
      <c r="A14165" s="62">
        <v>53111505</v>
      </c>
      <c r="B14165" s="63" t="s">
        <v>5680</v>
      </c>
    </row>
    <row r="14166" spans="1:2" x14ac:dyDescent="0.25">
      <c r="A14166" s="62">
        <v>53111601</v>
      </c>
      <c r="B14166" s="63" t="s">
        <v>5605</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7359</v>
      </c>
    </row>
    <row r="14171" spans="1:2" x14ac:dyDescent="0.25">
      <c r="A14171" s="62">
        <v>53111701</v>
      </c>
      <c r="B14171" s="63" t="s">
        <v>9348</v>
      </c>
    </row>
    <row r="14172" spans="1:2" x14ac:dyDescent="0.25">
      <c r="A14172" s="62">
        <v>53111702</v>
      </c>
      <c r="B14172" s="63" t="s">
        <v>7076</v>
      </c>
    </row>
    <row r="14173" spans="1:2" x14ac:dyDescent="0.25">
      <c r="A14173" s="62">
        <v>53111703</v>
      </c>
      <c r="B14173" s="63" t="s">
        <v>7809</v>
      </c>
    </row>
    <row r="14174" spans="1:2" x14ac:dyDescent="0.25">
      <c r="A14174" s="62">
        <v>53111704</v>
      </c>
      <c r="B14174" s="63" t="s">
        <v>10469</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5639</v>
      </c>
    </row>
    <row r="14189" spans="1:2" x14ac:dyDescent="0.25">
      <c r="A14189" s="62">
        <v>53112004</v>
      </c>
      <c r="B14189" s="63" t="s">
        <v>8034</v>
      </c>
    </row>
    <row r="14190" spans="1:2" x14ac:dyDescent="0.25">
      <c r="A14190" s="62">
        <v>53112005</v>
      </c>
      <c r="B14190" s="63" t="s">
        <v>6176</v>
      </c>
    </row>
    <row r="14191" spans="1:2" x14ac:dyDescent="0.25">
      <c r="A14191" s="62">
        <v>53112101</v>
      </c>
      <c r="B14191" s="63" t="s">
        <v>15576</v>
      </c>
    </row>
    <row r="14192" spans="1:2" x14ac:dyDescent="0.25">
      <c r="A14192" s="62">
        <v>53112102</v>
      </c>
      <c r="B14192" s="63" t="s">
        <v>5004</v>
      </c>
    </row>
    <row r="14193" spans="1:2" x14ac:dyDescent="0.25">
      <c r="A14193" s="62">
        <v>53112103</v>
      </c>
      <c r="B14193" s="63" t="s">
        <v>5200</v>
      </c>
    </row>
    <row r="14194" spans="1:2" x14ac:dyDescent="0.25">
      <c r="A14194" s="62">
        <v>53112104</v>
      </c>
      <c r="B14194" s="63" t="s">
        <v>5195</v>
      </c>
    </row>
    <row r="14195" spans="1:2" x14ac:dyDescent="0.25">
      <c r="A14195" s="62">
        <v>53112105</v>
      </c>
      <c r="B14195" s="63" t="s">
        <v>2932</v>
      </c>
    </row>
    <row r="14196" spans="1:2" x14ac:dyDescent="0.25">
      <c r="A14196" s="62">
        <v>53121501</v>
      </c>
      <c r="B14196" s="63" t="s">
        <v>5064</v>
      </c>
    </row>
    <row r="14197" spans="1:2" x14ac:dyDescent="0.25">
      <c r="A14197" s="62">
        <v>53121502</v>
      </c>
      <c r="B14197" s="63" t="s">
        <v>10744</v>
      </c>
    </row>
    <row r="14198" spans="1:2" x14ac:dyDescent="0.25">
      <c r="A14198" s="62">
        <v>53121503</v>
      </c>
      <c r="B14198" s="63" t="s">
        <v>13563</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9269</v>
      </c>
    </row>
    <row r="14203" spans="1:2" x14ac:dyDescent="0.25">
      <c r="A14203" s="62">
        <v>53121606</v>
      </c>
      <c r="B14203" s="63" t="s">
        <v>5095</v>
      </c>
    </row>
    <row r="14204" spans="1:2" x14ac:dyDescent="0.25">
      <c r="A14204" s="62">
        <v>53121607</v>
      </c>
      <c r="B14204" s="63" t="s">
        <v>5963</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6137</v>
      </c>
    </row>
    <row r="14209" spans="1:2" x14ac:dyDescent="0.25">
      <c r="A14209" s="62">
        <v>53121705</v>
      </c>
      <c r="B14209" s="63" t="s">
        <v>3719</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3948</v>
      </c>
    </row>
    <row r="14214" spans="1:2" x14ac:dyDescent="0.25">
      <c r="A14214" s="62">
        <v>53121804</v>
      </c>
      <c r="B14214" s="63" t="s">
        <v>14380</v>
      </c>
    </row>
    <row r="14215" spans="1:2" x14ac:dyDescent="0.25">
      <c r="A14215" s="62">
        <v>53131501</v>
      </c>
      <c r="B14215" s="63" t="s">
        <v>6724</v>
      </c>
    </row>
    <row r="14216" spans="1:2" x14ac:dyDescent="0.25">
      <c r="A14216" s="62">
        <v>53131502</v>
      </c>
      <c r="B14216" s="63" t="s">
        <v>7485</v>
      </c>
    </row>
    <row r="14217" spans="1:2" x14ac:dyDescent="0.25">
      <c r="A14217" s="62">
        <v>53131503</v>
      </c>
      <c r="B14217" s="63" t="s">
        <v>8340</v>
      </c>
    </row>
    <row r="14218" spans="1:2" x14ac:dyDescent="0.25">
      <c r="A14218" s="62">
        <v>53131504</v>
      </c>
      <c r="B14218" s="63" t="s">
        <v>17832</v>
      </c>
    </row>
    <row r="14219" spans="1:2" x14ac:dyDescent="0.25">
      <c r="A14219" s="62">
        <v>53131505</v>
      </c>
      <c r="B14219" s="63" t="s">
        <v>5674</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7136</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14597</v>
      </c>
    </row>
    <row r="14226" spans="1:2" x14ac:dyDescent="0.25">
      <c r="A14226" s="62">
        <v>53131603</v>
      </c>
      <c r="B14226" s="63" t="s">
        <v>3408</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5226</v>
      </c>
    </row>
    <row r="14230" spans="1:2" x14ac:dyDescent="0.25">
      <c r="A14230" s="62">
        <v>53131607</v>
      </c>
      <c r="B14230" s="63" t="s">
        <v>7401</v>
      </c>
    </row>
    <row r="14231" spans="1:2" x14ac:dyDescent="0.25">
      <c r="A14231" s="62">
        <v>53131608</v>
      </c>
      <c r="B14231" s="63" t="s">
        <v>11377</v>
      </c>
    </row>
    <row r="14232" spans="1:2" x14ac:dyDescent="0.25">
      <c r="A14232" s="62">
        <v>53131609</v>
      </c>
      <c r="B14232" s="63" t="s">
        <v>5107</v>
      </c>
    </row>
    <row r="14233" spans="1:2" x14ac:dyDescent="0.25">
      <c r="A14233" s="62">
        <v>53131610</v>
      </c>
      <c r="B14233" s="63" t="s">
        <v>13779</v>
      </c>
    </row>
    <row r="14234" spans="1:2" x14ac:dyDescent="0.25">
      <c r="A14234" s="62">
        <v>53131611</v>
      </c>
      <c r="B14234" s="63" t="s">
        <v>4649</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6753</v>
      </c>
    </row>
    <row r="14242" spans="1:2" x14ac:dyDescent="0.25">
      <c r="A14242" s="62">
        <v>53131619</v>
      </c>
      <c r="B14242" s="63" t="s">
        <v>9607</v>
      </c>
    </row>
    <row r="14243" spans="1:2" x14ac:dyDescent="0.25">
      <c r="A14243" s="62">
        <v>53131620</v>
      </c>
      <c r="B14243" s="63" t="s">
        <v>5841</v>
      </c>
    </row>
    <row r="14244" spans="1:2" x14ac:dyDescent="0.25">
      <c r="A14244" s="62">
        <v>53131621</v>
      </c>
      <c r="B14244" s="63" t="s">
        <v>16247</v>
      </c>
    </row>
    <row r="14245" spans="1:2" x14ac:dyDescent="0.25">
      <c r="A14245" s="62">
        <v>53131622</v>
      </c>
      <c r="B14245" s="63" t="s">
        <v>5328</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4990</v>
      </c>
    </row>
    <row r="14250" spans="1:2" x14ac:dyDescent="0.25">
      <c r="A14250" s="62">
        <v>53131627</v>
      </c>
      <c r="B14250" s="63" t="s">
        <v>6750</v>
      </c>
    </row>
    <row r="14251" spans="1:2" x14ac:dyDescent="0.25">
      <c r="A14251" s="62">
        <v>53131628</v>
      </c>
      <c r="B14251" s="63" t="s">
        <v>7747</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15059</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6230</v>
      </c>
    </row>
    <row r="14259" spans="1:2" x14ac:dyDescent="0.25">
      <c r="A14259" s="62">
        <v>53131636</v>
      </c>
      <c r="B14259" s="63" t="s">
        <v>14493</v>
      </c>
    </row>
    <row r="14260" spans="1:2" x14ac:dyDescent="0.25">
      <c r="A14260" s="62">
        <v>53131637</v>
      </c>
      <c r="B14260" s="63" t="s">
        <v>2572</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17891</v>
      </c>
    </row>
    <row r="14265" spans="1:2" x14ac:dyDescent="0.25">
      <c r="A14265" s="62">
        <v>53141504</v>
      </c>
      <c r="B14265" s="63" t="s">
        <v>3886</v>
      </c>
    </row>
    <row r="14266" spans="1:2" x14ac:dyDescent="0.25">
      <c r="A14266" s="62">
        <v>53141505</v>
      </c>
      <c r="B14266" s="63" t="s">
        <v>6250</v>
      </c>
    </row>
    <row r="14267" spans="1:2" x14ac:dyDescent="0.25">
      <c r="A14267" s="62">
        <v>53141506</v>
      </c>
      <c r="B14267" s="63" t="s">
        <v>10957</v>
      </c>
    </row>
    <row r="14268" spans="1:2" x14ac:dyDescent="0.25">
      <c r="A14268" s="62">
        <v>53141507</v>
      </c>
      <c r="B14268" s="63" t="s">
        <v>4779</v>
      </c>
    </row>
    <row r="14269" spans="1:2" x14ac:dyDescent="0.25">
      <c r="A14269" s="62">
        <v>53141508</v>
      </c>
      <c r="B14269" s="63" t="s">
        <v>8908</v>
      </c>
    </row>
    <row r="14270" spans="1:2" x14ac:dyDescent="0.25">
      <c r="A14270" s="62">
        <v>53141601</v>
      </c>
      <c r="B14270" s="63" t="s">
        <v>4753</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7033</v>
      </c>
    </row>
    <row r="14275" spans="1:2" x14ac:dyDescent="0.25">
      <c r="A14275" s="62">
        <v>53141606</v>
      </c>
      <c r="B14275" s="63" t="s">
        <v>17519</v>
      </c>
    </row>
    <row r="14276" spans="1:2" x14ac:dyDescent="0.25">
      <c r="A14276" s="62">
        <v>53141607</v>
      </c>
      <c r="B14276" s="63" t="s">
        <v>7092</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13597</v>
      </c>
    </row>
    <row r="14280" spans="1:2" x14ac:dyDescent="0.25">
      <c r="A14280" s="62">
        <v>53141611</v>
      </c>
      <c r="B14280" s="63" t="s">
        <v>17266</v>
      </c>
    </row>
    <row r="14281" spans="1:2" x14ac:dyDescent="0.25">
      <c r="A14281" s="62">
        <v>53141612</v>
      </c>
      <c r="B14281" s="63" t="s">
        <v>5890</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4971</v>
      </c>
    </row>
    <row r="14285" spans="1:2" x14ac:dyDescent="0.25">
      <c r="A14285" s="62">
        <v>53141616</v>
      </c>
      <c r="B14285" s="63" t="s">
        <v>6855</v>
      </c>
    </row>
    <row r="14286" spans="1:2" x14ac:dyDescent="0.25">
      <c r="A14286" s="62">
        <v>53141617</v>
      </c>
      <c r="B14286" s="63" t="s">
        <v>15502</v>
      </c>
    </row>
    <row r="14287" spans="1:2" x14ac:dyDescent="0.25">
      <c r="A14287" s="62">
        <v>53141618</v>
      </c>
      <c r="B14287" s="63" t="s">
        <v>10722</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7525</v>
      </c>
    </row>
    <row r="14300" spans="1:2" x14ac:dyDescent="0.25">
      <c r="A14300" s="62">
        <v>54101501</v>
      </c>
      <c r="B14300" s="63" t="s">
        <v>15532</v>
      </c>
    </row>
    <row r="14301" spans="1:2" x14ac:dyDescent="0.25">
      <c r="A14301" s="62">
        <v>54101502</v>
      </c>
      <c r="B14301" s="63" t="s">
        <v>6689</v>
      </c>
    </row>
    <row r="14302" spans="1:2" x14ac:dyDescent="0.25">
      <c r="A14302" s="62">
        <v>54101503</v>
      </c>
      <c r="B14302" s="63" t="s">
        <v>12062</v>
      </c>
    </row>
    <row r="14303" spans="1:2" x14ac:dyDescent="0.25">
      <c r="A14303" s="62">
        <v>54101504</v>
      </c>
      <c r="B14303" s="63" t="s">
        <v>4088</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4519</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5008</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7912</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6972</v>
      </c>
    </row>
    <row r="14329" spans="1:2" x14ac:dyDescent="0.25">
      <c r="A14329" s="62">
        <v>54111701</v>
      </c>
      <c r="B14329" s="63" t="s">
        <v>7227</v>
      </c>
    </row>
    <row r="14330" spans="1:2" x14ac:dyDescent="0.25">
      <c r="A14330" s="62">
        <v>54111702</v>
      </c>
      <c r="B14330" s="63" t="s">
        <v>2394</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5150</v>
      </c>
    </row>
    <row r="14334" spans="1:2" x14ac:dyDescent="0.25">
      <c r="A14334" s="62">
        <v>54111706</v>
      </c>
      <c r="B14334" s="63" t="s">
        <v>12021</v>
      </c>
    </row>
    <row r="14335" spans="1:2" x14ac:dyDescent="0.25">
      <c r="A14335" s="62">
        <v>54111707</v>
      </c>
      <c r="B14335" s="63" t="s">
        <v>4950</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2547</v>
      </c>
    </row>
    <row r="14339" spans="1:2" x14ac:dyDescent="0.25">
      <c r="A14339" s="62">
        <v>54121502</v>
      </c>
      <c r="B14339" s="63" t="s">
        <v>8296</v>
      </c>
    </row>
    <row r="14340" spans="1:2" x14ac:dyDescent="0.25">
      <c r="A14340" s="62">
        <v>54121503</v>
      </c>
      <c r="B14340" s="63" t="s">
        <v>6437</v>
      </c>
    </row>
    <row r="14341" spans="1:2" x14ac:dyDescent="0.25">
      <c r="A14341" s="62">
        <v>54121504</v>
      </c>
      <c r="B14341" s="63" t="s">
        <v>7678</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6086</v>
      </c>
    </row>
    <row r="14348" spans="1:2" x14ac:dyDescent="0.25">
      <c r="A14348" s="62">
        <v>54121802</v>
      </c>
      <c r="B14348" s="63" t="s">
        <v>41</v>
      </c>
    </row>
    <row r="14349" spans="1:2" x14ac:dyDescent="0.25">
      <c r="A14349" s="62">
        <v>55101501</v>
      </c>
      <c r="B14349" s="63" t="s">
        <v>3782</v>
      </c>
    </row>
    <row r="14350" spans="1:2" x14ac:dyDescent="0.25">
      <c r="A14350" s="62">
        <v>55101502</v>
      </c>
      <c r="B14350" s="63" t="s">
        <v>7349</v>
      </c>
    </row>
    <row r="14351" spans="1:2" x14ac:dyDescent="0.25">
      <c r="A14351" s="62">
        <v>55101503</v>
      </c>
      <c r="B14351" s="63" t="s">
        <v>7333</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4697</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7403</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4461</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10142</v>
      </c>
    </row>
    <row r="14371" spans="1:2" x14ac:dyDescent="0.25">
      <c r="A14371" s="62">
        <v>55101526</v>
      </c>
      <c r="B14371" s="63" t="s">
        <v>4029</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10535</v>
      </c>
    </row>
    <row r="14375" spans="1:2" x14ac:dyDescent="0.25">
      <c r="A14375" s="62">
        <v>55111502</v>
      </c>
      <c r="B14375" s="63" t="s">
        <v>6374</v>
      </c>
    </row>
    <row r="14376" spans="1:2" x14ac:dyDescent="0.25">
      <c r="A14376" s="62">
        <v>55111503</v>
      </c>
      <c r="B14376" s="63" t="s">
        <v>2563</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5850</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7044</v>
      </c>
    </row>
    <row r="14385" spans="1:2" x14ac:dyDescent="0.25">
      <c r="A14385" s="62">
        <v>55111512</v>
      </c>
      <c r="B14385" s="63" t="s">
        <v>16163</v>
      </c>
    </row>
    <row r="14386" spans="1:2" x14ac:dyDescent="0.25">
      <c r="A14386" s="62">
        <v>55111513</v>
      </c>
      <c r="B14386" s="63" t="s">
        <v>5694</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8036</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6648</v>
      </c>
    </row>
    <row r="14397" spans="1:2" x14ac:dyDescent="0.25">
      <c r="A14397" s="62">
        <v>55121604</v>
      </c>
      <c r="B14397" s="63" t="s">
        <v>12718</v>
      </c>
    </row>
    <row r="14398" spans="1:2" x14ac:dyDescent="0.25">
      <c r="A14398" s="62">
        <v>55121605</v>
      </c>
      <c r="B14398" s="63" t="s">
        <v>6379</v>
      </c>
    </row>
    <row r="14399" spans="1:2" x14ac:dyDescent="0.25">
      <c r="A14399" s="62">
        <v>55121606</v>
      </c>
      <c r="B14399" s="63" t="s">
        <v>3935</v>
      </c>
    </row>
    <row r="14400" spans="1:2" x14ac:dyDescent="0.25">
      <c r="A14400" s="62">
        <v>55121607</v>
      </c>
      <c r="B14400" s="63" t="s">
        <v>5280</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4032</v>
      </c>
    </row>
    <row r="14407" spans="1:2" x14ac:dyDescent="0.25">
      <c r="A14407" s="62">
        <v>55121614</v>
      </c>
      <c r="B14407" s="63" t="s">
        <v>1978</v>
      </c>
    </row>
    <row r="14408" spans="1:2" x14ac:dyDescent="0.25">
      <c r="A14408" s="62">
        <v>55121615</v>
      </c>
      <c r="B14408" s="63" t="s">
        <v>2266</v>
      </c>
    </row>
    <row r="14409" spans="1:2" x14ac:dyDescent="0.25">
      <c r="A14409" s="62">
        <v>55121616</v>
      </c>
      <c r="B14409" s="63" t="s">
        <v>8532</v>
      </c>
    </row>
    <row r="14410" spans="1:2" x14ac:dyDescent="0.25">
      <c r="A14410" s="62">
        <v>55121617</v>
      </c>
      <c r="B14410" s="63" t="s">
        <v>16349</v>
      </c>
    </row>
    <row r="14411" spans="1:2" x14ac:dyDescent="0.25">
      <c r="A14411" s="62">
        <v>55121618</v>
      </c>
      <c r="B14411" s="63" t="s">
        <v>4173</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3452</v>
      </c>
    </row>
    <row r="14415" spans="1:2" x14ac:dyDescent="0.25">
      <c r="A14415" s="62">
        <v>55121701</v>
      </c>
      <c r="B14415" s="63" t="s">
        <v>5407</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7386</v>
      </c>
    </row>
    <row r="14419" spans="1:2" x14ac:dyDescent="0.25">
      <c r="A14419" s="62">
        <v>55121705</v>
      </c>
      <c r="B14419" s="63" t="s">
        <v>4081</v>
      </c>
    </row>
    <row r="14420" spans="1:2" x14ac:dyDescent="0.25">
      <c r="A14420" s="62">
        <v>55121706</v>
      </c>
      <c r="B14420" s="63" t="s">
        <v>15130</v>
      </c>
    </row>
    <row r="14421" spans="1:2" x14ac:dyDescent="0.25">
      <c r="A14421" s="62">
        <v>55121707</v>
      </c>
      <c r="B14421" s="63" t="s">
        <v>7286</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6645</v>
      </c>
    </row>
    <row r="14433" spans="1:2" x14ac:dyDescent="0.25">
      <c r="A14433" s="62">
        <v>55121719</v>
      </c>
      <c r="B14433" s="63" t="s">
        <v>6970</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3224</v>
      </c>
    </row>
    <row r="14438" spans="1:2" x14ac:dyDescent="0.25">
      <c r="A14438" s="62">
        <v>55121724</v>
      </c>
      <c r="B14438" s="63" t="s">
        <v>4495</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7768</v>
      </c>
    </row>
    <row r="14451" spans="1:2" x14ac:dyDescent="0.25">
      <c r="A14451" s="62">
        <v>55121806</v>
      </c>
      <c r="B14451" s="63" t="s">
        <v>13158</v>
      </c>
    </row>
    <row r="14452" spans="1:2" x14ac:dyDescent="0.25">
      <c r="A14452" s="62">
        <v>55121807</v>
      </c>
      <c r="B14452" s="63" t="s">
        <v>6731</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8652</v>
      </c>
    </row>
    <row r="14456" spans="1:2" x14ac:dyDescent="0.25">
      <c r="A14456" s="62">
        <v>56101504</v>
      </c>
      <c r="B14456" s="63" t="s">
        <v>7492</v>
      </c>
    </row>
    <row r="14457" spans="1:2" x14ac:dyDescent="0.25">
      <c r="A14457" s="62">
        <v>56101505</v>
      </c>
      <c r="B14457" s="63" t="s">
        <v>3994</v>
      </c>
    </row>
    <row r="14458" spans="1:2" x14ac:dyDescent="0.25">
      <c r="A14458" s="62">
        <v>56101506</v>
      </c>
      <c r="B14458" s="63" t="s">
        <v>5056</v>
      </c>
    </row>
    <row r="14459" spans="1:2" x14ac:dyDescent="0.25">
      <c r="A14459" s="62">
        <v>56101507</v>
      </c>
      <c r="B14459" s="63" t="s">
        <v>7258</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8685</v>
      </c>
    </row>
    <row r="14473" spans="1:2" x14ac:dyDescent="0.25">
      <c r="A14473" s="62">
        <v>56101524</v>
      </c>
      <c r="B14473" s="63" t="s">
        <v>8184</v>
      </c>
    </row>
    <row r="14474" spans="1:2" x14ac:dyDescent="0.25">
      <c r="A14474" s="62">
        <v>56101525</v>
      </c>
      <c r="B14474" s="63" t="s">
        <v>3165</v>
      </c>
    </row>
    <row r="14475" spans="1:2" x14ac:dyDescent="0.25">
      <c r="A14475" s="62">
        <v>56101526</v>
      </c>
      <c r="B14475" s="63" t="s">
        <v>11598</v>
      </c>
    </row>
    <row r="14476" spans="1:2" x14ac:dyDescent="0.25">
      <c r="A14476" s="62">
        <v>56101527</v>
      </c>
      <c r="B14476" s="63" t="s">
        <v>4204</v>
      </c>
    </row>
    <row r="14477" spans="1:2" x14ac:dyDescent="0.25">
      <c r="A14477" s="62">
        <v>56101528</v>
      </c>
      <c r="B14477" s="63" t="s">
        <v>16406</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3538</v>
      </c>
    </row>
    <row r="14483" spans="1:2" x14ac:dyDescent="0.25">
      <c r="A14483" s="62">
        <v>56101535</v>
      </c>
      <c r="B14483" s="63" t="s">
        <v>5256</v>
      </c>
    </row>
    <row r="14484" spans="1:2" x14ac:dyDescent="0.25">
      <c r="A14484" s="62">
        <v>56101536</v>
      </c>
      <c r="B14484" s="63" t="s">
        <v>12513</v>
      </c>
    </row>
    <row r="14485" spans="1:2" x14ac:dyDescent="0.25">
      <c r="A14485" s="62">
        <v>56101537</v>
      </c>
      <c r="B14485" s="63" t="s">
        <v>8438</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16553</v>
      </c>
    </row>
    <row r="14490" spans="1:2" x14ac:dyDescent="0.25">
      <c r="A14490" s="62">
        <v>56101601</v>
      </c>
      <c r="B14490" s="63" t="s">
        <v>10643</v>
      </c>
    </row>
    <row r="14491" spans="1:2" x14ac:dyDescent="0.25">
      <c r="A14491" s="62">
        <v>56101602</v>
      </c>
      <c r="B14491" s="63" t="s">
        <v>15759</v>
      </c>
    </row>
    <row r="14492" spans="1:2" x14ac:dyDescent="0.25">
      <c r="A14492" s="62">
        <v>56101603</v>
      </c>
      <c r="B14492" s="63" t="s">
        <v>10122</v>
      </c>
    </row>
    <row r="14493" spans="1:2" x14ac:dyDescent="0.25">
      <c r="A14493" s="62">
        <v>56101604</v>
      </c>
      <c r="B14493" s="63" t="s">
        <v>5208</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8671</v>
      </c>
    </row>
    <row r="14497" spans="1:2" x14ac:dyDescent="0.25">
      <c r="A14497" s="62">
        <v>56101608</v>
      </c>
      <c r="B14497" s="63" t="s">
        <v>11415</v>
      </c>
    </row>
    <row r="14498" spans="1:2" x14ac:dyDescent="0.25">
      <c r="A14498" s="62">
        <v>56101701</v>
      </c>
      <c r="B14498" s="63" t="s">
        <v>4004</v>
      </c>
    </row>
    <row r="14499" spans="1:2" x14ac:dyDescent="0.25">
      <c r="A14499" s="62">
        <v>56101702</v>
      </c>
      <c r="B14499" s="63" t="s">
        <v>7378</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7941</v>
      </c>
    </row>
    <row r="14504" spans="1:2" x14ac:dyDescent="0.25">
      <c r="A14504" s="62">
        <v>56101707</v>
      </c>
      <c r="B14504" s="63" t="s">
        <v>5665</v>
      </c>
    </row>
    <row r="14505" spans="1:2" x14ac:dyDescent="0.25">
      <c r="A14505" s="62">
        <v>56101708</v>
      </c>
      <c r="B14505" s="63" t="s">
        <v>11405</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13348</v>
      </c>
    </row>
    <row r="14512" spans="1:2" x14ac:dyDescent="0.25">
      <c r="A14512" s="62">
        <v>56101716</v>
      </c>
      <c r="B14512" s="63" t="s">
        <v>5204</v>
      </c>
    </row>
    <row r="14513" spans="1:2" x14ac:dyDescent="0.25">
      <c r="A14513" s="62">
        <v>56101717</v>
      </c>
      <c r="B14513" s="63" t="s">
        <v>16743</v>
      </c>
    </row>
    <row r="14514" spans="1:2" x14ac:dyDescent="0.25">
      <c r="A14514" s="62">
        <v>56101803</v>
      </c>
      <c r="B14514" s="63" t="s">
        <v>6315</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8667</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14042</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8765</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8220</v>
      </c>
    </row>
    <row r="14546" spans="1:2" x14ac:dyDescent="0.25">
      <c r="A14546" s="62">
        <v>56111601</v>
      </c>
      <c r="B14546" s="63" t="s">
        <v>6227</v>
      </c>
    </row>
    <row r="14547" spans="1:2" x14ac:dyDescent="0.25">
      <c r="A14547" s="62">
        <v>56111602</v>
      </c>
      <c r="B14547" s="63" t="s">
        <v>2595</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8048</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6788</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2819</v>
      </c>
    </row>
    <row r="14563" spans="1:2" x14ac:dyDescent="0.25">
      <c r="A14563" s="62">
        <v>56111805</v>
      </c>
      <c r="B14563" s="63" t="s">
        <v>4975</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6541</v>
      </c>
    </row>
    <row r="14569" spans="1:2" x14ac:dyDescent="0.25">
      <c r="A14569" s="62">
        <v>56111906</v>
      </c>
      <c r="B14569" s="63" t="s">
        <v>3138</v>
      </c>
    </row>
    <row r="14570" spans="1:2" x14ac:dyDescent="0.25">
      <c r="A14570" s="62">
        <v>56111907</v>
      </c>
      <c r="B14570" s="63" t="s">
        <v>6602</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6286</v>
      </c>
    </row>
    <row r="14574" spans="1:2" x14ac:dyDescent="0.25">
      <c r="A14574" s="62">
        <v>56112004</v>
      </c>
      <c r="B14574" s="63" t="s">
        <v>16285</v>
      </c>
    </row>
    <row r="14575" spans="1:2" x14ac:dyDescent="0.25">
      <c r="A14575" s="62">
        <v>56112005</v>
      </c>
      <c r="B14575" s="63" t="s">
        <v>2586</v>
      </c>
    </row>
    <row r="14576" spans="1:2" x14ac:dyDescent="0.25">
      <c r="A14576" s="62">
        <v>56112101</v>
      </c>
      <c r="B14576" s="63" t="s">
        <v>16202</v>
      </c>
    </row>
    <row r="14577" spans="1:2" x14ac:dyDescent="0.25">
      <c r="A14577" s="62">
        <v>56112102</v>
      </c>
      <c r="B14577" s="63" t="s">
        <v>3450</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5579</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4969</v>
      </c>
    </row>
    <row r="14592" spans="1:2" x14ac:dyDescent="0.25">
      <c r="A14592" s="62">
        <v>56121007</v>
      </c>
      <c r="B14592" s="63" t="s">
        <v>3384</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8557</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6864</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8053</v>
      </c>
    </row>
    <row r="14619" spans="1:2" x14ac:dyDescent="0.25">
      <c r="A14619" s="62">
        <v>56121602</v>
      </c>
      <c r="B14619" s="63" t="s">
        <v>6119</v>
      </c>
    </row>
    <row r="14620" spans="1:2" x14ac:dyDescent="0.25">
      <c r="A14620" s="62">
        <v>56121603</v>
      </c>
      <c r="B14620" s="63" t="s">
        <v>4826</v>
      </c>
    </row>
    <row r="14621" spans="1:2" x14ac:dyDescent="0.25">
      <c r="A14621" s="62">
        <v>56121604</v>
      </c>
      <c r="B14621" s="63" t="s">
        <v>16549</v>
      </c>
    </row>
    <row r="14622" spans="1:2" x14ac:dyDescent="0.25">
      <c r="A14622" s="62">
        <v>56121605</v>
      </c>
      <c r="B14622" s="63" t="s">
        <v>9155</v>
      </c>
    </row>
    <row r="14623" spans="1:2" x14ac:dyDescent="0.25">
      <c r="A14623" s="62">
        <v>56121606</v>
      </c>
      <c r="B14623" s="63" t="s">
        <v>5265</v>
      </c>
    </row>
    <row r="14624" spans="1:2" x14ac:dyDescent="0.25">
      <c r="A14624" s="62">
        <v>56121607</v>
      </c>
      <c r="B14624" s="63" t="s">
        <v>3469</v>
      </c>
    </row>
    <row r="14625" spans="1:2" x14ac:dyDescent="0.25">
      <c r="A14625" s="62">
        <v>56121608</v>
      </c>
      <c r="B14625" s="63" t="s">
        <v>16189</v>
      </c>
    </row>
    <row r="14626" spans="1:2" x14ac:dyDescent="0.25">
      <c r="A14626" s="62">
        <v>56121609</v>
      </c>
      <c r="B14626" s="63" t="s">
        <v>5508</v>
      </c>
    </row>
    <row r="14627" spans="1:2" x14ac:dyDescent="0.25">
      <c r="A14627" s="62">
        <v>56121610</v>
      </c>
      <c r="B14627" s="63" t="s">
        <v>10380</v>
      </c>
    </row>
    <row r="14628" spans="1:2" x14ac:dyDescent="0.25">
      <c r="A14628" s="62">
        <v>56121701</v>
      </c>
      <c r="B14628" s="63" t="s">
        <v>8784</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7611</v>
      </c>
    </row>
    <row r="14634" spans="1:2" x14ac:dyDescent="0.25">
      <c r="A14634" s="62">
        <v>56121803</v>
      </c>
      <c r="B14634" s="63" t="s">
        <v>4777</v>
      </c>
    </row>
    <row r="14635" spans="1:2" x14ac:dyDescent="0.25">
      <c r="A14635" s="62">
        <v>56121804</v>
      </c>
      <c r="B14635" s="63" t="s">
        <v>7019</v>
      </c>
    </row>
    <row r="14636" spans="1:2" x14ac:dyDescent="0.25">
      <c r="A14636" s="62">
        <v>56121805</v>
      </c>
      <c r="B14636" s="63" t="s">
        <v>11993</v>
      </c>
    </row>
    <row r="14637" spans="1:2" x14ac:dyDescent="0.25">
      <c r="A14637" s="62">
        <v>56121901</v>
      </c>
      <c r="B14637" s="63" t="s">
        <v>3193</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6018</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7458</v>
      </c>
    </row>
    <row r="14649" spans="1:2" x14ac:dyDescent="0.25">
      <c r="A14649" s="62">
        <v>60101008</v>
      </c>
      <c r="B14649" s="63" t="s">
        <v>5462</v>
      </c>
    </row>
    <row r="14650" spans="1:2" x14ac:dyDescent="0.25">
      <c r="A14650" s="62">
        <v>60101009</v>
      </c>
      <c r="B14650" s="63" t="s">
        <v>7088</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6147</v>
      </c>
    </row>
    <row r="14655" spans="1:2" x14ac:dyDescent="0.25">
      <c r="A14655" s="62">
        <v>60101104</v>
      </c>
      <c r="B14655" s="63" t="s">
        <v>4275</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7516</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6212</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7493</v>
      </c>
    </row>
    <row r="14666" spans="1:2" x14ac:dyDescent="0.25">
      <c r="A14666" s="62">
        <v>60101307</v>
      </c>
      <c r="B14666" s="63" t="s">
        <v>17645</v>
      </c>
    </row>
    <row r="14667" spans="1:2" x14ac:dyDescent="0.25">
      <c r="A14667" s="62">
        <v>60101308</v>
      </c>
      <c r="B14667" s="63" t="s">
        <v>5790</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5123</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3112</v>
      </c>
    </row>
    <row r="14677" spans="1:2" x14ac:dyDescent="0.25">
      <c r="A14677" s="62">
        <v>60101318</v>
      </c>
      <c r="B14677" s="63" t="s">
        <v>11068</v>
      </c>
    </row>
    <row r="14678" spans="1:2" x14ac:dyDescent="0.25">
      <c r="A14678" s="62">
        <v>60101319</v>
      </c>
      <c r="B14678" s="63" t="s">
        <v>13688</v>
      </c>
    </row>
    <row r="14679" spans="1:2" x14ac:dyDescent="0.25">
      <c r="A14679" s="62">
        <v>60101320</v>
      </c>
      <c r="B14679" s="63" t="s">
        <v>2951</v>
      </c>
    </row>
    <row r="14680" spans="1:2" x14ac:dyDescent="0.25">
      <c r="A14680" s="62">
        <v>60101321</v>
      </c>
      <c r="B14680" s="63" t="s">
        <v>12557</v>
      </c>
    </row>
    <row r="14681" spans="1:2" x14ac:dyDescent="0.25">
      <c r="A14681" s="62">
        <v>60101322</v>
      </c>
      <c r="B14681" s="63" t="s">
        <v>6947</v>
      </c>
    </row>
    <row r="14682" spans="1:2" x14ac:dyDescent="0.25">
      <c r="A14682" s="62">
        <v>60101323</v>
      </c>
      <c r="B14682" s="63" t="s">
        <v>1575</v>
      </c>
    </row>
    <row r="14683" spans="1:2" x14ac:dyDescent="0.25">
      <c r="A14683" s="62">
        <v>60101324</v>
      </c>
      <c r="B14683" s="63" t="s">
        <v>4789</v>
      </c>
    </row>
    <row r="14684" spans="1:2" x14ac:dyDescent="0.25">
      <c r="A14684" s="62">
        <v>60101325</v>
      </c>
      <c r="B14684" s="63" t="s">
        <v>10424</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5361</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15106</v>
      </c>
    </row>
    <row r="14691" spans="1:2" x14ac:dyDescent="0.25">
      <c r="A14691" s="62">
        <v>60101401</v>
      </c>
      <c r="B14691" s="63" t="s">
        <v>6720</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7855</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5447</v>
      </c>
    </row>
    <row r="14701" spans="1:2" x14ac:dyDescent="0.25">
      <c r="A14701" s="62">
        <v>60101606</v>
      </c>
      <c r="B14701" s="63" t="s">
        <v>18507</v>
      </c>
    </row>
    <row r="14702" spans="1:2" x14ac:dyDescent="0.25">
      <c r="A14702" s="62">
        <v>60101607</v>
      </c>
      <c r="B14702" s="63" t="s">
        <v>7161</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7607</v>
      </c>
    </row>
    <row r="14724" spans="1:2" x14ac:dyDescent="0.25">
      <c r="A14724" s="62">
        <v>60101719</v>
      </c>
      <c r="B14724" s="63" t="s">
        <v>7024</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18520</v>
      </c>
    </row>
    <row r="14728" spans="1:2" x14ac:dyDescent="0.25">
      <c r="A14728" s="62">
        <v>60101723</v>
      </c>
      <c r="B14728" s="63" t="s">
        <v>7576</v>
      </c>
    </row>
    <row r="14729" spans="1:2" x14ac:dyDescent="0.25">
      <c r="A14729" s="62">
        <v>60101724</v>
      </c>
      <c r="B14729" s="63" t="s">
        <v>13821</v>
      </c>
    </row>
    <row r="14730" spans="1:2" x14ac:dyDescent="0.25">
      <c r="A14730" s="62">
        <v>60101725</v>
      </c>
      <c r="B14730" s="63" t="s">
        <v>5493</v>
      </c>
    </row>
    <row r="14731" spans="1:2" x14ac:dyDescent="0.25">
      <c r="A14731" s="62">
        <v>60101726</v>
      </c>
      <c r="B14731" s="63" t="s">
        <v>9323</v>
      </c>
    </row>
    <row r="14732" spans="1:2" x14ac:dyDescent="0.25">
      <c r="A14732" s="62">
        <v>60101727</v>
      </c>
      <c r="B14732" s="63" t="s">
        <v>7331</v>
      </c>
    </row>
    <row r="14733" spans="1:2" x14ac:dyDescent="0.25">
      <c r="A14733" s="62">
        <v>60101728</v>
      </c>
      <c r="B14733" s="63" t="s">
        <v>2826</v>
      </c>
    </row>
    <row r="14734" spans="1:2" x14ac:dyDescent="0.25">
      <c r="A14734" s="62">
        <v>60101729</v>
      </c>
      <c r="B14734" s="63" t="s">
        <v>1405</v>
      </c>
    </row>
    <row r="14735" spans="1:2" x14ac:dyDescent="0.25">
      <c r="A14735" s="62">
        <v>60101730</v>
      </c>
      <c r="B14735" s="63" t="s">
        <v>3718</v>
      </c>
    </row>
    <row r="14736" spans="1:2" x14ac:dyDescent="0.25">
      <c r="A14736" s="62">
        <v>60101731</v>
      </c>
      <c r="B14736" s="63" t="s">
        <v>5034</v>
      </c>
    </row>
    <row r="14737" spans="1:2" x14ac:dyDescent="0.25">
      <c r="A14737" s="62">
        <v>60101732</v>
      </c>
      <c r="B14737" s="63" t="s">
        <v>16150</v>
      </c>
    </row>
    <row r="14738" spans="1:2" x14ac:dyDescent="0.25">
      <c r="A14738" s="62">
        <v>60101801</v>
      </c>
      <c r="B14738" s="63" t="s">
        <v>4920</v>
      </c>
    </row>
    <row r="14739" spans="1:2" x14ac:dyDescent="0.25">
      <c r="A14739" s="62">
        <v>60101802</v>
      </c>
      <c r="B14739" s="63" t="s">
        <v>622</v>
      </c>
    </row>
    <row r="14740" spans="1:2" x14ac:dyDescent="0.25">
      <c r="A14740" s="62">
        <v>60101803</v>
      </c>
      <c r="B14740" s="63" t="s">
        <v>4578</v>
      </c>
    </row>
    <row r="14741" spans="1:2" x14ac:dyDescent="0.25">
      <c r="A14741" s="62">
        <v>60101804</v>
      </c>
      <c r="B14741" s="63" t="s">
        <v>12474</v>
      </c>
    </row>
    <row r="14742" spans="1:2" x14ac:dyDescent="0.25">
      <c r="A14742" s="62">
        <v>60101805</v>
      </c>
      <c r="B14742" s="63" t="s">
        <v>8051</v>
      </c>
    </row>
    <row r="14743" spans="1:2" x14ac:dyDescent="0.25">
      <c r="A14743" s="62">
        <v>60101806</v>
      </c>
      <c r="B14743" s="63" t="s">
        <v>9752</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10861</v>
      </c>
    </row>
    <row r="14747" spans="1:2" x14ac:dyDescent="0.25">
      <c r="A14747" s="62">
        <v>60101810</v>
      </c>
      <c r="B14747" s="63" t="s">
        <v>3787</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6885</v>
      </c>
    </row>
    <row r="14751" spans="1:2" x14ac:dyDescent="0.25">
      <c r="A14751" s="62">
        <v>60101903</v>
      </c>
      <c r="B14751" s="63" t="s">
        <v>14033</v>
      </c>
    </row>
    <row r="14752" spans="1:2" x14ac:dyDescent="0.25">
      <c r="A14752" s="62">
        <v>60101904</v>
      </c>
      <c r="B14752" s="63" t="s">
        <v>6270</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7067</v>
      </c>
    </row>
    <row r="14759" spans="1:2" x14ac:dyDescent="0.25">
      <c r="A14759" s="62">
        <v>60101911</v>
      </c>
      <c r="B14759" s="63" t="s">
        <v>3964</v>
      </c>
    </row>
    <row r="14760" spans="1:2" x14ac:dyDescent="0.25">
      <c r="A14760" s="62">
        <v>60102001</v>
      </c>
      <c r="B14760" s="63" t="s">
        <v>4891</v>
      </c>
    </row>
    <row r="14761" spans="1:2" x14ac:dyDescent="0.25">
      <c r="A14761" s="62">
        <v>60102002</v>
      </c>
      <c r="B14761" s="63" t="s">
        <v>8453</v>
      </c>
    </row>
    <row r="14762" spans="1:2" x14ac:dyDescent="0.25">
      <c r="A14762" s="62">
        <v>60102003</v>
      </c>
      <c r="B14762" s="63" t="s">
        <v>16792</v>
      </c>
    </row>
    <row r="14763" spans="1:2" x14ac:dyDescent="0.25">
      <c r="A14763" s="62">
        <v>60102004</v>
      </c>
      <c r="B14763" s="63" t="s">
        <v>4476</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4600</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8333</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5190</v>
      </c>
    </row>
    <row r="14776" spans="1:2" x14ac:dyDescent="0.25">
      <c r="A14776" s="62">
        <v>60102204</v>
      </c>
      <c r="B14776" s="63" t="s">
        <v>14101</v>
      </c>
    </row>
    <row r="14777" spans="1:2" x14ac:dyDescent="0.25">
      <c r="A14777" s="62">
        <v>60102205</v>
      </c>
      <c r="B14777" s="63" t="s">
        <v>4925</v>
      </c>
    </row>
    <row r="14778" spans="1:2" x14ac:dyDescent="0.25">
      <c r="A14778" s="62">
        <v>60102206</v>
      </c>
      <c r="B14778" s="63" t="s">
        <v>10020</v>
      </c>
    </row>
    <row r="14779" spans="1:2" x14ac:dyDescent="0.25">
      <c r="A14779" s="62">
        <v>60102301</v>
      </c>
      <c r="B14779" s="63" t="s">
        <v>3492</v>
      </c>
    </row>
    <row r="14780" spans="1:2" x14ac:dyDescent="0.25">
      <c r="A14780" s="62">
        <v>60102302</v>
      </c>
      <c r="B14780" s="63" t="s">
        <v>7462</v>
      </c>
    </row>
    <row r="14781" spans="1:2" x14ac:dyDescent="0.25">
      <c r="A14781" s="62">
        <v>60102303</v>
      </c>
      <c r="B14781" s="63" t="s">
        <v>14124</v>
      </c>
    </row>
    <row r="14782" spans="1:2" x14ac:dyDescent="0.25">
      <c r="A14782" s="62">
        <v>60102304</v>
      </c>
      <c r="B14782" s="63" t="s">
        <v>8443</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7260</v>
      </c>
    </row>
    <row r="14790" spans="1:2" x14ac:dyDescent="0.25">
      <c r="A14790" s="62">
        <v>60102312</v>
      </c>
      <c r="B14790" s="63" t="s">
        <v>5879</v>
      </c>
    </row>
    <row r="14791" spans="1:2" x14ac:dyDescent="0.25">
      <c r="A14791" s="62">
        <v>60102401</v>
      </c>
      <c r="B14791" s="63" t="s">
        <v>3279</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6746</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6044</v>
      </c>
    </row>
    <row r="14808" spans="1:2" x14ac:dyDescent="0.25">
      <c r="A14808" s="62">
        <v>60102504</v>
      </c>
      <c r="B14808" s="63" t="s">
        <v>5742</v>
      </c>
    </row>
    <row r="14809" spans="1:2" x14ac:dyDescent="0.25">
      <c r="A14809" s="62">
        <v>60102505</v>
      </c>
      <c r="B14809" s="63" t="s">
        <v>11912</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8289</v>
      </c>
    </row>
    <row r="14813" spans="1:2" x14ac:dyDescent="0.25">
      <c r="A14813" s="62">
        <v>60102509</v>
      </c>
      <c r="B14813" s="63" t="s">
        <v>5103</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5935</v>
      </c>
    </row>
    <row r="14821" spans="1:2" x14ac:dyDescent="0.25">
      <c r="A14821" s="62">
        <v>60102604</v>
      </c>
      <c r="B14821" s="63" t="s">
        <v>12536</v>
      </c>
    </row>
    <row r="14822" spans="1:2" x14ac:dyDescent="0.25">
      <c r="A14822" s="62">
        <v>60102605</v>
      </c>
      <c r="B14822" s="63" t="s">
        <v>6938</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3246</v>
      </c>
    </row>
    <row r="14826" spans="1:2" x14ac:dyDescent="0.25">
      <c r="A14826" s="62">
        <v>60102609</v>
      </c>
      <c r="B14826" s="63" t="s">
        <v>8757</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9055</v>
      </c>
    </row>
    <row r="14831" spans="1:2" x14ac:dyDescent="0.25">
      <c r="A14831" s="62">
        <v>60102614</v>
      </c>
      <c r="B14831" s="63" t="s">
        <v>5923</v>
      </c>
    </row>
    <row r="14832" spans="1:2" x14ac:dyDescent="0.25">
      <c r="A14832" s="62">
        <v>60102701</v>
      </c>
      <c r="B14832" s="63" t="s">
        <v>3947</v>
      </c>
    </row>
    <row r="14833" spans="1:2" x14ac:dyDescent="0.25">
      <c r="A14833" s="62">
        <v>60102702</v>
      </c>
      <c r="B14833" s="63" t="s">
        <v>4539</v>
      </c>
    </row>
    <row r="14834" spans="1:2" x14ac:dyDescent="0.25">
      <c r="A14834" s="62">
        <v>60102703</v>
      </c>
      <c r="B14834" s="63" t="s">
        <v>11188</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5228</v>
      </c>
    </row>
    <row r="14839" spans="1:2" x14ac:dyDescent="0.25">
      <c r="A14839" s="62">
        <v>60102708</v>
      </c>
      <c r="B14839" s="63" t="s">
        <v>7116</v>
      </c>
    </row>
    <row r="14840" spans="1:2" x14ac:dyDescent="0.25">
      <c r="A14840" s="62">
        <v>60102709</v>
      </c>
      <c r="B14840" s="63" t="s">
        <v>12325</v>
      </c>
    </row>
    <row r="14841" spans="1:2" x14ac:dyDescent="0.25">
      <c r="A14841" s="62">
        <v>60102710</v>
      </c>
      <c r="B14841" s="63" t="s">
        <v>7663</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5800</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8196</v>
      </c>
    </row>
    <row r="14848" spans="1:2" x14ac:dyDescent="0.25">
      <c r="A14848" s="62">
        <v>60102718</v>
      </c>
      <c r="B14848" s="63" t="s">
        <v>2567</v>
      </c>
    </row>
    <row r="14849" spans="1:2" x14ac:dyDescent="0.25">
      <c r="A14849" s="62">
        <v>60102801</v>
      </c>
      <c r="B14849" s="63" t="s">
        <v>9840</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9046</v>
      </c>
    </row>
    <row r="14859" spans="1:2" x14ac:dyDescent="0.25">
      <c r="A14859" s="62">
        <v>60102904</v>
      </c>
      <c r="B14859" s="63" t="s">
        <v>4723</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6034</v>
      </c>
    </row>
    <row r="14878" spans="1:2" x14ac:dyDescent="0.25">
      <c r="A14878" s="62">
        <v>60103006</v>
      </c>
      <c r="B14878" s="63" t="s">
        <v>8260</v>
      </c>
    </row>
    <row r="14879" spans="1:2" x14ac:dyDescent="0.25">
      <c r="A14879" s="62">
        <v>60103007</v>
      </c>
      <c r="B14879" s="63" t="s">
        <v>15688</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14338</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4091</v>
      </c>
    </row>
    <row r="14887" spans="1:2" x14ac:dyDescent="0.25">
      <c r="A14887" s="62">
        <v>60103103</v>
      </c>
      <c r="B14887" s="63" t="s">
        <v>6986</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8389</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5753</v>
      </c>
    </row>
    <row r="14898" spans="1:2" x14ac:dyDescent="0.25">
      <c r="A14898" s="62">
        <v>60103202</v>
      </c>
      <c r="B14898" s="63" t="s">
        <v>3465</v>
      </c>
    </row>
    <row r="14899" spans="1:2" x14ac:dyDescent="0.25">
      <c r="A14899" s="62">
        <v>60103203</v>
      </c>
      <c r="B14899" s="63" t="s">
        <v>12282</v>
      </c>
    </row>
    <row r="14900" spans="1:2" x14ac:dyDescent="0.25">
      <c r="A14900" s="62">
        <v>60103204</v>
      </c>
      <c r="B14900" s="63" t="s">
        <v>3403</v>
      </c>
    </row>
    <row r="14901" spans="1:2" x14ac:dyDescent="0.25">
      <c r="A14901" s="62">
        <v>60103301</v>
      </c>
      <c r="B14901" s="63" t="s">
        <v>5490</v>
      </c>
    </row>
    <row r="14902" spans="1:2" x14ac:dyDescent="0.25">
      <c r="A14902" s="62">
        <v>60103302</v>
      </c>
      <c r="B14902" s="63" t="s">
        <v>4271</v>
      </c>
    </row>
    <row r="14903" spans="1:2" x14ac:dyDescent="0.25">
      <c r="A14903" s="62">
        <v>60103303</v>
      </c>
      <c r="B14903" s="63" t="s">
        <v>13926</v>
      </c>
    </row>
    <row r="14904" spans="1:2" x14ac:dyDescent="0.25">
      <c r="A14904" s="62">
        <v>60103401</v>
      </c>
      <c r="B14904" s="63" t="s">
        <v>5961</v>
      </c>
    </row>
    <row r="14905" spans="1:2" x14ac:dyDescent="0.25">
      <c r="A14905" s="62">
        <v>60103402</v>
      </c>
      <c r="B14905" s="63" t="s">
        <v>14165</v>
      </c>
    </row>
    <row r="14906" spans="1:2" x14ac:dyDescent="0.25">
      <c r="A14906" s="62">
        <v>60103403</v>
      </c>
      <c r="B14906" s="63" t="s">
        <v>9394</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4764</v>
      </c>
    </row>
    <row r="14911" spans="1:2" x14ac:dyDescent="0.25">
      <c r="A14911" s="62">
        <v>60103408</v>
      </c>
      <c r="B14911" s="63" t="s">
        <v>5037</v>
      </c>
    </row>
    <row r="14912" spans="1:2" x14ac:dyDescent="0.25">
      <c r="A14912" s="62">
        <v>60103409</v>
      </c>
      <c r="B14912" s="63" t="s">
        <v>5290</v>
      </c>
    </row>
    <row r="14913" spans="1:2" x14ac:dyDescent="0.25">
      <c r="A14913" s="62">
        <v>60103410</v>
      </c>
      <c r="B14913" s="63" t="s">
        <v>4156</v>
      </c>
    </row>
    <row r="14914" spans="1:2" x14ac:dyDescent="0.25">
      <c r="A14914" s="62">
        <v>60103501</v>
      </c>
      <c r="B14914" s="63" t="s">
        <v>5829</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4933</v>
      </c>
    </row>
    <row r="14930" spans="1:2" x14ac:dyDescent="0.25">
      <c r="A14930" s="62">
        <v>60103801</v>
      </c>
      <c r="B14930" s="63" t="s">
        <v>709</v>
      </c>
    </row>
    <row r="14931" spans="1:2" x14ac:dyDescent="0.25">
      <c r="A14931" s="62">
        <v>60103802</v>
      </c>
      <c r="B14931" s="63" t="s">
        <v>7097</v>
      </c>
    </row>
    <row r="14932" spans="1:2" x14ac:dyDescent="0.25">
      <c r="A14932" s="62">
        <v>60103803</v>
      </c>
      <c r="B14932" s="63" t="s">
        <v>13781</v>
      </c>
    </row>
    <row r="14933" spans="1:2" x14ac:dyDescent="0.25">
      <c r="A14933" s="62">
        <v>60103804</v>
      </c>
      <c r="B14933" s="63" t="s">
        <v>9691</v>
      </c>
    </row>
    <row r="14934" spans="1:2" x14ac:dyDescent="0.25">
      <c r="A14934" s="62">
        <v>60103805</v>
      </c>
      <c r="B14934" s="63" t="s">
        <v>7661</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6851</v>
      </c>
    </row>
    <row r="14940" spans="1:2" x14ac:dyDescent="0.25">
      <c r="A14940" s="62">
        <v>60103904</v>
      </c>
      <c r="B14940" s="63" t="s">
        <v>16450</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5514</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4716</v>
      </c>
    </row>
    <row r="14947" spans="1:2" x14ac:dyDescent="0.25">
      <c r="A14947" s="62">
        <v>60103915</v>
      </c>
      <c r="B14947" s="63" t="s">
        <v>3766</v>
      </c>
    </row>
    <row r="14948" spans="1:2" x14ac:dyDescent="0.25">
      <c r="A14948" s="62">
        <v>60103916</v>
      </c>
      <c r="B14948" s="63" t="s">
        <v>6399</v>
      </c>
    </row>
    <row r="14949" spans="1:2" x14ac:dyDescent="0.25">
      <c r="A14949" s="62">
        <v>60103918</v>
      </c>
      <c r="B14949" s="63" t="s">
        <v>6906</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8705</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6600</v>
      </c>
    </row>
    <row r="14959" spans="1:2" x14ac:dyDescent="0.25">
      <c r="A14959" s="62">
        <v>60103928</v>
      </c>
      <c r="B14959" s="63" t="s">
        <v>3151</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7444</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3187</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7290</v>
      </c>
    </row>
    <row r="14972" spans="1:2" x14ac:dyDescent="0.25">
      <c r="A14972" s="62">
        <v>60104006</v>
      </c>
      <c r="B14972" s="63" t="s">
        <v>4125</v>
      </c>
    </row>
    <row r="14973" spans="1:2" x14ac:dyDescent="0.25">
      <c r="A14973" s="62">
        <v>60104007</v>
      </c>
      <c r="B14973" s="63" t="s">
        <v>9338</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7662</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4627</v>
      </c>
    </row>
    <row r="14983" spans="1:2" x14ac:dyDescent="0.25">
      <c r="A14983" s="62">
        <v>60104202</v>
      </c>
      <c r="B14983" s="63" t="s">
        <v>9587</v>
      </c>
    </row>
    <row r="14984" spans="1:2" x14ac:dyDescent="0.25">
      <c r="A14984" s="62">
        <v>60104203</v>
      </c>
      <c r="B14984" s="63" t="s">
        <v>8754</v>
      </c>
    </row>
    <row r="14985" spans="1:2" x14ac:dyDescent="0.25">
      <c r="A14985" s="62">
        <v>60104204</v>
      </c>
      <c r="B14985" s="63" t="s">
        <v>7242</v>
      </c>
    </row>
    <row r="14986" spans="1:2" x14ac:dyDescent="0.25">
      <c r="A14986" s="62">
        <v>60104301</v>
      </c>
      <c r="B14986" s="63" t="s">
        <v>7431</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2494</v>
      </c>
    </row>
    <row r="14991" spans="1:2" x14ac:dyDescent="0.25">
      <c r="A14991" s="62">
        <v>60104403</v>
      </c>
      <c r="B14991" s="63" t="s">
        <v>6537</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3068</v>
      </c>
    </row>
    <row r="14996" spans="1:2" x14ac:dyDescent="0.25">
      <c r="A14996" s="62">
        <v>60104408</v>
      </c>
      <c r="B14996" s="63" t="s">
        <v>10053</v>
      </c>
    </row>
    <row r="14997" spans="1:2" x14ac:dyDescent="0.25">
      <c r="A14997" s="62">
        <v>60104501</v>
      </c>
      <c r="B14997" s="63" t="s">
        <v>15376</v>
      </c>
    </row>
    <row r="14998" spans="1:2" x14ac:dyDescent="0.25">
      <c r="A14998" s="62">
        <v>60104502</v>
      </c>
      <c r="B14998" s="63" t="s">
        <v>8934</v>
      </c>
    </row>
    <row r="14999" spans="1:2" x14ac:dyDescent="0.25">
      <c r="A14999" s="62">
        <v>60104503</v>
      </c>
      <c r="B14999" s="63" t="s">
        <v>5855</v>
      </c>
    </row>
    <row r="15000" spans="1:2" x14ac:dyDescent="0.25">
      <c r="A15000" s="62">
        <v>60104504</v>
      </c>
      <c r="B15000" s="63" t="s">
        <v>12501</v>
      </c>
    </row>
    <row r="15001" spans="1:2" x14ac:dyDescent="0.25">
      <c r="A15001" s="62">
        <v>60104505</v>
      </c>
      <c r="B15001" s="63" t="s">
        <v>5489</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7224</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8015</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8554</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5602</v>
      </c>
    </row>
    <row r="15027" spans="1:2" x14ac:dyDescent="0.25">
      <c r="A15027" s="62">
        <v>60104802</v>
      </c>
      <c r="B15027" s="63" t="s">
        <v>13517</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16087</v>
      </c>
    </row>
    <row r="15031" spans="1:2" x14ac:dyDescent="0.25">
      <c r="A15031" s="62">
        <v>60104806</v>
      </c>
      <c r="B15031" s="63" t="s">
        <v>6469</v>
      </c>
    </row>
    <row r="15032" spans="1:2" x14ac:dyDescent="0.25">
      <c r="A15032" s="62">
        <v>60104807</v>
      </c>
      <c r="B15032" s="63" t="s">
        <v>2839</v>
      </c>
    </row>
    <row r="15033" spans="1:2" x14ac:dyDescent="0.25">
      <c r="A15033" s="62">
        <v>60104808</v>
      </c>
      <c r="B15033" s="63" t="s">
        <v>8742</v>
      </c>
    </row>
    <row r="15034" spans="1:2" x14ac:dyDescent="0.25">
      <c r="A15034" s="62">
        <v>60104809</v>
      </c>
      <c r="B15034" s="63" t="s">
        <v>5225</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3163</v>
      </c>
    </row>
    <row r="15044" spans="1:2" x14ac:dyDescent="0.25">
      <c r="A15044" s="62">
        <v>60104903</v>
      </c>
      <c r="B15044" s="63" t="s">
        <v>13395</v>
      </c>
    </row>
    <row r="15045" spans="1:2" x14ac:dyDescent="0.25">
      <c r="A15045" s="62">
        <v>60104904</v>
      </c>
      <c r="B15045" s="63" t="s">
        <v>8294</v>
      </c>
    </row>
    <row r="15046" spans="1:2" x14ac:dyDescent="0.25">
      <c r="A15046" s="62">
        <v>60104905</v>
      </c>
      <c r="B15046" s="63" t="s">
        <v>16178</v>
      </c>
    </row>
    <row r="15047" spans="1:2" x14ac:dyDescent="0.25">
      <c r="A15047" s="62">
        <v>60104906</v>
      </c>
      <c r="B15047" s="63" t="s">
        <v>3532</v>
      </c>
    </row>
    <row r="15048" spans="1:2" x14ac:dyDescent="0.25">
      <c r="A15048" s="62">
        <v>60104907</v>
      </c>
      <c r="B15048" s="63" t="s">
        <v>8256</v>
      </c>
    </row>
    <row r="15049" spans="1:2" x14ac:dyDescent="0.25">
      <c r="A15049" s="62">
        <v>60104908</v>
      </c>
      <c r="B15049" s="63" t="s">
        <v>6383</v>
      </c>
    </row>
    <row r="15050" spans="1:2" x14ac:dyDescent="0.25">
      <c r="A15050" s="62">
        <v>60104909</v>
      </c>
      <c r="B15050" s="63" t="s">
        <v>7659</v>
      </c>
    </row>
    <row r="15051" spans="1:2" x14ac:dyDescent="0.25">
      <c r="A15051" s="62">
        <v>60104910</v>
      </c>
      <c r="B15051" s="63" t="s">
        <v>14568</v>
      </c>
    </row>
    <row r="15052" spans="1:2" x14ac:dyDescent="0.25">
      <c r="A15052" s="62">
        <v>60104911</v>
      </c>
      <c r="B15052" s="63" t="s">
        <v>2887</v>
      </c>
    </row>
    <row r="15053" spans="1:2" x14ac:dyDescent="0.25">
      <c r="A15053" s="62">
        <v>60104912</v>
      </c>
      <c r="B15053" s="63" t="s">
        <v>8966</v>
      </c>
    </row>
    <row r="15054" spans="1:2" x14ac:dyDescent="0.25">
      <c r="A15054" s="62">
        <v>60105001</v>
      </c>
      <c r="B15054" s="63" t="s">
        <v>5515</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5116</v>
      </c>
    </row>
    <row r="15062" spans="1:2" x14ac:dyDescent="0.25">
      <c r="A15062" s="62">
        <v>60105103</v>
      </c>
      <c r="B15062" s="63" t="s">
        <v>3186</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4493</v>
      </c>
    </row>
    <row r="15076" spans="1:2" x14ac:dyDescent="0.25">
      <c r="A15076" s="62">
        <v>60105401</v>
      </c>
      <c r="B15076" s="63" t="s">
        <v>6450</v>
      </c>
    </row>
    <row r="15077" spans="1:2" x14ac:dyDescent="0.25">
      <c r="A15077" s="62">
        <v>60105402</v>
      </c>
      <c r="B15077" s="63" t="s">
        <v>7318</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5325</v>
      </c>
    </row>
    <row r="15082" spans="1:2" x14ac:dyDescent="0.25">
      <c r="A15082" s="62">
        <v>60105407</v>
      </c>
      <c r="B15082" s="63" t="s">
        <v>14230</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4208</v>
      </c>
    </row>
    <row r="15086" spans="1:2" x14ac:dyDescent="0.25">
      <c r="A15086" s="62">
        <v>60105411</v>
      </c>
      <c r="B15086" s="63" t="s">
        <v>17821</v>
      </c>
    </row>
    <row r="15087" spans="1:2" x14ac:dyDescent="0.25">
      <c r="A15087" s="62">
        <v>60105412</v>
      </c>
      <c r="B15087" s="63" t="s">
        <v>7937</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4774</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5833</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4595</v>
      </c>
    </row>
    <row r="15098" spans="1:2" x14ac:dyDescent="0.25">
      <c r="A15098" s="62">
        <v>60105423</v>
      </c>
      <c r="B15098" s="63" t="s">
        <v>9249</v>
      </c>
    </row>
    <row r="15099" spans="1:2" x14ac:dyDescent="0.25">
      <c r="A15099" s="62">
        <v>60105424</v>
      </c>
      <c r="B15099" s="63" t="s">
        <v>8403</v>
      </c>
    </row>
    <row r="15100" spans="1:2" x14ac:dyDescent="0.25">
      <c r="A15100" s="62">
        <v>60105425</v>
      </c>
      <c r="B15100" s="63" t="s">
        <v>6131</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4888</v>
      </c>
    </row>
    <row r="15104" spans="1:2" x14ac:dyDescent="0.25">
      <c r="A15104" s="62">
        <v>60105429</v>
      </c>
      <c r="B15104" s="63" t="s">
        <v>5135</v>
      </c>
    </row>
    <row r="15105" spans="1:2" x14ac:dyDescent="0.25">
      <c r="A15105" s="62">
        <v>60105501</v>
      </c>
      <c r="B15105" s="63" t="s">
        <v>17991</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5938</v>
      </c>
    </row>
    <row r="15117" spans="1:2" x14ac:dyDescent="0.25">
      <c r="A15117" s="62">
        <v>60105608</v>
      </c>
      <c r="B15117" s="63" t="s">
        <v>11338</v>
      </c>
    </row>
    <row r="15118" spans="1:2" x14ac:dyDescent="0.25">
      <c r="A15118" s="62">
        <v>60105609</v>
      </c>
      <c r="B15118" s="63" t="s">
        <v>3118</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5295</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5274</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5524</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14685</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5162</v>
      </c>
    </row>
    <row r="15139" spans="1:2" x14ac:dyDescent="0.25">
      <c r="A15139" s="62">
        <v>60105704</v>
      </c>
      <c r="B15139" s="63" t="s">
        <v>7244</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9061</v>
      </c>
    </row>
    <row r="15143" spans="1:2" x14ac:dyDescent="0.25">
      <c r="A15143" s="62">
        <v>60105803</v>
      </c>
      <c r="B15143" s="63" t="s">
        <v>3125</v>
      </c>
    </row>
    <row r="15144" spans="1:2" x14ac:dyDescent="0.25">
      <c r="A15144" s="62">
        <v>60105804</v>
      </c>
      <c r="B15144" s="63" t="s">
        <v>15421</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4878</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7885</v>
      </c>
    </row>
    <row r="15155" spans="1:2" x14ac:dyDescent="0.25">
      <c r="A15155" s="62">
        <v>60105904</v>
      </c>
      <c r="B15155" s="63" t="s">
        <v>4781</v>
      </c>
    </row>
    <row r="15156" spans="1:2" x14ac:dyDescent="0.25">
      <c r="A15156" s="62">
        <v>60105905</v>
      </c>
      <c r="B15156" s="63" t="s">
        <v>4580</v>
      </c>
    </row>
    <row r="15157" spans="1:2" x14ac:dyDescent="0.25">
      <c r="A15157" s="62">
        <v>60105906</v>
      </c>
      <c r="B15157" s="63" t="s">
        <v>14247</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7733</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8290</v>
      </c>
    </row>
    <row r="15165" spans="1:2" x14ac:dyDescent="0.25">
      <c r="A15165" s="62">
        <v>60105914</v>
      </c>
      <c r="B15165" s="63" t="s">
        <v>2640</v>
      </c>
    </row>
    <row r="15166" spans="1:2" x14ac:dyDescent="0.25">
      <c r="A15166" s="62">
        <v>60105915</v>
      </c>
      <c r="B15166" s="63" t="s">
        <v>4677</v>
      </c>
    </row>
    <row r="15167" spans="1:2" x14ac:dyDescent="0.25">
      <c r="A15167" s="62">
        <v>60105916</v>
      </c>
      <c r="B15167" s="63" t="s">
        <v>9570</v>
      </c>
    </row>
    <row r="15168" spans="1:2" x14ac:dyDescent="0.25">
      <c r="A15168" s="62">
        <v>60105917</v>
      </c>
      <c r="B15168" s="63" t="s">
        <v>5086</v>
      </c>
    </row>
    <row r="15169" spans="1:2" x14ac:dyDescent="0.25">
      <c r="A15169" s="62">
        <v>60105918</v>
      </c>
      <c r="B15169" s="63" t="s">
        <v>7719</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6302</v>
      </c>
    </row>
    <row r="15179" spans="1:2" x14ac:dyDescent="0.25">
      <c r="A15179" s="62">
        <v>60106105</v>
      </c>
      <c r="B15179" s="63" t="s">
        <v>4512</v>
      </c>
    </row>
    <row r="15180" spans="1:2" x14ac:dyDescent="0.25">
      <c r="A15180" s="62">
        <v>60106106</v>
      </c>
      <c r="B15180" s="63" t="s">
        <v>5491</v>
      </c>
    </row>
    <row r="15181" spans="1:2" x14ac:dyDescent="0.25">
      <c r="A15181" s="62">
        <v>60106107</v>
      </c>
      <c r="B15181" s="63" t="s">
        <v>6487</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3037</v>
      </c>
    </row>
    <row r="15185" spans="1:2" x14ac:dyDescent="0.25">
      <c r="A15185" s="62">
        <v>60106202</v>
      </c>
      <c r="B15185" s="63" t="s">
        <v>9263</v>
      </c>
    </row>
    <row r="15186" spans="1:2" x14ac:dyDescent="0.25">
      <c r="A15186" s="62">
        <v>60106203</v>
      </c>
      <c r="B15186" s="63" t="s">
        <v>4516</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4866</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6616</v>
      </c>
    </row>
    <row r="15198" spans="1:2" x14ac:dyDescent="0.25">
      <c r="A15198" s="62">
        <v>60106215</v>
      </c>
      <c r="B15198" s="63" t="s">
        <v>4890</v>
      </c>
    </row>
    <row r="15199" spans="1:2" x14ac:dyDescent="0.25">
      <c r="A15199" s="62">
        <v>60106301</v>
      </c>
      <c r="B15199" s="63" t="s">
        <v>7968</v>
      </c>
    </row>
    <row r="15200" spans="1:2" x14ac:dyDescent="0.25">
      <c r="A15200" s="62">
        <v>60106302</v>
      </c>
      <c r="B15200" s="63" t="s">
        <v>9307</v>
      </c>
    </row>
    <row r="15201" spans="1:2" x14ac:dyDescent="0.25">
      <c r="A15201" s="62">
        <v>60106401</v>
      </c>
      <c r="B15201" s="63" t="s">
        <v>3172</v>
      </c>
    </row>
    <row r="15202" spans="1:2" x14ac:dyDescent="0.25">
      <c r="A15202" s="62">
        <v>60106402</v>
      </c>
      <c r="B15202" s="63" t="s">
        <v>9514</v>
      </c>
    </row>
    <row r="15203" spans="1:2" x14ac:dyDescent="0.25">
      <c r="A15203" s="62">
        <v>60111001</v>
      </c>
      <c r="B15203" s="63" t="s">
        <v>8409</v>
      </c>
    </row>
    <row r="15204" spans="1:2" x14ac:dyDescent="0.25">
      <c r="A15204" s="62">
        <v>60111002</v>
      </c>
      <c r="B15204" s="63" t="s">
        <v>8540</v>
      </c>
    </row>
    <row r="15205" spans="1:2" x14ac:dyDescent="0.25">
      <c r="A15205" s="62">
        <v>60111003</v>
      </c>
      <c r="B15205" s="63" t="s">
        <v>4834</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1797</v>
      </c>
    </row>
    <row r="15213" spans="1:2" x14ac:dyDescent="0.25">
      <c r="A15213" s="62">
        <v>60111106</v>
      </c>
      <c r="B15213" s="63" t="s">
        <v>3574</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5213</v>
      </c>
    </row>
    <row r="15224" spans="1:2" x14ac:dyDescent="0.25">
      <c r="A15224" s="62">
        <v>60111208</v>
      </c>
      <c r="B15224" s="63" t="s">
        <v>6285</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2541</v>
      </c>
    </row>
    <row r="15234" spans="1:2" x14ac:dyDescent="0.25">
      <c r="A15234" s="62">
        <v>60111404</v>
      </c>
      <c r="B15234" s="63" t="s">
        <v>826</v>
      </c>
    </row>
    <row r="15235" spans="1:2" x14ac:dyDescent="0.25">
      <c r="A15235" s="62">
        <v>60111405</v>
      </c>
      <c r="B15235" s="63" t="s">
        <v>5000</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6819</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3755</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6917</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7210</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4443</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6643</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6569</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4680</v>
      </c>
    </row>
    <row r="15269" spans="1:2" x14ac:dyDescent="0.25">
      <c r="A15269" s="62">
        <v>60121117</v>
      </c>
      <c r="B15269" s="63" t="s">
        <v>14279</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9777</v>
      </c>
    </row>
    <row r="15274" spans="1:2" x14ac:dyDescent="0.25">
      <c r="A15274" s="62">
        <v>60121123</v>
      </c>
      <c r="B15274" s="63" t="s">
        <v>7391</v>
      </c>
    </row>
    <row r="15275" spans="1:2" x14ac:dyDescent="0.25">
      <c r="A15275" s="62">
        <v>60121124</v>
      </c>
      <c r="B15275" s="63" t="s">
        <v>7173</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15283</v>
      </c>
    </row>
    <row r="15282" spans="1:2" x14ac:dyDescent="0.25">
      <c r="A15282" s="62">
        <v>60121131</v>
      </c>
      <c r="B15282" s="63" t="s">
        <v>4014</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6539</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6279</v>
      </c>
    </row>
    <row r="15290" spans="1:2" x14ac:dyDescent="0.25">
      <c r="A15290" s="62">
        <v>60121139</v>
      </c>
      <c r="B15290" s="63" t="s">
        <v>10461</v>
      </c>
    </row>
    <row r="15291" spans="1:2" x14ac:dyDescent="0.25">
      <c r="A15291" s="62">
        <v>60121140</v>
      </c>
      <c r="B15291" s="63" t="s">
        <v>7448</v>
      </c>
    </row>
    <row r="15292" spans="1:2" x14ac:dyDescent="0.25">
      <c r="A15292" s="62">
        <v>60121141</v>
      </c>
      <c r="B15292" s="63" t="s">
        <v>13468</v>
      </c>
    </row>
    <row r="15293" spans="1:2" x14ac:dyDescent="0.25">
      <c r="A15293" s="62">
        <v>60121142</v>
      </c>
      <c r="B15293" s="63" t="s">
        <v>5306</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6718</v>
      </c>
    </row>
    <row r="15297" spans="1:2" x14ac:dyDescent="0.25">
      <c r="A15297" s="62">
        <v>60121146</v>
      </c>
      <c r="B15297" s="63" t="s">
        <v>15959</v>
      </c>
    </row>
    <row r="15298" spans="1:2" x14ac:dyDescent="0.25">
      <c r="A15298" s="62">
        <v>60121147</v>
      </c>
      <c r="B15298" s="63" t="s">
        <v>4356</v>
      </c>
    </row>
    <row r="15299" spans="1:2" x14ac:dyDescent="0.25">
      <c r="A15299" s="62">
        <v>60121148</v>
      </c>
      <c r="B15299" s="63" t="s">
        <v>6701</v>
      </c>
    </row>
    <row r="15300" spans="1:2" x14ac:dyDescent="0.25">
      <c r="A15300" s="62">
        <v>60121149</v>
      </c>
      <c r="B15300" s="63" t="s">
        <v>3438</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8479</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7896</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10163</v>
      </c>
    </row>
    <row r="15318" spans="1:2" x14ac:dyDescent="0.25">
      <c r="A15318" s="62">
        <v>60121214</v>
      </c>
      <c r="B15318" s="63" t="s">
        <v>5198</v>
      </c>
    </row>
    <row r="15319" spans="1:2" x14ac:dyDescent="0.25">
      <c r="A15319" s="62">
        <v>60121215</v>
      </c>
      <c r="B15319" s="63" t="s">
        <v>5526</v>
      </c>
    </row>
    <row r="15320" spans="1:2" x14ac:dyDescent="0.25">
      <c r="A15320" s="62">
        <v>60121216</v>
      </c>
      <c r="B15320" s="63" t="s">
        <v>12106</v>
      </c>
    </row>
    <row r="15321" spans="1:2" x14ac:dyDescent="0.25">
      <c r="A15321" s="62">
        <v>60121217</v>
      </c>
      <c r="B15321" s="63" t="s">
        <v>8528</v>
      </c>
    </row>
    <row r="15322" spans="1:2" x14ac:dyDescent="0.25">
      <c r="A15322" s="62">
        <v>60121218</v>
      </c>
      <c r="B15322" s="63" t="s">
        <v>3003</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7790</v>
      </c>
    </row>
    <row r="15327" spans="1:2" x14ac:dyDescent="0.25">
      <c r="A15327" s="62">
        <v>60121223</v>
      </c>
      <c r="B15327" s="63" t="s">
        <v>8994</v>
      </c>
    </row>
    <row r="15328" spans="1:2" x14ac:dyDescent="0.25">
      <c r="A15328" s="62">
        <v>60121224</v>
      </c>
      <c r="B15328" s="63" t="s">
        <v>16226</v>
      </c>
    </row>
    <row r="15329" spans="1:2" x14ac:dyDescent="0.25">
      <c r="A15329" s="62">
        <v>60121225</v>
      </c>
      <c r="B15329" s="63" t="s">
        <v>3296</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2383</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5771</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8620</v>
      </c>
    </row>
    <row r="15341" spans="1:2" x14ac:dyDescent="0.25">
      <c r="A15341" s="62">
        <v>60121237</v>
      </c>
      <c r="B15341" s="63" t="s">
        <v>13982</v>
      </c>
    </row>
    <row r="15342" spans="1:2" x14ac:dyDescent="0.25">
      <c r="A15342" s="62">
        <v>60121238</v>
      </c>
      <c r="B15342" s="63" t="s">
        <v>4521</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8463</v>
      </c>
    </row>
    <row r="15353" spans="1:2" x14ac:dyDescent="0.25">
      <c r="A15353" s="62">
        <v>60121250</v>
      </c>
      <c r="B15353" s="63" t="s">
        <v>10716</v>
      </c>
    </row>
    <row r="15354" spans="1:2" x14ac:dyDescent="0.25">
      <c r="A15354" s="62">
        <v>60121251</v>
      </c>
      <c r="B15354" s="63" t="s">
        <v>7822</v>
      </c>
    </row>
    <row r="15355" spans="1:2" x14ac:dyDescent="0.25">
      <c r="A15355" s="62">
        <v>60121252</v>
      </c>
      <c r="B15355" s="63" t="s">
        <v>2474</v>
      </c>
    </row>
    <row r="15356" spans="1:2" x14ac:dyDescent="0.25">
      <c r="A15356" s="62">
        <v>60121253</v>
      </c>
      <c r="B15356" s="63" t="s">
        <v>7987</v>
      </c>
    </row>
    <row r="15357" spans="1:2" x14ac:dyDescent="0.25">
      <c r="A15357" s="62">
        <v>60121301</v>
      </c>
      <c r="B15357" s="63" t="s">
        <v>2817</v>
      </c>
    </row>
    <row r="15358" spans="1:2" x14ac:dyDescent="0.25">
      <c r="A15358" s="62">
        <v>60121302</v>
      </c>
      <c r="B15358" s="63" t="s">
        <v>14303</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7774</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7894</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16099</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7927</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3127</v>
      </c>
    </row>
    <row r="15382" spans="1:2" x14ac:dyDescent="0.25">
      <c r="A15382" s="62">
        <v>60121505</v>
      </c>
      <c r="B15382" s="63" t="s">
        <v>8199</v>
      </c>
    </row>
    <row r="15383" spans="1:2" x14ac:dyDescent="0.25">
      <c r="A15383" s="62">
        <v>60121506</v>
      </c>
      <c r="B15383" s="63" t="s">
        <v>15114</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6367</v>
      </c>
    </row>
    <row r="15388" spans="1:2" x14ac:dyDescent="0.25">
      <c r="A15388" s="62">
        <v>60121511</v>
      </c>
      <c r="B15388" s="63" t="s">
        <v>3853</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5048</v>
      </c>
    </row>
    <row r="15392" spans="1:2" x14ac:dyDescent="0.25">
      <c r="A15392" s="62">
        <v>60121515</v>
      </c>
      <c r="B15392" s="63" t="s">
        <v>113</v>
      </c>
    </row>
    <row r="15393" spans="1:2" x14ac:dyDescent="0.25">
      <c r="A15393" s="62">
        <v>60121516</v>
      </c>
      <c r="B15393" s="63" t="s">
        <v>4035</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5704</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8031</v>
      </c>
    </row>
    <row r="15409" spans="1:2" x14ac:dyDescent="0.25">
      <c r="A15409" s="62">
        <v>60121536</v>
      </c>
      <c r="B15409" s="63" t="s">
        <v>7060</v>
      </c>
    </row>
    <row r="15410" spans="1:2" x14ac:dyDescent="0.25">
      <c r="A15410" s="62">
        <v>60121537</v>
      </c>
      <c r="B15410" s="63" t="s">
        <v>17814</v>
      </c>
    </row>
    <row r="15411" spans="1:2" x14ac:dyDescent="0.25">
      <c r="A15411" s="62">
        <v>60121538</v>
      </c>
      <c r="B15411" s="63" t="s">
        <v>7878</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15373</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13966</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6592</v>
      </c>
    </row>
    <row r="15431" spans="1:2" x14ac:dyDescent="0.25">
      <c r="A15431" s="62">
        <v>60121712</v>
      </c>
      <c r="B15431" s="63" t="s">
        <v>14185</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7563</v>
      </c>
    </row>
    <row r="15437" spans="1:2" x14ac:dyDescent="0.25">
      <c r="A15437" s="62">
        <v>60121718</v>
      </c>
      <c r="B15437" s="63" t="s">
        <v>2793</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7932</v>
      </c>
    </row>
    <row r="15442" spans="1:2" x14ac:dyDescent="0.25">
      <c r="A15442" s="62">
        <v>60121805</v>
      </c>
      <c r="B15442" s="63" t="s">
        <v>9501</v>
      </c>
    </row>
    <row r="15443" spans="1:2" x14ac:dyDescent="0.25">
      <c r="A15443" s="62">
        <v>60121806</v>
      </c>
      <c r="B15443" s="63" t="s">
        <v>3525</v>
      </c>
    </row>
    <row r="15444" spans="1:2" x14ac:dyDescent="0.25">
      <c r="A15444" s="62">
        <v>60121807</v>
      </c>
      <c r="B15444" s="63" t="s">
        <v>11870</v>
      </c>
    </row>
    <row r="15445" spans="1:2" x14ac:dyDescent="0.25">
      <c r="A15445" s="62">
        <v>60121808</v>
      </c>
      <c r="B15445" s="63" t="s">
        <v>7524</v>
      </c>
    </row>
    <row r="15446" spans="1:2" x14ac:dyDescent="0.25">
      <c r="A15446" s="62">
        <v>60121809</v>
      </c>
      <c r="B15446" s="63" t="s">
        <v>7846</v>
      </c>
    </row>
    <row r="15447" spans="1:2" x14ac:dyDescent="0.25">
      <c r="A15447" s="62">
        <v>60121810</v>
      </c>
      <c r="B15447" s="63" t="s">
        <v>7410</v>
      </c>
    </row>
    <row r="15448" spans="1:2" x14ac:dyDescent="0.25">
      <c r="A15448" s="62">
        <v>60121811</v>
      </c>
      <c r="B15448" s="63" t="s">
        <v>17333</v>
      </c>
    </row>
    <row r="15449" spans="1:2" x14ac:dyDescent="0.25">
      <c r="A15449" s="62">
        <v>60121812</v>
      </c>
      <c r="B15449" s="63" t="s">
        <v>6959</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3215</v>
      </c>
    </row>
    <row r="15453" spans="1:2" x14ac:dyDescent="0.25">
      <c r="A15453" s="62">
        <v>60121902</v>
      </c>
      <c r="B15453" s="63" t="s">
        <v>8543</v>
      </c>
    </row>
    <row r="15454" spans="1:2" x14ac:dyDescent="0.25">
      <c r="A15454" s="62">
        <v>60121903</v>
      </c>
      <c r="B15454" s="63" t="s">
        <v>16796</v>
      </c>
    </row>
    <row r="15455" spans="1:2" x14ac:dyDescent="0.25">
      <c r="A15455" s="62">
        <v>60121904</v>
      </c>
      <c r="B15455" s="63" t="s">
        <v>7924</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4713</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8571</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5350</v>
      </c>
    </row>
    <row r="15484" spans="1:2" x14ac:dyDescent="0.25">
      <c r="A15484" s="62">
        <v>60122502</v>
      </c>
      <c r="B15484" s="63" t="s">
        <v>13883</v>
      </c>
    </row>
    <row r="15485" spans="1:2" x14ac:dyDescent="0.25">
      <c r="A15485" s="62">
        <v>60122503</v>
      </c>
      <c r="B15485" s="63" t="s">
        <v>6431</v>
      </c>
    </row>
    <row r="15486" spans="1:2" x14ac:dyDescent="0.25">
      <c r="A15486" s="62">
        <v>60122504</v>
      </c>
      <c r="B15486" s="63" t="s">
        <v>5478</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8614</v>
      </c>
    </row>
    <row r="15490" spans="1:2" x14ac:dyDescent="0.25">
      <c r="A15490" s="62">
        <v>60122508</v>
      </c>
      <c r="B15490" s="63" t="s">
        <v>4128</v>
      </c>
    </row>
    <row r="15491" spans="1:2" x14ac:dyDescent="0.25">
      <c r="A15491" s="62">
        <v>60122509</v>
      </c>
      <c r="B15491" s="63" t="s">
        <v>6483</v>
      </c>
    </row>
    <row r="15492" spans="1:2" x14ac:dyDescent="0.25">
      <c r="A15492" s="62">
        <v>60122601</v>
      </c>
      <c r="B15492" s="63" t="s">
        <v>7978</v>
      </c>
    </row>
    <row r="15493" spans="1:2" x14ac:dyDescent="0.25">
      <c r="A15493" s="62">
        <v>60122602</v>
      </c>
      <c r="B15493" s="63" t="s">
        <v>3788</v>
      </c>
    </row>
    <row r="15494" spans="1:2" x14ac:dyDescent="0.25">
      <c r="A15494" s="62">
        <v>60122603</v>
      </c>
      <c r="B15494" s="63" t="s">
        <v>11007</v>
      </c>
    </row>
    <row r="15495" spans="1:2" x14ac:dyDescent="0.25">
      <c r="A15495" s="62">
        <v>60122604</v>
      </c>
      <c r="B15495" s="63" t="s">
        <v>6366</v>
      </c>
    </row>
    <row r="15496" spans="1:2" x14ac:dyDescent="0.25">
      <c r="A15496" s="62">
        <v>60122701</v>
      </c>
      <c r="B15496" s="63" t="s">
        <v>2724</v>
      </c>
    </row>
    <row r="15497" spans="1:2" x14ac:dyDescent="0.25">
      <c r="A15497" s="62">
        <v>60122702</v>
      </c>
      <c r="B15497" s="63" t="s">
        <v>7329</v>
      </c>
    </row>
    <row r="15498" spans="1:2" x14ac:dyDescent="0.25">
      <c r="A15498" s="62">
        <v>60122703</v>
      </c>
      <c r="B15498" s="63" t="s">
        <v>8134</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3052</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6339</v>
      </c>
    </row>
    <row r="15512" spans="1:2" x14ac:dyDescent="0.25">
      <c r="A15512" s="62">
        <v>60123101</v>
      </c>
      <c r="B15512" s="63" t="s">
        <v>3619</v>
      </c>
    </row>
    <row r="15513" spans="1:2" x14ac:dyDescent="0.25">
      <c r="A15513" s="62">
        <v>60123102</v>
      </c>
      <c r="B15513" s="63" t="s">
        <v>9225</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10746</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6202</v>
      </c>
    </row>
    <row r="15521" spans="1:2" x14ac:dyDescent="0.25">
      <c r="A15521" s="62">
        <v>60123303</v>
      </c>
      <c r="B15521" s="63" t="s">
        <v>5611</v>
      </c>
    </row>
    <row r="15522" spans="1:2" x14ac:dyDescent="0.25">
      <c r="A15522" s="62">
        <v>60123401</v>
      </c>
      <c r="B15522" s="63" t="s">
        <v>12926</v>
      </c>
    </row>
    <row r="15523" spans="1:2" x14ac:dyDescent="0.25">
      <c r="A15523" s="62">
        <v>60123402</v>
      </c>
      <c r="B15523" s="63" t="s">
        <v>5502</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5747</v>
      </c>
    </row>
    <row r="15532" spans="1:2" x14ac:dyDescent="0.25">
      <c r="A15532" s="62">
        <v>60123606</v>
      </c>
      <c r="B15532" s="63" t="s">
        <v>1925</v>
      </c>
    </row>
    <row r="15533" spans="1:2" x14ac:dyDescent="0.25">
      <c r="A15533" s="62">
        <v>60123701</v>
      </c>
      <c r="B15533" s="63" t="s">
        <v>6111</v>
      </c>
    </row>
    <row r="15534" spans="1:2" x14ac:dyDescent="0.25">
      <c r="A15534" s="62">
        <v>60123702</v>
      </c>
      <c r="B15534" s="63" t="s">
        <v>2615</v>
      </c>
    </row>
    <row r="15535" spans="1:2" x14ac:dyDescent="0.25">
      <c r="A15535" s="62">
        <v>60123703</v>
      </c>
      <c r="B15535" s="63" t="s">
        <v>7289</v>
      </c>
    </row>
    <row r="15536" spans="1:2" x14ac:dyDescent="0.25">
      <c r="A15536" s="62">
        <v>60123801</v>
      </c>
      <c r="B15536" s="63" t="s">
        <v>13326</v>
      </c>
    </row>
    <row r="15537" spans="1:2" x14ac:dyDescent="0.25">
      <c r="A15537" s="62">
        <v>60123802</v>
      </c>
      <c r="B15537" s="63" t="s">
        <v>4712</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8572</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4607</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8637</v>
      </c>
    </row>
    <row r="15564" spans="1:2" x14ac:dyDescent="0.25">
      <c r="A15564" s="62">
        <v>60124321</v>
      </c>
      <c r="B15564" s="63" t="s">
        <v>15879</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4766</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3283</v>
      </c>
    </row>
    <row r="15572" spans="1:2" x14ac:dyDescent="0.25">
      <c r="A15572" s="62">
        <v>60124405</v>
      </c>
      <c r="B15572" s="63" t="s">
        <v>6734</v>
      </c>
    </row>
    <row r="15573" spans="1:2" x14ac:dyDescent="0.25">
      <c r="A15573" s="62">
        <v>60124406</v>
      </c>
      <c r="B15573" s="63" t="s">
        <v>18367</v>
      </c>
    </row>
    <row r="15574" spans="1:2" x14ac:dyDescent="0.25">
      <c r="A15574" s="62">
        <v>60124407</v>
      </c>
      <c r="B15574" s="63" t="s">
        <v>8686</v>
      </c>
    </row>
    <row r="15575" spans="1:2" x14ac:dyDescent="0.25">
      <c r="A15575" s="62">
        <v>60124408</v>
      </c>
      <c r="B15575" s="63" t="s">
        <v>12517</v>
      </c>
    </row>
    <row r="15576" spans="1:2" x14ac:dyDescent="0.25">
      <c r="A15576" s="62">
        <v>60124409</v>
      </c>
      <c r="B15576" s="63" t="s">
        <v>7131</v>
      </c>
    </row>
    <row r="15577" spans="1:2" x14ac:dyDescent="0.25">
      <c r="A15577" s="62">
        <v>60124410</v>
      </c>
      <c r="B15577" s="63" t="s">
        <v>7029</v>
      </c>
    </row>
    <row r="15578" spans="1:2" x14ac:dyDescent="0.25">
      <c r="A15578" s="62">
        <v>60124411</v>
      </c>
      <c r="B15578" s="63" t="s">
        <v>11568</v>
      </c>
    </row>
    <row r="15579" spans="1:2" x14ac:dyDescent="0.25">
      <c r="A15579" s="62">
        <v>60124412</v>
      </c>
      <c r="B15579" s="63" t="s">
        <v>8681</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4229</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5250</v>
      </c>
    </row>
    <row r="15592" spans="1:2" x14ac:dyDescent="0.25">
      <c r="A15592" s="62">
        <v>60124513</v>
      </c>
      <c r="B15592" s="63" t="s">
        <v>5356</v>
      </c>
    </row>
    <row r="15593" spans="1:2" x14ac:dyDescent="0.25">
      <c r="A15593" s="62">
        <v>60124514</v>
      </c>
      <c r="B15593" s="63" t="s">
        <v>2662</v>
      </c>
    </row>
    <row r="15594" spans="1:2" x14ac:dyDescent="0.25">
      <c r="A15594" s="62">
        <v>60124515</v>
      </c>
      <c r="B15594" s="63" t="s">
        <v>5687</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5120</v>
      </c>
    </row>
    <row r="15600" spans="1:2" x14ac:dyDescent="0.25">
      <c r="A15600" s="62">
        <v>60131102</v>
      </c>
      <c r="B15600" s="63" t="s">
        <v>11042</v>
      </c>
    </row>
    <row r="15601" spans="1:2" x14ac:dyDescent="0.25">
      <c r="A15601" s="62">
        <v>60131103</v>
      </c>
      <c r="B15601" s="63" t="s">
        <v>4643</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8633</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8037</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4089</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3304</v>
      </c>
    </row>
    <row r="15622" spans="1:2" x14ac:dyDescent="0.25">
      <c r="A15622" s="62">
        <v>60131302</v>
      </c>
      <c r="B15622" s="63" t="s">
        <v>7040</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3800</v>
      </c>
    </row>
    <row r="15626" spans="1:2" x14ac:dyDescent="0.25">
      <c r="A15626" s="62">
        <v>60131306</v>
      </c>
      <c r="B15626" s="63" t="s">
        <v>6909</v>
      </c>
    </row>
    <row r="15627" spans="1:2" x14ac:dyDescent="0.25">
      <c r="A15627" s="62">
        <v>60131307</v>
      </c>
      <c r="B15627" s="63" t="s">
        <v>15976</v>
      </c>
    </row>
    <row r="15628" spans="1:2" x14ac:dyDescent="0.25">
      <c r="A15628" s="62">
        <v>60131308</v>
      </c>
      <c r="B15628" s="63" t="s">
        <v>7326</v>
      </c>
    </row>
    <row r="15629" spans="1:2" x14ac:dyDescent="0.25">
      <c r="A15629" s="62">
        <v>60131309</v>
      </c>
      <c r="B15629" s="63" t="s">
        <v>9571</v>
      </c>
    </row>
    <row r="15630" spans="1:2" x14ac:dyDescent="0.25">
      <c r="A15630" s="62">
        <v>60131401</v>
      </c>
      <c r="B15630" s="63" t="s">
        <v>13843</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8130</v>
      </c>
    </row>
    <row r="15634" spans="1:2" x14ac:dyDescent="0.25">
      <c r="A15634" s="62">
        <v>60131405</v>
      </c>
      <c r="B15634" s="63" t="s">
        <v>3375</v>
      </c>
    </row>
    <row r="15635" spans="1:2" x14ac:dyDescent="0.25">
      <c r="A15635" s="62">
        <v>60131406</v>
      </c>
      <c r="B15635" s="63" t="s">
        <v>5958</v>
      </c>
    </row>
    <row r="15636" spans="1:2" x14ac:dyDescent="0.25">
      <c r="A15636" s="62">
        <v>60131407</v>
      </c>
      <c r="B15636" s="63" t="s">
        <v>4675</v>
      </c>
    </row>
    <row r="15637" spans="1:2" x14ac:dyDescent="0.25">
      <c r="A15637" s="62">
        <v>60131501</v>
      </c>
      <c r="B15637" s="63" t="s">
        <v>7052</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2940</v>
      </c>
    </row>
    <row r="15642" spans="1:2" x14ac:dyDescent="0.25">
      <c r="A15642" s="62">
        <v>60131506</v>
      </c>
      <c r="B15642" s="63" t="s">
        <v>6459</v>
      </c>
    </row>
    <row r="15643" spans="1:2" x14ac:dyDescent="0.25">
      <c r="A15643" s="62">
        <v>60131507</v>
      </c>
      <c r="B15643" s="63" t="s">
        <v>5041</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6779</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14801</v>
      </c>
    </row>
    <row r="15653" spans="1:2" x14ac:dyDescent="0.25">
      <c r="A15653" s="62">
        <v>60131702</v>
      </c>
      <c r="B15653" s="63" t="s">
        <v>9993</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3271</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6091</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7411</v>
      </c>
    </row>
    <row r="15669" spans="1:2" x14ac:dyDescent="0.25">
      <c r="A15669" s="62">
        <v>60141013</v>
      </c>
      <c r="B15669" s="63" t="s">
        <v>3126</v>
      </c>
    </row>
    <row r="15670" spans="1:2" x14ac:dyDescent="0.25">
      <c r="A15670" s="62">
        <v>60141014</v>
      </c>
      <c r="B15670" s="63" t="s">
        <v>13385</v>
      </c>
    </row>
    <row r="15671" spans="1:2" x14ac:dyDescent="0.25">
      <c r="A15671" s="62">
        <v>60141015</v>
      </c>
      <c r="B15671" s="63" t="s">
        <v>4487</v>
      </c>
    </row>
    <row r="15672" spans="1:2" x14ac:dyDescent="0.25">
      <c r="A15672" s="62">
        <v>60141016</v>
      </c>
      <c r="B15672" s="63" t="s">
        <v>3965</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8086</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4168</v>
      </c>
    </row>
    <row r="15684" spans="1:2" x14ac:dyDescent="0.25">
      <c r="A15684" s="62">
        <v>60141102</v>
      </c>
      <c r="B15684" s="63" t="s">
        <v>7154</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5193</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2833</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3209</v>
      </c>
    </row>
    <row r="15698" spans="1:2" x14ac:dyDescent="0.25">
      <c r="A15698" s="62">
        <v>60141201</v>
      </c>
      <c r="B15698" s="63" t="s">
        <v>8715</v>
      </c>
    </row>
    <row r="15699" spans="1:2" x14ac:dyDescent="0.25">
      <c r="A15699" s="62">
        <v>60141202</v>
      </c>
      <c r="B15699" s="63" t="s">
        <v>14926</v>
      </c>
    </row>
    <row r="15700" spans="1:2" x14ac:dyDescent="0.25">
      <c r="A15700" s="62">
        <v>60141203</v>
      </c>
      <c r="B15700" s="63" t="s">
        <v>9406</v>
      </c>
    </row>
    <row r="15701" spans="1:2" x14ac:dyDescent="0.25">
      <c r="A15701" s="62">
        <v>60141204</v>
      </c>
      <c r="B15701" s="63" t="s">
        <v>2496</v>
      </c>
    </row>
    <row r="15702" spans="1:2" x14ac:dyDescent="0.25">
      <c r="A15702" s="62">
        <v>60141205</v>
      </c>
      <c r="B15702" s="63" t="s">
        <v>5463</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4344</v>
      </c>
    </row>
    <row r="15707" spans="1:2" x14ac:dyDescent="0.25">
      <c r="A15707" s="62">
        <v>60141306</v>
      </c>
      <c r="B15707" s="63" t="s">
        <v>15033</v>
      </c>
    </row>
    <row r="15708" spans="1:2" x14ac:dyDescent="0.25">
      <c r="A15708" s="62">
        <v>60141307</v>
      </c>
      <c r="B15708" s="63" t="s">
        <v>7150</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4557</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8066</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7486</v>
      </c>
    </row>
    <row r="15722" spans="1:2" x14ac:dyDescent="0.25">
      <c r="A15722" s="62">
        <v>70101509</v>
      </c>
      <c r="B15722" s="63" t="s">
        <v>16460</v>
      </c>
    </row>
    <row r="15723" spans="1:2" x14ac:dyDescent="0.25">
      <c r="A15723" s="62">
        <v>70101510</v>
      </c>
      <c r="B15723" s="63" t="s">
        <v>9524</v>
      </c>
    </row>
    <row r="15724" spans="1:2" x14ac:dyDescent="0.25">
      <c r="A15724" s="62">
        <v>70101601</v>
      </c>
      <c r="B15724" s="63" t="s">
        <v>16420</v>
      </c>
    </row>
    <row r="15725" spans="1:2" x14ac:dyDescent="0.25">
      <c r="A15725" s="62">
        <v>70101602</v>
      </c>
      <c r="B15725" s="63" t="s">
        <v>4544</v>
      </c>
    </row>
    <row r="15726" spans="1:2" x14ac:dyDescent="0.25">
      <c r="A15726" s="62">
        <v>70101603</v>
      </c>
      <c r="B15726" s="63" t="s">
        <v>10164</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7975</v>
      </c>
    </row>
    <row r="15736" spans="1:2" x14ac:dyDescent="0.25">
      <c r="A15736" s="62">
        <v>70101802</v>
      </c>
      <c r="B15736" s="63" t="s">
        <v>6891</v>
      </c>
    </row>
    <row r="15737" spans="1:2" x14ac:dyDescent="0.25">
      <c r="A15737" s="62">
        <v>70101803</v>
      </c>
      <c r="B15737" s="63" t="s">
        <v>5962</v>
      </c>
    </row>
    <row r="15738" spans="1:2" x14ac:dyDescent="0.25">
      <c r="A15738" s="62">
        <v>70101804</v>
      </c>
      <c r="B15738" s="63" t="s">
        <v>14744</v>
      </c>
    </row>
    <row r="15739" spans="1:2" x14ac:dyDescent="0.25">
      <c r="A15739" s="62">
        <v>70101805</v>
      </c>
      <c r="B15739" s="63" t="s">
        <v>7178</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2714</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14401</v>
      </c>
    </row>
    <row r="15747" spans="1:2" x14ac:dyDescent="0.25">
      <c r="A15747" s="62">
        <v>70111502</v>
      </c>
      <c r="B15747" s="63" t="s">
        <v>9970</v>
      </c>
    </row>
    <row r="15748" spans="1:2" x14ac:dyDescent="0.25">
      <c r="A15748" s="62">
        <v>70111503</v>
      </c>
      <c r="B15748" s="63" t="s">
        <v>15771</v>
      </c>
    </row>
    <row r="15749" spans="1:2" x14ac:dyDescent="0.25">
      <c r="A15749" s="62">
        <v>70111504</v>
      </c>
      <c r="B15749" s="63" t="s">
        <v>4295</v>
      </c>
    </row>
    <row r="15750" spans="1:2" x14ac:dyDescent="0.25">
      <c r="A15750" s="62">
        <v>70111505</v>
      </c>
      <c r="B15750" s="63" t="s">
        <v>16269</v>
      </c>
    </row>
    <row r="15751" spans="1:2" x14ac:dyDescent="0.25">
      <c r="A15751" s="62">
        <v>70111506</v>
      </c>
      <c r="B15751" s="63" t="s">
        <v>7103</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3998</v>
      </c>
    </row>
    <row r="15757" spans="1:2" x14ac:dyDescent="0.25">
      <c r="A15757" s="62">
        <v>70111701</v>
      </c>
      <c r="B15757" s="63" t="s">
        <v>10665</v>
      </c>
    </row>
    <row r="15758" spans="1:2" x14ac:dyDescent="0.25">
      <c r="A15758" s="62">
        <v>70111702</v>
      </c>
      <c r="B15758" s="63" t="s">
        <v>8648</v>
      </c>
    </row>
    <row r="15759" spans="1:2" x14ac:dyDescent="0.25">
      <c r="A15759" s="62">
        <v>70111703</v>
      </c>
      <c r="B15759" s="63" t="s">
        <v>8837</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10612</v>
      </c>
    </row>
    <row r="15765" spans="1:2" x14ac:dyDescent="0.25">
      <c r="A15765" s="62">
        <v>70111709</v>
      </c>
      <c r="B15765" s="63" t="s">
        <v>4483</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6441</v>
      </c>
    </row>
    <row r="15769" spans="1:2" x14ac:dyDescent="0.25">
      <c r="A15769" s="62">
        <v>70111713</v>
      </c>
      <c r="B15769" s="63" t="s">
        <v>16922</v>
      </c>
    </row>
    <row r="15770" spans="1:2" x14ac:dyDescent="0.25">
      <c r="A15770" s="62">
        <v>70121501</v>
      </c>
      <c r="B15770" s="63" t="s">
        <v>7187</v>
      </c>
    </row>
    <row r="15771" spans="1:2" x14ac:dyDescent="0.25">
      <c r="A15771" s="62">
        <v>70121502</v>
      </c>
      <c r="B15771" s="63" t="s">
        <v>14113</v>
      </c>
    </row>
    <row r="15772" spans="1:2" x14ac:dyDescent="0.25">
      <c r="A15772" s="62">
        <v>70121503</v>
      </c>
      <c r="B15772" s="63" t="s">
        <v>5121</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3380</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4548</v>
      </c>
    </row>
    <row r="15781" spans="1:2" x14ac:dyDescent="0.25">
      <c r="A15781" s="62">
        <v>70121607</v>
      </c>
      <c r="B15781" s="63" t="s">
        <v>17021</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6101</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7280</v>
      </c>
    </row>
    <row r="15790" spans="1:2" x14ac:dyDescent="0.25">
      <c r="A15790" s="62">
        <v>70121802</v>
      </c>
      <c r="B15790" s="63" t="s">
        <v>13740</v>
      </c>
    </row>
    <row r="15791" spans="1:2" x14ac:dyDescent="0.25">
      <c r="A15791" s="62">
        <v>70121803</v>
      </c>
      <c r="B15791" s="63" t="s">
        <v>4761</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7409</v>
      </c>
    </row>
    <row r="15799" spans="1:2" x14ac:dyDescent="0.25">
      <c r="A15799" s="62">
        <v>70122005</v>
      </c>
      <c r="B15799" s="63" t="s">
        <v>1936</v>
      </c>
    </row>
    <row r="15800" spans="1:2" x14ac:dyDescent="0.25">
      <c r="A15800" s="62">
        <v>70122006</v>
      </c>
      <c r="B15800" s="63" t="s">
        <v>7893</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7873</v>
      </c>
    </row>
    <row r="15805" spans="1:2" x14ac:dyDescent="0.25">
      <c r="A15805" s="62">
        <v>70131501</v>
      </c>
      <c r="B15805" s="63" t="s">
        <v>5145</v>
      </c>
    </row>
    <row r="15806" spans="1:2" x14ac:dyDescent="0.25">
      <c r="A15806" s="62">
        <v>70131502</v>
      </c>
      <c r="B15806" s="63" t="s">
        <v>6351</v>
      </c>
    </row>
    <row r="15807" spans="1:2" x14ac:dyDescent="0.25">
      <c r="A15807" s="62">
        <v>70131503</v>
      </c>
      <c r="B15807" s="63" t="s">
        <v>6973</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11411</v>
      </c>
    </row>
    <row r="15811" spans="1:2" x14ac:dyDescent="0.25">
      <c r="A15811" s="62">
        <v>70131601</v>
      </c>
      <c r="B15811" s="63" t="s">
        <v>5977</v>
      </c>
    </row>
    <row r="15812" spans="1:2" x14ac:dyDescent="0.25">
      <c r="A15812" s="62">
        <v>70131602</v>
      </c>
      <c r="B15812" s="63" t="s">
        <v>3256</v>
      </c>
    </row>
    <row r="15813" spans="1:2" x14ac:dyDescent="0.25">
      <c r="A15813" s="62">
        <v>70131603</v>
      </c>
      <c r="B15813" s="63" t="s">
        <v>10097</v>
      </c>
    </row>
    <row r="15814" spans="1:2" x14ac:dyDescent="0.25">
      <c r="A15814" s="62">
        <v>70131604</v>
      </c>
      <c r="B15814" s="63" t="s">
        <v>7631</v>
      </c>
    </row>
    <row r="15815" spans="1:2" x14ac:dyDescent="0.25">
      <c r="A15815" s="62">
        <v>70131605</v>
      </c>
      <c r="B15815" s="63" t="s">
        <v>15354</v>
      </c>
    </row>
    <row r="15816" spans="1:2" x14ac:dyDescent="0.25">
      <c r="A15816" s="62">
        <v>70131701</v>
      </c>
      <c r="B15816" s="63" t="s">
        <v>8376</v>
      </c>
    </row>
    <row r="15817" spans="1:2" x14ac:dyDescent="0.25">
      <c r="A15817" s="62">
        <v>70131702</v>
      </c>
      <c r="B15817" s="63" t="s">
        <v>3611</v>
      </c>
    </row>
    <row r="15818" spans="1:2" x14ac:dyDescent="0.25">
      <c r="A15818" s="62">
        <v>70131703</v>
      </c>
      <c r="B15818" s="63" t="s">
        <v>2125</v>
      </c>
    </row>
    <row r="15819" spans="1:2" x14ac:dyDescent="0.25">
      <c r="A15819" s="62">
        <v>70131704</v>
      </c>
      <c r="B15819" s="63" t="s">
        <v>8595</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4109</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6990</v>
      </c>
    </row>
    <row r="15828" spans="1:2" x14ac:dyDescent="0.25">
      <c r="A15828" s="62">
        <v>70141505</v>
      </c>
      <c r="B15828" s="63" t="s">
        <v>16653</v>
      </c>
    </row>
    <row r="15829" spans="1:2" x14ac:dyDescent="0.25">
      <c r="A15829" s="62">
        <v>70141506</v>
      </c>
      <c r="B15829" s="63" t="s">
        <v>5557</v>
      </c>
    </row>
    <row r="15830" spans="1:2" x14ac:dyDescent="0.25">
      <c r="A15830" s="62">
        <v>70141507</v>
      </c>
      <c r="B15830" s="63" t="s">
        <v>2399</v>
      </c>
    </row>
    <row r="15831" spans="1:2" x14ac:dyDescent="0.25">
      <c r="A15831" s="62">
        <v>70141508</v>
      </c>
      <c r="B15831" s="63" t="s">
        <v>10909</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6375</v>
      </c>
    </row>
    <row r="15836" spans="1:2" x14ac:dyDescent="0.25">
      <c r="A15836" s="62">
        <v>70141513</v>
      </c>
      <c r="B15836" s="63" t="s">
        <v>10231</v>
      </c>
    </row>
    <row r="15837" spans="1:2" x14ac:dyDescent="0.25">
      <c r="A15837" s="62">
        <v>70141514</v>
      </c>
      <c r="B15837" s="63" t="s">
        <v>4380</v>
      </c>
    </row>
    <row r="15838" spans="1:2" x14ac:dyDescent="0.25">
      <c r="A15838" s="62">
        <v>70141515</v>
      </c>
      <c r="B15838" s="63" t="s">
        <v>7470</v>
      </c>
    </row>
    <row r="15839" spans="1:2" x14ac:dyDescent="0.25">
      <c r="A15839" s="62">
        <v>70141516</v>
      </c>
      <c r="B15839" s="63" t="s">
        <v>2410</v>
      </c>
    </row>
    <row r="15840" spans="1:2" x14ac:dyDescent="0.25">
      <c r="A15840" s="62">
        <v>70141517</v>
      </c>
      <c r="B15840" s="63" t="s">
        <v>10477</v>
      </c>
    </row>
    <row r="15841" spans="1:2" x14ac:dyDescent="0.25">
      <c r="A15841" s="62">
        <v>70141518</v>
      </c>
      <c r="B15841" s="63" t="s">
        <v>5334</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6935</v>
      </c>
    </row>
    <row r="15845" spans="1:2" x14ac:dyDescent="0.25">
      <c r="A15845" s="62">
        <v>70141602</v>
      </c>
      <c r="B15845" s="63" t="s">
        <v>8049</v>
      </c>
    </row>
    <row r="15846" spans="1:2" x14ac:dyDescent="0.25">
      <c r="A15846" s="62">
        <v>70141603</v>
      </c>
      <c r="B15846" s="63" t="s">
        <v>7971</v>
      </c>
    </row>
    <row r="15847" spans="1:2" x14ac:dyDescent="0.25">
      <c r="A15847" s="62">
        <v>70141604</v>
      </c>
      <c r="B15847" s="63" t="s">
        <v>11917</v>
      </c>
    </row>
    <row r="15848" spans="1:2" x14ac:dyDescent="0.25">
      <c r="A15848" s="62">
        <v>70141605</v>
      </c>
      <c r="B15848" s="63" t="s">
        <v>7133</v>
      </c>
    </row>
    <row r="15849" spans="1:2" x14ac:dyDescent="0.25">
      <c r="A15849" s="62">
        <v>70141606</v>
      </c>
      <c r="B15849" s="63" t="s">
        <v>18761</v>
      </c>
    </row>
    <row r="15850" spans="1:2" x14ac:dyDescent="0.25">
      <c r="A15850" s="62">
        <v>70141607</v>
      </c>
      <c r="B15850" s="63" t="s">
        <v>4564</v>
      </c>
    </row>
    <row r="15851" spans="1:2" x14ac:dyDescent="0.25">
      <c r="A15851" s="62">
        <v>70141701</v>
      </c>
      <c r="B15851" s="63" t="s">
        <v>490</v>
      </c>
    </row>
    <row r="15852" spans="1:2" x14ac:dyDescent="0.25">
      <c r="A15852" s="62">
        <v>70141702</v>
      </c>
      <c r="B15852" s="63" t="s">
        <v>5393</v>
      </c>
    </row>
    <row r="15853" spans="1:2" x14ac:dyDescent="0.25">
      <c r="A15853" s="62">
        <v>70141703</v>
      </c>
      <c r="B15853" s="63" t="s">
        <v>6871</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2734</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16482</v>
      </c>
    </row>
    <row r="15860" spans="1:2" x14ac:dyDescent="0.25">
      <c r="A15860" s="62">
        <v>70141710</v>
      </c>
      <c r="B15860" s="63" t="s">
        <v>7870</v>
      </c>
    </row>
    <row r="15861" spans="1:2" x14ac:dyDescent="0.25">
      <c r="A15861" s="62">
        <v>70141801</v>
      </c>
      <c r="B15861" s="63" t="s">
        <v>14083</v>
      </c>
    </row>
    <row r="15862" spans="1:2" x14ac:dyDescent="0.25">
      <c r="A15862" s="62">
        <v>70141802</v>
      </c>
      <c r="B15862" s="63" t="s">
        <v>3222</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7323</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4504</v>
      </c>
    </row>
    <row r="15885" spans="1:2" x14ac:dyDescent="0.25">
      <c r="A15885" s="62">
        <v>70151506</v>
      </c>
      <c r="B15885" s="63" t="s">
        <v>5461</v>
      </c>
    </row>
    <row r="15886" spans="1:2" x14ac:dyDescent="0.25">
      <c r="A15886" s="62">
        <v>70151507</v>
      </c>
      <c r="B15886" s="63" t="s">
        <v>4735</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2384</v>
      </c>
    </row>
    <row r="15890" spans="1:2" x14ac:dyDescent="0.25">
      <c r="A15890" s="62">
        <v>70151601</v>
      </c>
      <c r="B15890" s="63" t="s">
        <v>1789</v>
      </c>
    </row>
    <row r="15891" spans="1:2" x14ac:dyDescent="0.25">
      <c r="A15891" s="62">
        <v>70151602</v>
      </c>
      <c r="B15891" s="63" t="s">
        <v>4615</v>
      </c>
    </row>
    <row r="15892" spans="1:2" x14ac:dyDescent="0.25">
      <c r="A15892" s="62">
        <v>70151603</v>
      </c>
      <c r="B15892" s="63" t="s">
        <v>14870</v>
      </c>
    </row>
    <row r="15893" spans="1:2" x14ac:dyDescent="0.25">
      <c r="A15893" s="62">
        <v>70151604</v>
      </c>
      <c r="B15893" s="63" t="s">
        <v>5774</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8175</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9753</v>
      </c>
    </row>
    <row r="15900" spans="1:2" x14ac:dyDescent="0.25">
      <c r="A15900" s="62">
        <v>70151705</v>
      </c>
      <c r="B15900" s="63" t="s">
        <v>15748</v>
      </c>
    </row>
    <row r="15901" spans="1:2" x14ac:dyDescent="0.25">
      <c r="A15901" s="62">
        <v>70151706</v>
      </c>
      <c r="B15901" s="63" t="s">
        <v>7347</v>
      </c>
    </row>
    <row r="15902" spans="1:2" x14ac:dyDescent="0.25">
      <c r="A15902" s="62">
        <v>70151707</v>
      </c>
      <c r="B15902" s="63" t="s">
        <v>3159</v>
      </c>
    </row>
    <row r="15903" spans="1:2" x14ac:dyDescent="0.25">
      <c r="A15903" s="62">
        <v>70151801</v>
      </c>
      <c r="B15903" s="63" t="s">
        <v>6787</v>
      </c>
    </row>
    <row r="15904" spans="1:2" x14ac:dyDescent="0.25">
      <c r="A15904" s="62">
        <v>70151802</v>
      </c>
      <c r="B15904" s="63" t="s">
        <v>8674</v>
      </c>
    </row>
    <row r="15905" spans="1:2" x14ac:dyDescent="0.25">
      <c r="A15905" s="62">
        <v>70151803</v>
      </c>
      <c r="B15905" s="63" t="s">
        <v>11726</v>
      </c>
    </row>
    <row r="15906" spans="1:2" x14ac:dyDescent="0.25">
      <c r="A15906" s="62">
        <v>70151804</v>
      </c>
      <c r="B15906" s="63" t="s">
        <v>5075</v>
      </c>
    </row>
    <row r="15907" spans="1:2" x14ac:dyDescent="0.25">
      <c r="A15907" s="62">
        <v>70151805</v>
      </c>
      <c r="B15907" s="63" t="s">
        <v>722</v>
      </c>
    </row>
    <row r="15908" spans="1:2" x14ac:dyDescent="0.25">
      <c r="A15908" s="62">
        <v>70151806</v>
      </c>
      <c r="B15908" s="63" t="s">
        <v>7921</v>
      </c>
    </row>
    <row r="15909" spans="1:2" x14ac:dyDescent="0.25">
      <c r="A15909" s="62">
        <v>70151807</v>
      </c>
      <c r="B15909" s="63" t="s">
        <v>521</v>
      </c>
    </row>
    <row r="15910" spans="1:2" x14ac:dyDescent="0.25">
      <c r="A15910" s="62">
        <v>70151901</v>
      </c>
      <c r="B15910" s="63" t="s">
        <v>5615</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4385</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5967</v>
      </c>
    </row>
    <row r="15938" spans="1:2" x14ac:dyDescent="0.25">
      <c r="A15938" s="62">
        <v>70171701</v>
      </c>
      <c r="B15938" s="63" t="s">
        <v>1809</v>
      </c>
    </row>
    <row r="15939" spans="1:2" x14ac:dyDescent="0.25">
      <c r="A15939" s="62">
        <v>70171702</v>
      </c>
      <c r="B15939" s="63" t="s">
        <v>3690</v>
      </c>
    </row>
    <row r="15940" spans="1:2" x14ac:dyDescent="0.25">
      <c r="A15940" s="62">
        <v>70171703</v>
      </c>
      <c r="B15940" s="63" t="s">
        <v>8306</v>
      </c>
    </row>
    <row r="15941" spans="1:2" x14ac:dyDescent="0.25">
      <c r="A15941" s="62">
        <v>70171704</v>
      </c>
      <c r="B15941" s="63" t="s">
        <v>7262</v>
      </c>
    </row>
    <row r="15942" spans="1:2" x14ac:dyDescent="0.25">
      <c r="A15942" s="62">
        <v>70171705</v>
      </c>
      <c r="B15942" s="63" t="s">
        <v>1069</v>
      </c>
    </row>
    <row r="15943" spans="1:2" x14ac:dyDescent="0.25">
      <c r="A15943" s="62">
        <v>70171706</v>
      </c>
      <c r="B15943" s="63" t="s">
        <v>8358</v>
      </c>
    </row>
    <row r="15944" spans="1:2" x14ac:dyDescent="0.25">
      <c r="A15944" s="62">
        <v>70171707</v>
      </c>
      <c r="B15944" s="63" t="s">
        <v>12013</v>
      </c>
    </row>
    <row r="15945" spans="1:2" x14ac:dyDescent="0.25">
      <c r="A15945" s="62">
        <v>70171708</v>
      </c>
      <c r="B15945" s="63" t="s">
        <v>4812</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7858</v>
      </c>
    </row>
    <row r="15949" spans="1:2" x14ac:dyDescent="0.25">
      <c r="A15949" s="62">
        <v>70171803</v>
      </c>
      <c r="B15949" s="63" t="s">
        <v>1883</v>
      </c>
    </row>
    <row r="15950" spans="1:2" x14ac:dyDescent="0.25">
      <c r="A15950" s="62">
        <v>71101501</v>
      </c>
      <c r="B15950" s="63" t="s">
        <v>8112</v>
      </c>
    </row>
    <row r="15951" spans="1:2" x14ac:dyDescent="0.25">
      <c r="A15951" s="62">
        <v>71101502</v>
      </c>
      <c r="B15951" s="63" t="s">
        <v>4797</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8402</v>
      </c>
    </row>
    <row r="15958" spans="1:2" x14ac:dyDescent="0.25">
      <c r="A15958" s="62">
        <v>71101705</v>
      </c>
      <c r="B15958" s="63" t="s">
        <v>5646</v>
      </c>
    </row>
    <row r="15959" spans="1:2" x14ac:dyDescent="0.25">
      <c r="A15959" s="62">
        <v>71101706</v>
      </c>
      <c r="B15959" s="63" t="s">
        <v>11222</v>
      </c>
    </row>
    <row r="15960" spans="1:2" x14ac:dyDescent="0.25">
      <c r="A15960" s="62">
        <v>71101707</v>
      </c>
      <c r="B15960" s="63" t="s">
        <v>3409</v>
      </c>
    </row>
    <row r="15961" spans="1:2" x14ac:dyDescent="0.25">
      <c r="A15961" s="62">
        <v>71101708</v>
      </c>
      <c r="B15961" s="63" t="s">
        <v>4693</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7271</v>
      </c>
    </row>
    <row r="15965" spans="1:2" x14ac:dyDescent="0.25">
      <c r="A15965" s="62">
        <v>71112003</v>
      </c>
      <c r="B15965" s="63" t="s">
        <v>11474</v>
      </c>
    </row>
    <row r="15966" spans="1:2" x14ac:dyDescent="0.25">
      <c r="A15966" s="62">
        <v>71112004</v>
      </c>
      <c r="B15966" s="63" t="s">
        <v>4843</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5529</v>
      </c>
    </row>
    <row r="15977" spans="1:2" x14ac:dyDescent="0.25">
      <c r="A15977" s="62">
        <v>71112015</v>
      </c>
      <c r="B15977" s="63" t="s">
        <v>16497</v>
      </c>
    </row>
    <row r="15978" spans="1:2" x14ac:dyDescent="0.25">
      <c r="A15978" s="62">
        <v>71112017</v>
      </c>
      <c r="B15978" s="63" t="s">
        <v>4913</v>
      </c>
    </row>
    <row r="15979" spans="1:2" x14ac:dyDescent="0.25">
      <c r="A15979" s="62">
        <v>71112018</v>
      </c>
      <c r="B15979" s="63" t="s">
        <v>3552</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5062</v>
      </c>
    </row>
    <row r="15983" spans="1:2" x14ac:dyDescent="0.25">
      <c r="A15983" s="62">
        <v>71112022</v>
      </c>
      <c r="B15983" s="63" t="s">
        <v>7857</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6242</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4450</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3944</v>
      </c>
    </row>
    <row r="16002" spans="1:2" x14ac:dyDescent="0.25">
      <c r="A16002" s="62">
        <v>71112110</v>
      </c>
      <c r="B16002" s="63" t="s">
        <v>10754</v>
      </c>
    </row>
    <row r="16003" spans="1:2" x14ac:dyDescent="0.25">
      <c r="A16003" s="62">
        <v>71112111</v>
      </c>
      <c r="B16003" s="63" t="s">
        <v>2522</v>
      </c>
    </row>
    <row r="16004" spans="1:2" x14ac:dyDescent="0.25">
      <c r="A16004" s="62">
        <v>71112112</v>
      </c>
      <c r="B16004" s="63" t="s">
        <v>8498</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4062</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6630</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5482</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10086</v>
      </c>
    </row>
    <row r="16034" spans="1:2" x14ac:dyDescent="0.25">
      <c r="A16034" s="62">
        <v>71112316</v>
      </c>
      <c r="B16034" s="63" t="s">
        <v>14632</v>
      </c>
    </row>
    <row r="16035" spans="1:2" x14ac:dyDescent="0.25">
      <c r="A16035" s="62">
        <v>71112317</v>
      </c>
      <c r="B16035" s="63" t="s">
        <v>5501</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8412</v>
      </c>
    </row>
    <row r="16039" spans="1:2" x14ac:dyDescent="0.25">
      <c r="A16039" s="62">
        <v>71112321</v>
      </c>
      <c r="B16039" s="63" t="s">
        <v>7876</v>
      </c>
    </row>
    <row r="16040" spans="1:2" x14ac:dyDescent="0.25">
      <c r="A16040" s="62">
        <v>71121001</v>
      </c>
      <c r="B16040" s="63" t="s">
        <v>7775</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8744</v>
      </c>
    </row>
    <row r="16046" spans="1:2" x14ac:dyDescent="0.25">
      <c r="A16046" s="62">
        <v>71121007</v>
      </c>
      <c r="B16046" s="63" t="s">
        <v>2379</v>
      </c>
    </row>
    <row r="16047" spans="1:2" x14ac:dyDescent="0.25">
      <c r="A16047" s="62">
        <v>71121008</v>
      </c>
      <c r="B16047" s="63" t="s">
        <v>7157</v>
      </c>
    </row>
    <row r="16048" spans="1:2" x14ac:dyDescent="0.25">
      <c r="A16048" s="62">
        <v>71121009</v>
      </c>
      <c r="B16048" s="63" t="s">
        <v>4981</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2521</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7240</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7620</v>
      </c>
    </row>
    <row r="16066" spans="1:2" x14ac:dyDescent="0.25">
      <c r="A16066" s="62">
        <v>71121104</v>
      </c>
      <c r="B16066" s="63" t="s">
        <v>14069</v>
      </c>
    </row>
    <row r="16067" spans="1:2" x14ac:dyDescent="0.25">
      <c r="A16067" s="62">
        <v>71121105</v>
      </c>
      <c r="B16067" s="63" t="s">
        <v>11412</v>
      </c>
    </row>
    <row r="16068" spans="1:2" x14ac:dyDescent="0.25">
      <c r="A16068" s="62">
        <v>71121106</v>
      </c>
      <c r="B16068" s="63" t="s">
        <v>5293</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3768</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3704</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6122</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6277</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4001</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6688</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4214</v>
      </c>
    </row>
    <row r="16105" spans="1:2" x14ac:dyDescent="0.25">
      <c r="A16105" s="62">
        <v>71121407</v>
      </c>
      <c r="B16105" s="63" t="s">
        <v>5568</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4189</v>
      </c>
    </row>
    <row r="16109" spans="1:2" x14ac:dyDescent="0.25">
      <c r="A16109" s="62">
        <v>71121504</v>
      </c>
      <c r="B16109" s="63" t="s">
        <v>4879</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3955</v>
      </c>
    </row>
    <row r="16116" spans="1:2" x14ac:dyDescent="0.25">
      <c r="A16116" s="62">
        <v>71121511</v>
      </c>
      <c r="B16116" s="63" t="s">
        <v>7041</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5621</v>
      </c>
    </row>
    <row r="16122" spans="1:2" x14ac:dyDescent="0.25">
      <c r="A16122" s="62">
        <v>71121601</v>
      </c>
      <c r="B16122" s="63" t="s">
        <v>5300</v>
      </c>
    </row>
    <row r="16123" spans="1:2" x14ac:dyDescent="0.25">
      <c r="A16123" s="62">
        <v>71121602</v>
      </c>
      <c r="B16123" s="63" t="s">
        <v>7726</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6432</v>
      </c>
    </row>
    <row r="16130" spans="1:2" x14ac:dyDescent="0.25">
      <c r="A16130" s="62">
        <v>71121609</v>
      </c>
      <c r="B16130" s="63" t="s">
        <v>10279</v>
      </c>
    </row>
    <row r="16131" spans="1:2" x14ac:dyDescent="0.25">
      <c r="A16131" s="62">
        <v>71121610</v>
      </c>
      <c r="B16131" s="63" t="s">
        <v>6158</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5574</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2641</v>
      </c>
    </row>
    <row r="16144" spans="1:2" x14ac:dyDescent="0.25">
      <c r="A16144" s="62">
        <v>71121623</v>
      </c>
      <c r="B16144" s="63" t="s">
        <v>8735</v>
      </c>
    </row>
    <row r="16145" spans="1:2" x14ac:dyDescent="0.25">
      <c r="A16145" s="62">
        <v>71121624</v>
      </c>
      <c r="B16145" s="63" t="s">
        <v>2617</v>
      </c>
    </row>
    <row r="16146" spans="1:2" x14ac:dyDescent="0.25">
      <c r="A16146" s="62">
        <v>71121625</v>
      </c>
      <c r="B16146" s="63" t="s">
        <v>7680</v>
      </c>
    </row>
    <row r="16147" spans="1:2" x14ac:dyDescent="0.25">
      <c r="A16147" s="62">
        <v>71121626</v>
      </c>
      <c r="B16147" s="63" t="s">
        <v>4102</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5271</v>
      </c>
    </row>
    <row r="16151" spans="1:2" x14ac:dyDescent="0.25">
      <c r="A16151" s="62">
        <v>71121630</v>
      </c>
      <c r="B16151" s="63" t="s">
        <v>2727</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4205</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5820</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11136</v>
      </c>
    </row>
    <row r="16166" spans="1:2" x14ac:dyDescent="0.25">
      <c r="A16166" s="62">
        <v>71121802</v>
      </c>
      <c r="B16166" s="63" t="s">
        <v>2855</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7127</v>
      </c>
    </row>
    <row r="16170" spans="1:2" x14ac:dyDescent="0.25">
      <c r="A16170" s="62">
        <v>71121902</v>
      </c>
      <c r="B16170" s="63" t="s">
        <v>6620</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4261</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14055</v>
      </c>
    </row>
    <row r="16182" spans="1:2" x14ac:dyDescent="0.25">
      <c r="A16182" s="62">
        <v>71122105</v>
      </c>
      <c r="B16182" s="63" t="s">
        <v>3028</v>
      </c>
    </row>
    <row r="16183" spans="1:2" x14ac:dyDescent="0.25">
      <c r="A16183" s="62">
        <v>71122107</v>
      </c>
      <c r="B16183" s="63" t="s">
        <v>6887</v>
      </c>
    </row>
    <row r="16184" spans="1:2" x14ac:dyDescent="0.25">
      <c r="A16184" s="62">
        <v>71122108</v>
      </c>
      <c r="B16184" s="63" t="s">
        <v>3206</v>
      </c>
    </row>
    <row r="16185" spans="1:2" x14ac:dyDescent="0.25">
      <c r="A16185" s="62">
        <v>71122109</v>
      </c>
      <c r="B16185" s="63" t="s">
        <v>7442</v>
      </c>
    </row>
    <row r="16186" spans="1:2" x14ac:dyDescent="0.25">
      <c r="A16186" s="62">
        <v>71122110</v>
      </c>
      <c r="B16186" s="63" t="s">
        <v>6120</v>
      </c>
    </row>
    <row r="16187" spans="1:2" x14ac:dyDescent="0.25">
      <c r="A16187" s="62">
        <v>71122111</v>
      </c>
      <c r="B16187" s="63" t="s">
        <v>3889</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6816</v>
      </c>
    </row>
    <row r="16194" spans="1:2" x14ac:dyDescent="0.25">
      <c r="A16194" s="62">
        <v>71122202</v>
      </c>
      <c r="B16194" s="63" t="s">
        <v>12386</v>
      </c>
    </row>
    <row r="16195" spans="1:2" x14ac:dyDescent="0.25">
      <c r="A16195" s="62">
        <v>71122203</v>
      </c>
      <c r="B16195" s="63" t="s">
        <v>3326</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6717</v>
      </c>
    </row>
    <row r="16200" spans="1:2" x14ac:dyDescent="0.25">
      <c r="A16200" s="62">
        <v>71122305</v>
      </c>
      <c r="B16200" s="63" t="s">
        <v>4581</v>
      </c>
    </row>
    <row r="16201" spans="1:2" x14ac:dyDescent="0.25">
      <c r="A16201" s="62">
        <v>71122306</v>
      </c>
      <c r="B16201" s="63" t="s">
        <v>13935</v>
      </c>
    </row>
    <row r="16202" spans="1:2" x14ac:dyDescent="0.25">
      <c r="A16202" s="62">
        <v>71122401</v>
      </c>
      <c r="B16202" s="63" t="s">
        <v>5780</v>
      </c>
    </row>
    <row r="16203" spans="1:2" x14ac:dyDescent="0.25">
      <c r="A16203" s="62">
        <v>71122402</v>
      </c>
      <c r="B16203" s="63" t="s">
        <v>16004</v>
      </c>
    </row>
    <row r="16204" spans="1:2" x14ac:dyDescent="0.25">
      <c r="A16204" s="62">
        <v>71122403</v>
      </c>
      <c r="B16204" s="63" t="s">
        <v>6632</v>
      </c>
    </row>
    <row r="16205" spans="1:2" x14ac:dyDescent="0.25">
      <c r="A16205" s="62">
        <v>71122404</v>
      </c>
      <c r="B16205" s="63" t="s">
        <v>18695</v>
      </c>
    </row>
    <row r="16206" spans="1:2" x14ac:dyDescent="0.25">
      <c r="A16206" s="62">
        <v>71122405</v>
      </c>
      <c r="B16206" s="63" t="s">
        <v>8345</v>
      </c>
    </row>
    <row r="16207" spans="1:2" x14ac:dyDescent="0.25">
      <c r="A16207" s="62">
        <v>71122406</v>
      </c>
      <c r="B16207" s="63" t="s">
        <v>14988</v>
      </c>
    </row>
    <row r="16208" spans="1:2" x14ac:dyDescent="0.25">
      <c r="A16208" s="62">
        <v>71122407</v>
      </c>
      <c r="B16208" s="63" t="s">
        <v>4590</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3839</v>
      </c>
    </row>
    <row r="16214" spans="1:2" x14ac:dyDescent="0.25">
      <c r="A16214" s="62">
        <v>71122503</v>
      </c>
      <c r="B16214" s="63" t="s">
        <v>4646</v>
      </c>
    </row>
    <row r="16215" spans="1:2" x14ac:dyDescent="0.25">
      <c r="A16215" s="62">
        <v>71122504</v>
      </c>
      <c r="B16215" s="63" t="s">
        <v>3821</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5641</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6974</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5219</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7193</v>
      </c>
    </row>
    <row r="16233" spans="1:2" x14ac:dyDescent="0.25">
      <c r="A16233" s="62">
        <v>71122704</v>
      </c>
      <c r="B16233" s="63" t="s">
        <v>15850</v>
      </c>
    </row>
    <row r="16234" spans="1:2" x14ac:dyDescent="0.25">
      <c r="A16234" s="62">
        <v>71122705</v>
      </c>
      <c r="B16234" s="63" t="s">
        <v>2589</v>
      </c>
    </row>
    <row r="16235" spans="1:2" x14ac:dyDescent="0.25">
      <c r="A16235" s="62">
        <v>71122706</v>
      </c>
      <c r="B16235" s="63" t="s">
        <v>6252</v>
      </c>
    </row>
    <row r="16236" spans="1:2" x14ac:dyDescent="0.25">
      <c r="A16236" s="62">
        <v>71122707</v>
      </c>
      <c r="B16236" s="63" t="s">
        <v>5821</v>
      </c>
    </row>
    <row r="16237" spans="1:2" x14ac:dyDescent="0.25">
      <c r="A16237" s="62">
        <v>71122708</v>
      </c>
      <c r="B16237" s="63" t="s">
        <v>6978</v>
      </c>
    </row>
    <row r="16238" spans="1:2" x14ac:dyDescent="0.25">
      <c r="A16238" s="62">
        <v>71122801</v>
      </c>
      <c r="B16238" s="63" t="s">
        <v>5032</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7547</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2618</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5792</v>
      </c>
    </row>
    <row r="16253" spans="1:2" x14ac:dyDescent="0.25">
      <c r="A16253" s="62">
        <v>71131002</v>
      </c>
      <c r="B16253" s="63" t="s">
        <v>10523</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8093</v>
      </c>
    </row>
    <row r="16257" spans="1:2" x14ac:dyDescent="0.25">
      <c r="A16257" s="62">
        <v>71131006</v>
      </c>
      <c r="B16257" s="63" t="s">
        <v>8046</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5570</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8243</v>
      </c>
    </row>
    <row r="16269" spans="1:2" x14ac:dyDescent="0.25">
      <c r="A16269" s="62">
        <v>71131101</v>
      </c>
      <c r="B16269" s="63" t="s">
        <v>6732</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7796</v>
      </c>
    </row>
    <row r="16273" spans="1:2" x14ac:dyDescent="0.25">
      <c r="A16273" s="62">
        <v>71131105</v>
      </c>
      <c r="B16273" s="63" t="s">
        <v>6132</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8643</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4143</v>
      </c>
    </row>
    <row r="16287" spans="1:2" x14ac:dyDescent="0.25">
      <c r="A16287" s="62">
        <v>71131307</v>
      </c>
      <c r="B16287" s="63" t="s">
        <v>14173</v>
      </c>
    </row>
    <row r="16288" spans="1:2" x14ac:dyDescent="0.25">
      <c r="A16288" s="62">
        <v>71131308</v>
      </c>
      <c r="B16288" s="63" t="s">
        <v>2836</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4954</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3212</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8710</v>
      </c>
    </row>
    <row r="16303" spans="1:2" x14ac:dyDescent="0.25">
      <c r="A16303" s="62">
        <v>71151002</v>
      </c>
      <c r="B16303" s="63" t="s">
        <v>8124</v>
      </c>
    </row>
    <row r="16304" spans="1:2" x14ac:dyDescent="0.25">
      <c r="A16304" s="62">
        <v>71151003</v>
      </c>
      <c r="B16304" s="63" t="s">
        <v>4216</v>
      </c>
    </row>
    <row r="16305" spans="1:2" x14ac:dyDescent="0.25">
      <c r="A16305" s="62">
        <v>71151004</v>
      </c>
      <c r="B16305" s="63" t="s">
        <v>13794</v>
      </c>
    </row>
    <row r="16306" spans="1:2" x14ac:dyDescent="0.25">
      <c r="A16306" s="62">
        <v>71151005</v>
      </c>
      <c r="B16306" s="63" t="s">
        <v>5670</v>
      </c>
    </row>
    <row r="16307" spans="1:2" x14ac:dyDescent="0.25">
      <c r="A16307" s="62">
        <v>71151101</v>
      </c>
      <c r="B16307" s="63" t="s">
        <v>7911</v>
      </c>
    </row>
    <row r="16308" spans="1:2" x14ac:dyDescent="0.25">
      <c r="A16308" s="62">
        <v>71151102</v>
      </c>
      <c r="B16308" s="63" t="s">
        <v>16329</v>
      </c>
    </row>
    <row r="16309" spans="1:2" x14ac:dyDescent="0.25">
      <c r="A16309" s="62">
        <v>71151103</v>
      </c>
      <c r="B16309" s="63" t="s">
        <v>5604</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10806</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6767</v>
      </c>
    </row>
    <row r="16318" spans="1:2" x14ac:dyDescent="0.25">
      <c r="A16318" s="62">
        <v>71151304</v>
      </c>
      <c r="B16318" s="63" t="s">
        <v>14403</v>
      </c>
    </row>
    <row r="16319" spans="1:2" x14ac:dyDescent="0.25">
      <c r="A16319" s="62">
        <v>71151305</v>
      </c>
      <c r="B16319" s="63" t="s">
        <v>7156</v>
      </c>
    </row>
    <row r="16320" spans="1:2" x14ac:dyDescent="0.25">
      <c r="A16320" s="62">
        <v>71151306</v>
      </c>
      <c r="B16320" s="63" t="s">
        <v>4974</v>
      </c>
    </row>
    <row r="16321" spans="1:2" x14ac:dyDescent="0.25">
      <c r="A16321" s="62">
        <v>71151307</v>
      </c>
      <c r="B16321" s="63" t="s">
        <v>5971</v>
      </c>
    </row>
    <row r="16322" spans="1:2" x14ac:dyDescent="0.25">
      <c r="A16322" s="62">
        <v>71151308</v>
      </c>
      <c r="B16322" s="63" t="s">
        <v>8552</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4597</v>
      </c>
    </row>
    <row r="16326" spans="1:2" x14ac:dyDescent="0.25">
      <c r="A16326" s="62">
        <v>71151312</v>
      </c>
      <c r="B16326" s="63" t="s">
        <v>8585</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4833</v>
      </c>
    </row>
    <row r="16330" spans="1:2" x14ac:dyDescent="0.25">
      <c r="A16330" s="62">
        <v>71151401</v>
      </c>
      <c r="B16330" s="63" t="s">
        <v>10366</v>
      </c>
    </row>
    <row r="16331" spans="1:2" x14ac:dyDescent="0.25">
      <c r="A16331" s="62">
        <v>71151402</v>
      </c>
      <c r="B16331" s="63" t="s">
        <v>5917</v>
      </c>
    </row>
    <row r="16332" spans="1:2" x14ac:dyDescent="0.25">
      <c r="A16332" s="62">
        <v>71151403</v>
      </c>
      <c r="B16332" s="63" t="s">
        <v>8272</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6290</v>
      </c>
    </row>
    <row r="16338" spans="1:2" x14ac:dyDescent="0.25">
      <c r="A16338" s="62">
        <v>71161003</v>
      </c>
      <c r="B16338" s="63" t="s">
        <v>6561</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7337</v>
      </c>
    </row>
    <row r="16347" spans="1:2" x14ac:dyDescent="0.25">
      <c r="A16347" s="62">
        <v>71161106</v>
      </c>
      <c r="B16347" s="63" t="s">
        <v>4107</v>
      </c>
    </row>
    <row r="16348" spans="1:2" x14ac:dyDescent="0.25">
      <c r="A16348" s="62">
        <v>71161107</v>
      </c>
      <c r="B16348" s="63" t="s">
        <v>8182</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6683</v>
      </c>
    </row>
    <row r="16355" spans="1:2" x14ac:dyDescent="0.25">
      <c r="A16355" s="62">
        <v>71161204</v>
      </c>
      <c r="B16355" s="63" t="s">
        <v>8675</v>
      </c>
    </row>
    <row r="16356" spans="1:2" x14ac:dyDescent="0.25">
      <c r="A16356" s="62">
        <v>71161205</v>
      </c>
      <c r="B16356" s="63" t="s">
        <v>10474</v>
      </c>
    </row>
    <row r="16357" spans="1:2" x14ac:dyDescent="0.25">
      <c r="A16357" s="62">
        <v>71161206</v>
      </c>
      <c r="B16357" s="63" t="s">
        <v>8158</v>
      </c>
    </row>
    <row r="16358" spans="1:2" x14ac:dyDescent="0.25">
      <c r="A16358" s="62">
        <v>71161301</v>
      </c>
      <c r="B16358" s="63" t="s">
        <v>4912</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6198</v>
      </c>
    </row>
    <row r="16362" spans="1:2" x14ac:dyDescent="0.25">
      <c r="A16362" s="62">
        <v>71161305</v>
      </c>
      <c r="B16362" s="63" t="s">
        <v>5417</v>
      </c>
    </row>
    <row r="16363" spans="1:2" x14ac:dyDescent="0.25">
      <c r="A16363" s="62">
        <v>71161306</v>
      </c>
      <c r="B16363" s="63" t="s">
        <v>12486</v>
      </c>
    </row>
    <row r="16364" spans="1:2" x14ac:dyDescent="0.25">
      <c r="A16364" s="62">
        <v>71161307</v>
      </c>
      <c r="B16364" s="63" t="s">
        <v>4410</v>
      </c>
    </row>
    <row r="16365" spans="1:2" x14ac:dyDescent="0.25">
      <c r="A16365" s="62">
        <v>71161308</v>
      </c>
      <c r="B16365" s="63" t="s">
        <v>16770</v>
      </c>
    </row>
    <row r="16366" spans="1:2" x14ac:dyDescent="0.25">
      <c r="A16366" s="62">
        <v>71161402</v>
      </c>
      <c r="B16366" s="63" t="s">
        <v>5160</v>
      </c>
    </row>
    <row r="16367" spans="1:2" x14ac:dyDescent="0.25">
      <c r="A16367" s="62">
        <v>71161403</v>
      </c>
      <c r="B16367" s="63" t="s">
        <v>13173</v>
      </c>
    </row>
    <row r="16368" spans="1:2" x14ac:dyDescent="0.25">
      <c r="A16368" s="62">
        <v>71161405</v>
      </c>
      <c r="B16368" s="63" t="s">
        <v>8511</v>
      </c>
    </row>
    <row r="16369" spans="1:2" x14ac:dyDescent="0.25">
      <c r="A16369" s="62">
        <v>71161407</v>
      </c>
      <c r="B16369" s="63" t="s">
        <v>5319</v>
      </c>
    </row>
    <row r="16370" spans="1:2" x14ac:dyDescent="0.25">
      <c r="A16370" s="62">
        <v>71161408</v>
      </c>
      <c r="B16370" s="63" t="s">
        <v>10700</v>
      </c>
    </row>
    <row r="16371" spans="1:2" x14ac:dyDescent="0.25">
      <c r="A16371" s="62">
        <v>71161409</v>
      </c>
      <c r="B16371" s="63" t="s">
        <v>15284</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5133</v>
      </c>
    </row>
    <row r="16377" spans="1:2" x14ac:dyDescent="0.25">
      <c r="A16377" s="62">
        <v>71161502</v>
      </c>
      <c r="B16377" s="63" t="s">
        <v>5206</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2810</v>
      </c>
    </row>
    <row r="16381" spans="1:2" x14ac:dyDescent="0.25">
      <c r="A16381" s="62">
        <v>72101501</v>
      </c>
      <c r="B16381" s="63" t="s">
        <v>5205</v>
      </c>
    </row>
    <row r="16382" spans="1:2" x14ac:dyDescent="0.25">
      <c r="A16382" s="62">
        <v>72101502</v>
      </c>
      <c r="B16382" s="63" t="s">
        <v>13010</v>
      </c>
    </row>
    <row r="16383" spans="1:2" x14ac:dyDescent="0.25">
      <c r="A16383" s="62">
        <v>72101503</v>
      </c>
      <c r="B16383" s="63" t="s">
        <v>4682</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6112</v>
      </c>
    </row>
    <row r="16389" spans="1:2" x14ac:dyDescent="0.25">
      <c r="A16389" s="62">
        <v>72101603</v>
      </c>
      <c r="B16389" s="63" t="s">
        <v>5167</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7420</v>
      </c>
    </row>
    <row r="16395" spans="1:2" x14ac:dyDescent="0.25">
      <c r="A16395" s="62">
        <v>72101702</v>
      </c>
      <c r="B16395" s="63" t="s">
        <v>6869</v>
      </c>
    </row>
    <row r="16396" spans="1:2" x14ac:dyDescent="0.25">
      <c r="A16396" s="62">
        <v>72101703</v>
      </c>
      <c r="B16396" s="63" t="s">
        <v>13690</v>
      </c>
    </row>
    <row r="16397" spans="1:2" x14ac:dyDescent="0.25">
      <c r="A16397" s="62">
        <v>72101704</v>
      </c>
      <c r="B16397" s="63" t="s">
        <v>5173</v>
      </c>
    </row>
    <row r="16398" spans="1:2" x14ac:dyDescent="0.25">
      <c r="A16398" s="62">
        <v>72101801</v>
      </c>
      <c r="B16398" s="63" t="s">
        <v>2634</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4056</v>
      </c>
    </row>
    <row r="16402" spans="1:2" x14ac:dyDescent="0.25">
      <c r="A16402" s="62">
        <v>72101902</v>
      </c>
      <c r="B16402" s="63" t="s">
        <v>12348</v>
      </c>
    </row>
    <row r="16403" spans="1:2" x14ac:dyDescent="0.25">
      <c r="A16403" s="62">
        <v>72101903</v>
      </c>
      <c r="B16403" s="63" t="s">
        <v>7268</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5182</v>
      </c>
    </row>
    <row r="16415" spans="1:2" x14ac:dyDescent="0.25">
      <c r="A16415" s="62">
        <v>72102106</v>
      </c>
      <c r="B16415" s="63" t="s">
        <v>9486</v>
      </c>
    </row>
    <row r="16416" spans="1:2" x14ac:dyDescent="0.25">
      <c r="A16416" s="62">
        <v>72102201</v>
      </c>
      <c r="B16416" s="63" t="s">
        <v>3963</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5588</v>
      </c>
    </row>
    <row r="16420" spans="1:2" x14ac:dyDescent="0.25">
      <c r="A16420" s="62">
        <v>72102205</v>
      </c>
      <c r="B16420" s="63" t="s">
        <v>3913</v>
      </c>
    </row>
    <row r="16421" spans="1:2" x14ac:dyDescent="0.25">
      <c r="A16421" s="62">
        <v>72102206</v>
      </c>
      <c r="B16421" s="63" t="s">
        <v>8263</v>
      </c>
    </row>
    <row r="16422" spans="1:2" x14ac:dyDescent="0.25">
      <c r="A16422" s="62">
        <v>72102207</v>
      </c>
      <c r="B16422" s="63" t="s">
        <v>10672</v>
      </c>
    </row>
    <row r="16423" spans="1:2" x14ac:dyDescent="0.25">
      <c r="A16423" s="62">
        <v>72102208</v>
      </c>
      <c r="B16423" s="63" t="s">
        <v>8605</v>
      </c>
    </row>
    <row r="16424" spans="1:2" x14ac:dyDescent="0.25">
      <c r="A16424" s="62">
        <v>72102209</v>
      </c>
      <c r="B16424" s="63" t="s">
        <v>9870</v>
      </c>
    </row>
    <row r="16425" spans="1:2" x14ac:dyDescent="0.25">
      <c r="A16425" s="62">
        <v>72102301</v>
      </c>
      <c r="B16425" s="63" t="s">
        <v>2680</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15761</v>
      </c>
    </row>
    <row r="16432" spans="1:2" x14ac:dyDescent="0.25">
      <c r="A16432" s="62">
        <v>72102403</v>
      </c>
      <c r="B16432" s="63" t="s">
        <v>8135</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15543</v>
      </c>
    </row>
    <row r="16438" spans="1:2" x14ac:dyDescent="0.25">
      <c r="A16438" s="62">
        <v>72102504</v>
      </c>
      <c r="B16438" s="63" t="s">
        <v>3982</v>
      </c>
    </row>
    <row r="16439" spans="1:2" x14ac:dyDescent="0.25">
      <c r="A16439" s="62">
        <v>72102505</v>
      </c>
      <c r="B16439" s="63" t="s">
        <v>11128</v>
      </c>
    </row>
    <row r="16440" spans="1:2" x14ac:dyDescent="0.25">
      <c r="A16440" s="62">
        <v>72102506</v>
      </c>
      <c r="B16440" s="63" t="s">
        <v>8684</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6791</v>
      </c>
    </row>
    <row r="16444" spans="1:2" x14ac:dyDescent="0.25">
      <c r="A16444" s="62">
        <v>72102602</v>
      </c>
      <c r="B16444" s="63" t="s">
        <v>4408</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6259</v>
      </c>
    </row>
    <row r="16452" spans="1:2" x14ac:dyDescent="0.25">
      <c r="A16452" s="62">
        <v>72102903</v>
      </c>
      <c r="B16452" s="63" t="s">
        <v>6666</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7074</v>
      </c>
    </row>
    <row r="16458" spans="1:2" x14ac:dyDescent="0.25">
      <c r="A16458" s="62">
        <v>72103004</v>
      </c>
      <c r="B16458" s="63" t="s">
        <v>5843</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7358</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4041</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8271</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5246</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4998</v>
      </c>
    </row>
    <row r="16488" spans="1:2" x14ac:dyDescent="0.25">
      <c r="A16488" s="62">
        <v>73101901</v>
      </c>
      <c r="B16488" s="63" t="s">
        <v>17139</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6528</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8656</v>
      </c>
    </row>
    <row r="16508" spans="1:2" x14ac:dyDescent="0.25">
      <c r="A16508" s="62">
        <v>73121507</v>
      </c>
      <c r="B16508" s="63" t="s">
        <v>13898</v>
      </c>
    </row>
    <row r="16509" spans="1:2" x14ac:dyDescent="0.25">
      <c r="A16509" s="62">
        <v>73121508</v>
      </c>
      <c r="B16509" s="63" t="s">
        <v>7345</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7345</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8440</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6894</v>
      </c>
    </row>
    <row r="16527" spans="1:2" x14ac:dyDescent="0.25">
      <c r="A16527" s="62">
        <v>73121807</v>
      </c>
      <c r="B16527" s="63" t="s">
        <v>6203</v>
      </c>
    </row>
    <row r="16528" spans="1:2" x14ac:dyDescent="0.25">
      <c r="A16528" s="62">
        <v>73131501</v>
      </c>
      <c r="B16528" s="63" t="s">
        <v>8391</v>
      </c>
    </row>
    <row r="16529" spans="1:2" x14ac:dyDescent="0.25">
      <c r="A16529" s="62">
        <v>73131502</v>
      </c>
      <c r="B16529" s="63" t="s">
        <v>5610</v>
      </c>
    </row>
    <row r="16530" spans="1:2" x14ac:dyDescent="0.25">
      <c r="A16530" s="62">
        <v>73131503</v>
      </c>
      <c r="B16530" s="63" t="s">
        <v>13733</v>
      </c>
    </row>
    <row r="16531" spans="1:2" x14ac:dyDescent="0.25">
      <c r="A16531" s="62">
        <v>73131504</v>
      </c>
      <c r="B16531" s="63" t="s">
        <v>4254</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6775</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7435</v>
      </c>
    </row>
    <row r="16540" spans="1:2" x14ac:dyDescent="0.25">
      <c r="A16540" s="62">
        <v>73131605</v>
      </c>
      <c r="B16540" s="63" t="s">
        <v>11644</v>
      </c>
    </row>
    <row r="16541" spans="1:2" x14ac:dyDescent="0.25">
      <c r="A16541" s="62">
        <v>73131606</v>
      </c>
      <c r="B16541" s="63" t="s">
        <v>4910</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8264</v>
      </c>
    </row>
    <row r="16547" spans="1:2" x14ac:dyDescent="0.25">
      <c r="A16547" s="62">
        <v>73131801</v>
      </c>
      <c r="B16547" s="63" t="s">
        <v>17787</v>
      </c>
    </row>
    <row r="16548" spans="1:2" x14ac:dyDescent="0.25">
      <c r="A16548" s="62">
        <v>73131802</v>
      </c>
      <c r="B16548" s="63" t="s">
        <v>5166</v>
      </c>
    </row>
    <row r="16549" spans="1:2" x14ac:dyDescent="0.25">
      <c r="A16549" s="62">
        <v>73131803</v>
      </c>
      <c r="B16549" s="63" t="s">
        <v>10113</v>
      </c>
    </row>
    <row r="16550" spans="1:2" x14ac:dyDescent="0.25">
      <c r="A16550" s="62">
        <v>73131804</v>
      </c>
      <c r="B16550" s="63" t="s">
        <v>7785</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3231</v>
      </c>
    </row>
    <row r="16554" spans="1:2" x14ac:dyDescent="0.25">
      <c r="A16554" s="62">
        <v>73131905</v>
      </c>
      <c r="B16554" s="63" t="s">
        <v>4550</v>
      </c>
    </row>
    <row r="16555" spans="1:2" x14ac:dyDescent="0.25">
      <c r="A16555" s="62">
        <v>73131906</v>
      </c>
      <c r="B16555" s="63" t="s">
        <v>9988</v>
      </c>
    </row>
    <row r="16556" spans="1:2" x14ac:dyDescent="0.25">
      <c r="A16556" s="62">
        <v>73141501</v>
      </c>
      <c r="B16556" s="63" t="s">
        <v>2406</v>
      </c>
    </row>
    <row r="16557" spans="1:2" x14ac:dyDescent="0.25">
      <c r="A16557" s="62">
        <v>73141502</v>
      </c>
      <c r="B16557" s="63" t="s">
        <v>9793</v>
      </c>
    </row>
    <row r="16558" spans="1:2" x14ac:dyDescent="0.25">
      <c r="A16558" s="62">
        <v>73141503</v>
      </c>
      <c r="B16558" s="63" t="s">
        <v>7557</v>
      </c>
    </row>
    <row r="16559" spans="1:2" x14ac:dyDescent="0.25">
      <c r="A16559" s="62">
        <v>73141504</v>
      </c>
      <c r="B16559" s="63" t="s">
        <v>2512</v>
      </c>
    </row>
    <row r="16560" spans="1:2" x14ac:dyDescent="0.25">
      <c r="A16560" s="62">
        <v>73141505</v>
      </c>
      <c r="B16560" s="63" t="s">
        <v>6922</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3262</v>
      </c>
    </row>
    <row r="16566" spans="1:2" x14ac:dyDescent="0.25">
      <c r="A16566" s="62">
        <v>73141701</v>
      </c>
      <c r="B16566" s="63" t="s">
        <v>15717</v>
      </c>
    </row>
    <row r="16567" spans="1:2" x14ac:dyDescent="0.25">
      <c r="A16567" s="62">
        <v>73141702</v>
      </c>
      <c r="B16567" s="63" t="s">
        <v>4565</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14550</v>
      </c>
    </row>
    <row r="16571" spans="1:2" x14ac:dyDescent="0.25">
      <c r="A16571" s="62">
        <v>73141706</v>
      </c>
      <c r="B16571" s="63" t="s">
        <v>7667</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5232</v>
      </c>
    </row>
    <row r="16576" spans="1:2" x14ac:dyDescent="0.25">
      <c r="A16576" s="62">
        <v>73141711</v>
      </c>
      <c r="B16576" s="63" t="s">
        <v>16191</v>
      </c>
    </row>
    <row r="16577" spans="1:2" x14ac:dyDescent="0.25">
      <c r="A16577" s="62">
        <v>73141712</v>
      </c>
      <c r="B16577" s="63" t="s">
        <v>16804</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6796</v>
      </c>
    </row>
    <row r="16581" spans="1:2" x14ac:dyDescent="0.25">
      <c r="A16581" s="62">
        <v>73151501</v>
      </c>
      <c r="B16581" s="63" t="s">
        <v>3633</v>
      </c>
    </row>
    <row r="16582" spans="1:2" x14ac:dyDescent="0.25">
      <c r="A16582" s="62">
        <v>73151502</v>
      </c>
      <c r="B16582" s="63" t="s">
        <v>6187</v>
      </c>
    </row>
    <row r="16583" spans="1:2" x14ac:dyDescent="0.25">
      <c r="A16583" s="62">
        <v>73151601</v>
      </c>
      <c r="B16583" s="63" t="s">
        <v>15694</v>
      </c>
    </row>
    <row r="16584" spans="1:2" x14ac:dyDescent="0.25">
      <c r="A16584" s="62">
        <v>73151602</v>
      </c>
      <c r="B16584" s="63" t="s">
        <v>5520</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5408</v>
      </c>
    </row>
    <row r="16596" spans="1:2" x14ac:dyDescent="0.25">
      <c r="A16596" s="62">
        <v>73151804</v>
      </c>
      <c r="B16596" s="63" t="s">
        <v>5752</v>
      </c>
    </row>
    <row r="16597" spans="1:2" x14ac:dyDescent="0.25">
      <c r="A16597" s="62">
        <v>73151805</v>
      </c>
      <c r="B16597" s="63" t="s">
        <v>15998</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7111</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7815</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10588</v>
      </c>
    </row>
    <row r="16617" spans="1:2" x14ac:dyDescent="0.25">
      <c r="A16617" s="62">
        <v>73161507</v>
      </c>
      <c r="B16617" s="63" t="s">
        <v>8494</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5348</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7231</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6765</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8763</v>
      </c>
    </row>
    <row r="16633" spans="1:2" x14ac:dyDescent="0.25">
      <c r="A16633" s="62">
        <v>73161604</v>
      </c>
      <c r="B16633" s="63" t="s">
        <v>10571</v>
      </c>
    </row>
    <row r="16634" spans="1:2" x14ac:dyDescent="0.25">
      <c r="A16634" s="62">
        <v>73161605</v>
      </c>
      <c r="B16634" s="63" t="s">
        <v>14985</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11206</v>
      </c>
    </row>
    <row r="16639" spans="1:2" x14ac:dyDescent="0.25">
      <c r="A16639" s="62">
        <v>73171503</v>
      </c>
      <c r="B16639" s="63" t="s">
        <v>3904</v>
      </c>
    </row>
    <row r="16640" spans="1:2" x14ac:dyDescent="0.25">
      <c r="A16640" s="62">
        <v>73171504</v>
      </c>
      <c r="B16640" s="63" t="s">
        <v>7036</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9029</v>
      </c>
    </row>
    <row r="16652" spans="1:2" x14ac:dyDescent="0.25">
      <c r="A16652" s="62">
        <v>73171605</v>
      </c>
      <c r="B16652" s="63" t="s">
        <v>13778</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3874</v>
      </c>
    </row>
    <row r="16657" spans="1:2" x14ac:dyDescent="0.25">
      <c r="A16657" s="62">
        <v>73181005</v>
      </c>
      <c r="B16657" s="63" t="s">
        <v>7556</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8419</v>
      </c>
    </row>
    <row r="16664" spans="1:2" x14ac:dyDescent="0.25">
      <c r="A16664" s="62">
        <v>73181012</v>
      </c>
      <c r="B16664" s="63" t="s">
        <v>4433</v>
      </c>
    </row>
    <row r="16665" spans="1:2" x14ac:dyDescent="0.25">
      <c r="A16665" s="62">
        <v>73181013</v>
      </c>
      <c r="B16665" s="63" t="s">
        <v>1744</v>
      </c>
    </row>
    <row r="16666" spans="1:2" x14ac:dyDescent="0.25">
      <c r="A16666" s="62">
        <v>73181014</v>
      </c>
      <c r="B16666" s="63" t="s">
        <v>3174</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6104</v>
      </c>
    </row>
    <row r="16672" spans="1:2" x14ac:dyDescent="0.25">
      <c r="A16672" s="62">
        <v>73181020</v>
      </c>
      <c r="B16672" s="63" t="s">
        <v>11532</v>
      </c>
    </row>
    <row r="16673" spans="1:2" x14ac:dyDescent="0.25">
      <c r="A16673" s="62">
        <v>73181021</v>
      </c>
      <c r="B16673" s="63" t="s">
        <v>4433</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5586</v>
      </c>
    </row>
    <row r="16678" spans="1:2" x14ac:dyDescent="0.25">
      <c r="A16678" s="62">
        <v>73181103</v>
      </c>
      <c r="B16678" s="63" t="s">
        <v>4314</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3664</v>
      </c>
    </row>
    <row r="16684" spans="1:2" x14ac:dyDescent="0.25">
      <c r="A16684" s="62">
        <v>73181203</v>
      </c>
      <c r="B16684" s="63" t="s">
        <v>5344</v>
      </c>
    </row>
    <row r="16685" spans="1:2" x14ac:dyDescent="0.25">
      <c r="A16685" s="62">
        <v>73181204</v>
      </c>
      <c r="B16685" s="63" t="s">
        <v>17224</v>
      </c>
    </row>
    <row r="16686" spans="1:2" x14ac:dyDescent="0.25">
      <c r="A16686" s="62">
        <v>73181205</v>
      </c>
      <c r="B16686" s="63" t="s">
        <v>5330</v>
      </c>
    </row>
    <row r="16687" spans="1:2" x14ac:dyDescent="0.25">
      <c r="A16687" s="62">
        <v>73181206</v>
      </c>
      <c r="B16687" s="63" t="s">
        <v>15838</v>
      </c>
    </row>
    <row r="16688" spans="1:2" x14ac:dyDescent="0.25">
      <c r="A16688" s="62">
        <v>73181301</v>
      </c>
      <c r="B16688" s="63" t="s">
        <v>8395</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5966</v>
      </c>
    </row>
    <row r="16692" spans="1:2" x14ac:dyDescent="0.25">
      <c r="A16692" s="62">
        <v>73181901</v>
      </c>
      <c r="B16692" s="63" t="s">
        <v>13214</v>
      </c>
    </row>
    <row r="16693" spans="1:2" x14ac:dyDescent="0.25">
      <c r="A16693" s="62">
        <v>73181902</v>
      </c>
      <c r="B16693" s="63" t="s">
        <v>5876</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7139</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8482</v>
      </c>
    </row>
    <row r="16701" spans="1:2" x14ac:dyDescent="0.25">
      <c r="A16701" s="62">
        <v>76101502</v>
      </c>
      <c r="B16701" s="63" t="s">
        <v>6975</v>
      </c>
    </row>
    <row r="16702" spans="1:2" x14ac:dyDescent="0.25">
      <c r="A16702" s="62">
        <v>76101503</v>
      </c>
      <c r="B16702" s="63" t="s">
        <v>3392</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11339</v>
      </c>
    </row>
    <row r="16707" spans="1:2" x14ac:dyDescent="0.25">
      <c r="A16707" s="62">
        <v>76111504</v>
      </c>
      <c r="B16707" s="63" t="s">
        <v>16712</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2788</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5523</v>
      </c>
    </row>
    <row r="16716" spans="1:2" x14ac:dyDescent="0.25">
      <c r="A16716" s="62">
        <v>76111801</v>
      </c>
      <c r="B16716" s="63" t="s">
        <v>13709</v>
      </c>
    </row>
    <row r="16717" spans="1:2" x14ac:dyDescent="0.25">
      <c r="A16717" s="62">
        <v>76121501</v>
      </c>
      <c r="B16717" s="63" t="s">
        <v>7107</v>
      </c>
    </row>
    <row r="16718" spans="1:2" x14ac:dyDescent="0.25">
      <c r="A16718" s="62">
        <v>76121502</v>
      </c>
      <c r="B16718" s="63" t="s">
        <v>3097</v>
      </c>
    </row>
    <row r="16719" spans="1:2" x14ac:dyDescent="0.25">
      <c r="A16719" s="62">
        <v>76121503</v>
      </c>
      <c r="B16719" s="63" t="s">
        <v>10536</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4367</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2632</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5047</v>
      </c>
    </row>
    <row r="16733" spans="1:2" x14ac:dyDescent="0.25">
      <c r="A16733" s="62">
        <v>76131602</v>
      </c>
      <c r="B16733" s="63" t="s">
        <v>7589</v>
      </c>
    </row>
    <row r="16734" spans="1:2" x14ac:dyDescent="0.25">
      <c r="A16734" s="62">
        <v>76131701</v>
      </c>
      <c r="B16734" s="63" t="s">
        <v>18490</v>
      </c>
    </row>
    <row r="16735" spans="1:2" x14ac:dyDescent="0.25">
      <c r="A16735" s="62">
        <v>76131702</v>
      </c>
      <c r="B16735" s="63" t="s">
        <v>13374</v>
      </c>
    </row>
    <row r="16736" spans="1:2" x14ac:dyDescent="0.25">
      <c r="A16736" s="62">
        <v>77101501</v>
      </c>
      <c r="B16736" s="63" t="s">
        <v>4946</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14105</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6180</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6368</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5030</v>
      </c>
    </row>
    <row r="16758" spans="1:2" x14ac:dyDescent="0.25">
      <c r="A16758" s="62">
        <v>77101806</v>
      </c>
      <c r="B16758" s="63" t="s">
        <v>13878</v>
      </c>
    </row>
    <row r="16759" spans="1:2" x14ac:dyDescent="0.25">
      <c r="A16759" s="62">
        <v>77101901</v>
      </c>
      <c r="B16759" s="63" t="s">
        <v>9172</v>
      </c>
    </row>
    <row r="16760" spans="1:2" x14ac:dyDescent="0.25">
      <c r="A16760" s="62">
        <v>77101902</v>
      </c>
      <c r="B16760" s="63" t="s">
        <v>14850</v>
      </c>
    </row>
    <row r="16761" spans="1:2" x14ac:dyDescent="0.25">
      <c r="A16761" s="62">
        <v>77101903</v>
      </c>
      <c r="B16761" s="63" t="s">
        <v>7559</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6163</v>
      </c>
    </row>
    <row r="16765" spans="1:2" x14ac:dyDescent="0.25">
      <c r="A16765" s="62">
        <v>77101907</v>
      </c>
      <c r="B16765" s="63" t="s">
        <v>8640</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5636</v>
      </c>
    </row>
    <row r="16770" spans="1:2" x14ac:dyDescent="0.25">
      <c r="A16770" s="62">
        <v>77111502</v>
      </c>
      <c r="B16770" s="63" t="s">
        <v>18764</v>
      </c>
    </row>
    <row r="16771" spans="1:2" x14ac:dyDescent="0.25">
      <c r="A16771" s="62">
        <v>77111503</v>
      </c>
      <c r="B16771" s="63" t="s">
        <v>6205</v>
      </c>
    </row>
    <row r="16772" spans="1:2" x14ac:dyDescent="0.25">
      <c r="A16772" s="62">
        <v>77111504</v>
      </c>
      <c r="B16772" s="63" t="s">
        <v>16587</v>
      </c>
    </row>
    <row r="16773" spans="1:2" x14ac:dyDescent="0.25">
      <c r="A16773" s="62">
        <v>77111505</v>
      </c>
      <c r="B16773" s="63" t="s">
        <v>4009</v>
      </c>
    </row>
    <row r="16774" spans="1:2" x14ac:dyDescent="0.25">
      <c r="A16774" s="62">
        <v>77111506</v>
      </c>
      <c r="B16774" s="63" t="s">
        <v>15477</v>
      </c>
    </row>
    <row r="16775" spans="1:2" x14ac:dyDescent="0.25">
      <c r="A16775" s="62">
        <v>77111507</v>
      </c>
      <c r="B16775" s="63" t="s">
        <v>3027</v>
      </c>
    </row>
    <row r="16776" spans="1:2" x14ac:dyDescent="0.25">
      <c r="A16776" s="62">
        <v>77111508</v>
      </c>
      <c r="B16776" s="63" t="s">
        <v>15006</v>
      </c>
    </row>
    <row r="16777" spans="1:2" x14ac:dyDescent="0.25">
      <c r="A16777" s="62">
        <v>77111601</v>
      </c>
      <c r="B16777" s="63" t="s">
        <v>6918</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4733</v>
      </c>
    </row>
    <row r="16782" spans="1:2" x14ac:dyDescent="0.25">
      <c r="A16782" s="62">
        <v>77121503</v>
      </c>
      <c r="B16782" s="63" t="s">
        <v>18740</v>
      </c>
    </row>
    <row r="16783" spans="1:2" x14ac:dyDescent="0.25">
      <c r="A16783" s="62">
        <v>77121504</v>
      </c>
      <c r="B16783" s="63" t="s">
        <v>6407</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6744</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6281</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7931</v>
      </c>
    </row>
    <row r="16796" spans="1:2" x14ac:dyDescent="0.25">
      <c r="A16796" s="62">
        <v>77121608</v>
      </c>
      <c r="B16796" s="63" t="s">
        <v>7120</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7317</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395</v>
      </c>
    </row>
    <row r="16809" spans="1:2" x14ac:dyDescent="0.25">
      <c r="A16809" s="62">
        <v>77131502</v>
      </c>
      <c r="B16809" s="63" t="s">
        <v>5148</v>
      </c>
    </row>
    <row r="16810" spans="1:2" x14ac:dyDescent="0.25">
      <c r="A16810" s="62">
        <v>77131503</v>
      </c>
      <c r="B16810" s="63" t="s">
        <v>7039</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2697</v>
      </c>
    </row>
    <row r="16818" spans="1:2" x14ac:dyDescent="0.25">
      <c r="A16818" s="62">
        <v>78101502</v>
      </c>
      <c r="B16818" s="63" t="s">
        <v>14918</v>
      </c>
    </row>
    <row r="16819" spans="1:2" x14ac:dyDescent="0.25">
      <c r="A16819" s="62">
        <v>78101503</v>
      </c>
      <c r="B16819" s="63" t="s">
        <v>5079</v>
      </c>
    </row>
    <row r="16820" spans="1:2" x14ac:dyDescent="0.25">
      <c r="A16820" s="62">
        <v>78101601</v>
      </c>
      <c r="B16820" s="63" t="s">
        <v>18404</v>
      </c>
    </row>
    <row r="16821" spans="1:2" x14ac:dyDescent="0.25">
      <c r="A16821" s="62">
        <v>78101602</v>
      </c>
      <c r="B16821" s="63" t="s">
        <v>6723</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4815</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5244</v>
      </c>
    </row>
    <row r="16830" spans="1:2" x14ac:dyDescent="0.25">
      <c r="A16830" s="62">
        <v>78101802</v>
      </c>
      <c r="B16830" s="63" t="s">
        <v>13808</v>
      </c>
    </row>
    <row r="16831" spans="1:2" x14ac:dyDescent="0.25">
      <c r="A16831" s="62">
        <v>78101803</v>
      </c>
      <c r="B16831" s="63" t="s">
        <v>9886</v>
      </c>
    </row>
    <row r="16832" spans="1:2" x14ac:dyDescent="0.25">
      <c r="A16832" s="62">
        <v>78101804</v>
      </c>
      <c r="B16832" s="63" t="s">
        <v>4303</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8278</v>
      </c>
    </row>
    <row r="16838" spans="1:2" x14ac:dyDescent="0.25">
      <c r="A16838" s="62">
        <v>78102001</v>
      </c>
      <c r="B16838" s="63" t="s">
        <v>5918</v>
      </c>
    </row>
    <row r="16839" spans="1:2" x14ac:dyDescent="0.25">
      <c r="A16839" s="62">
        <v>78102002</v>
      </c>
      <c r="B16839" s="63" t="s">
        <v>15374</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16179</v>
      </c>
    </row>
    <row r="16848" spans="1:2" x14ac:dyDescent="0.25">
      <c r="A16848" s="62">
        <v>78111501</v>
      </c>
      <c r="B16848" s="63" t="s">
        <v>6501</v>
      </c>
    </row>
    <row r="16849" spans="1:2" x14ac:dyDescent="0.25">
      <c r="A16849" s="62">
        <v>78111502</v>
      </c>
      <c r="B16849" s="63" t="s">
        <v>12191</v>
      </c>
    </row>
    <row r="16850" spans="1:2" x14ac:dyDescent="0.25">
      <c r="A16850" s="62">
        <v>78111503</v>
      </c>
      <c r="B16850" s="63" t="s">
        <v>3711</v>
      </c>
    </row>
    <row r="16851" spans="1:2" x14ac:dyDescent="0.25">
      <c r="A16851" s="62">
        <v>78111601</v>
      </c>
      <c r="B16851" s="63" t="s">
        <v>7934</v>
      </c>
    </row>
    <row r="16852" spans="1:2" x14ac:dyDescent="0.25">
      <c r="A16852" s="62">
        <v>78111602</v>
      </c>
      <c r="B16852" s="63" t="s">
        <v>15388</v>
      </c>
    </row>
    <row r="16853" spans="1:2" x14ac:dyDescent="0.25">
      <c r="A16853" s="62">
        <v>78111603</v>
      </c>
      <c r="B16853" s="63" t="s">
        <v>10943</v>
      </c>
    </row>
    <row r="16854" spans="1:2" x14ac:dyDescent="0.25">
      <c r="A16854" s="62">
        <v>78111701</v>
      </c>
      <c r="B16854" s="63" t="s">
        <v>4651</v>
      </c>
    </row>
    <row r="16855" spans="1:2" x14ac:dyDescent="0.25">
      <c r="A16855" s="62">
        <v>78111702</v>
      </c>
      <c r="B16855" s="63" t="s">
        <v>5528</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6908</v>
      </c>
    </row>
    <row r="16859" spans="1:2" x14ac:dyDescent="0.25">
      <c r="A16859" s="62">
        <v>78111804</v>
      </c>
      <c r="B16859" s="63" t="s">
        <v>14002</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5432</v>
      </c>
    </row>
    <row r="16868" spans="1:2" x14ac:dyDescent="0.25">
      <c r="A16868" s="62">
        <v>78131501</v>
      </c>
      <c r="B16868" s="63" t="s">
        <v>13400</v>
      </c>
    </row>
    <row r="16869" spans="1:2" x14ac:dyDescent="0.25">
      <c r="A16869" s="62">
        <v>78131502</v>
      </c>
      <c r="B16869" s="63" t="s">
        <v>4176</v>
      </c>
    </row>
    <row r="16870" spans="1:2" x14ac:dyDescent="0.25">
      <c r="A16870" s="62">
        <v>78131601</v>
      </c>
      <c r="B16870" s="63" t="s">
        <v>7382</v>
      </c>
    </row>
    <row r="16871" spans="1:2" x14ac:dyDescent="0.25">
      <c r="A16871" s="62">
        <v>78131602</v>
      </c>
      <c r="B16871" s="63" t="s">
        <v>13950</v>
      </c>
    </row>
    <row r="16872" spans="1:2" x14ac:dyDescent="0.25">
      <c r="A16872" s="62">
        <v>78131603</v>
      </c>
      <c r="B16872" s="63" t="s">
        <v>8485</v>
      </c>
    </row>
    <row r="16873" spans="1:2" x14ac:dyDescent="0.25">
      <c r="A16873" s="62">
        <v>78131701</v>
      </c>
      <c r="B16873" s="63" t="s">
        <v>13529</v>
      </c>
    </row>
    <row r="16874" spans="1:2" x14ac:dyDescent="0.25">
      <c r="A16874" s="62">
        <v>78131801</v>
      </c>
      <c r="B16874" s="63" t="s">
        <v>3404</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7792</v>
      </c>
    </row>
    <row r="16878" spans="1:2" x14ac:dyDescent="0.25">
      <c r="A16878" s="62">
        <v>78131805</v>
      </c>
      <c r="B16878" s="63" t="s">
        <v>223</v>
      </c>
    </row>
    <row r="16879" spans="1:2" x14ac:dyDescent="0.25">
      <c r="A16879" s="62">
        <v>78141501</v>
      </c>
      <c r="B16879" s="63" t="s">
        <v>4042</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2142</v>
      </c>
    </row>
    <row r="16885" spans="1:2" x14ac:dyDescent="0.25">
      <c r="A16885" s="62">
        <v>78141701</v>
      </c>
      <c r="B16885" s="63" t="s">
        <v>7797</v>
      </c>
    </row>
    <row r="16886" spans="1:2" x14ac:dyDescent="0.25">
      <c r="A16886" s="62">
        <v>78141702</v>
      </c>
      <c r="B16886" s="63" t="s">
        <v>16486</v>
      </c>
    </row>
    <row r="16887" spans="1:2" x14ac:dyDescent="0.25">
      <c r="A16887" s="62">
        <v>78141703</v>
      </c>
      <c r="B16887" s="63" t="s">
        <v>7282</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5899</v>
      </c>
    </row>
    <row r="16899" spans="1:2" x14ac:dyDescent="0.25">
      <c r="A16899" s="62">
        <v>80101501</v>
      </c>
      <c r="B16899" s="63" t="s">
        <v>7693</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4579</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15676</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8971</v>
      </c>
    </row>
    <row r="16933" spans="1:2" x14ac:dyDescent="0.25">
      <c r="A16933" s="62">
        <v>80111608</v>
      </c>
      <c r="B16933" s="63" t="s">
        <v>8584</v>
      </c>
    </row>
    <row r="16934" spans="1:2" x14ac:dyDescent="0.25">
      <c r="A16934" s="62">
        <v>80111609</v>
      </c>
      <c r="B16934" s="63" t="s">
        <v>6350</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3397</v>
      </c>
    </row>
    <row r="16939" spans="1:2" x14ac:dyDescent="0.25">
      <c r="A16939" s="62">
        <v>80111614</v>
      </c>
      <c r="B16939" s="63" t="s">
        <v>5382</v>
      </c>
    </row>
    <row r="16940" spans="1:2" x14ac:dyDescent="0.25">
      <c r="A16940" s="62">
        <v>80111615</v>
      </c>
      <c r="B16940" s="63" t="s">
        <v>7202</v>
      </c>
    </row>
    <row r="16941" spans="1:2" x14ac:dyDescent="0.25">
      <c r="A16941" s="62">
        <v>80111616</v>
      </c>
      <c r="B16941" s="63" t="s">
        <v>6992</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6860</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2801</v>
      </c>
    </row>
    <row r="16951" spans="1:2" x14ac:dyDescent="0.25">
      <c r="A16951" s="62">
        <v>80111707</v>
      </c>
      <c r="B16951" s="63" t="s">
        <v>2037</v>
      </c>
    </row>
    <row r="16952" spans="1:2" x14ac:dyDescent="0.25">
      <c r="A16952" s="62">
        <v>80111708</v>
      </c>
      <c r="B16952" s="63" t="s">
        <v>5666</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6041</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8669</v>
      </c>
    </row>
    <row r="16961" spans="1:2" x14ac:dyDescent="0.25">
      <c r="A16961" s="62">
        <v>80111801</v>
      </c>
      <c r="B16961" s="63" t="s">
        <v>4332</v>
      </c>
    </row>
    <row r="16962" spans="1:2" x14ac:dyDescent="0.25">
      <c r="A16962" s="62">
        <v>80121501</v>
      </c>
      <c r="B16962" s="63" t="s">
        <v>6667</v>
      </c>
    </row>
    <row r="16963" spans="1:2" x14ac:dyDescent="0.25">
      <c r="A16963" s="62">
        <v>80121502</v>
      </c>
      <c r="B16963" s="63" t="s">
        <v>7170</v>
      </c>
    </row>
    <row r="16964" spans="1:2" x14ac:dyDescent="0.25">
      <c r="A16964" s="62">
        <v>80121503</v>
      </c>
      <c r="B16964" s="63" t="s">
        <v>5628</v>
      </c>
    </row>
    <row r="16965" spans="1:2" x14ac:dyDescent="0.25">
      <c r="A16965" s="62">
        <v>80121601</v>
      </c>
      <c r="B16965" s="63" t="s">
        <v>12118</v>
      </c>
    </row>
    <row r="16966" spans="1:2" x14ac:dyDescent="0.25">
      <c r="A16966" s="62">
        <v>80121602</v>
      </c>
      <c r="B16966" s="63" t="s">
        <v>4455</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5165</v>
      </c>
    </row>
    <row r="16972" spans="1:2" x14ac:dyDescent="0.25">
      <c r="A16972" s="62">
        <v>80121608</v>
      </c>
      <c r="B16972" s="63" t="s">
        <v>15924</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4249</v>
      </c>
    </row>
    <row r="16976" spans="1:2" x14ac:dyDescent="0.25">
      <c r="A16976" s="62">
        <v>80121701</v>
      </c>
      <c r="B16976" s="63" t="s">
        <v>16097</v>
      </c>
    </row>
    <row r="16977" spans="1:2" x14ac:dyDescent="0.25">
      <c r="A16977" s="62">
        <v>80121702</v>
      </c>
      <c r="B16977" s="63" t="s">
        <v>9069</v>
      </c>
    </row>
    <row r="16978" spans="1:2" x14ac:dyDescent="0.25">
      <c r="A16978" s="62">
        <v>80121703</v>
      </c>
      <c r="B16978" s="63" t="s">
        <v>16377</v>
      </c>
    </row>
    <row r="16979" spans="1:2" x14ac:dyDescent="0.25">
      <c r="A16979" s="62">
        <v>80121704</v>
      </c>
      <c r="B16979" s="63" t="s">
        <v>2957</v>
      </c>
    </row>
    <row r="16980" spans="1:2" x14ac:dyDescent="0.25">
      <c r="A16980" s="62">
        <v>80121705</v>
      </c>
      <c r="B16980" s="63" t="s">
        <v>14239</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15218</v>
      </c>
    </row>
    <row r="16988" spans="1:2" x14ac:dyDescent="0.25">
      <c r="A16988" s="62">
        <v>80131502</v>
      </c>
      <c r="B16988" s="63" t="s">
        <v>5097</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14642</v>
      </c>
    </row>
    <row r="16992" spans="1:2" x14ac:dyDescent="0.25">
      <c r="A16992" s="62">
        <v>80131603</v>
      </c>
      <c r="B16992" s="63" t="s">
        <v>3241</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4882</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9159</v>
      </c>
    </row>
    <row r="17005" spans="1:2" x14ac:dyDescent="0.25">
      <c r="A17005" s="62">
        <v>80141505</v>
      </c>
      <c r="B17005" s="63" t="s">
        <v>8152</v>
      </c>
    </row>
    <row r="17006" spans="1:2" x14ac:dyDescent="0.25">
      <c r="A17006" s="62">
        <v>80141506</v>
      </c>
      <c r="B17006" s="63" t="s">
        <v>3612</v>
      </c>
    </row>
    <row r="17007" spans="1:2" x14ac:dyDescent="0.25">
      <c r="A17007" s="62">
        <v>80141507</v>
      </c>
      <c r="B17007" s="63" t="s">
        <v>10046</v>
      </c>
    </row>
    <row r="17008" spans="1:2" x14ac:dyDescent="0.25">
      <c r="A17008" s="62">
        <v>80141508</v>
      </c>
      <c r="B17008" s="63" t="s">
        <v>15855</v>
      </c>
    </row>
    <row r="17009" spans="1:2" x14ac:dyDescent="0.25">
      <c r="A17009" s="62">
        <v>80141509</v>
      </c>
      <c r="B17009" s="63" t="s">
        <v>8749</v>
      </c>
    </row>
    <row r="17010" spans="1:2" x14ac:dyDescent="0.25">
      <c r="A17010" s="62">
        <v>80141510</v>
      </c>
      <c r="B17010" s="63" t="s">
        <v>9001</v>
      </c>
    </row>
    <row r="17011" spans="1:2" x14ac:dyDescent="0.25">
      <c r="A17011" s="62">
        <v>80141511</v>
      </c>
      <c r="B17011" s="63" t="s">
        <v>4241</v>
      </c>
    </row>
    <row r="17012" spans="1:2" x14ac:dyDescent="0.25">
      <c r="A17012" s="62">
        <v>80141512</v>
      </c>
      <c r="B17012" s="63" t="s">
        <v>9994</v>
      </c>
    </row>
    <row r="17013" spans="1:2" x14ac:dyDescent="0.25">
      <c r="A17013" s="62">
        <v>80141513</v>
      </c>
      <c r="B17013" s="63" t="s">
        <v>5320</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4092</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2470</v>
      </c>
    </row>
    <row r="17028" spans="1:2" x14ac:dyDescent="0.25">
      <c r="A17028" s="62">
        <v>80141615</v>
      </c>
      <c r="B17028" s="63" t="s">
        <v>8846</v>
      </c>
    </row>
    <row r="17029" spans="1:2" x14ac:dyDescent="0.25">
      <c r="A17029" s="62">
        <v>80141616</v>
      </c>
      <c r="B17029" s="63" t="s">
        <v>3182</v>
      </c>
    </row>
    <row r="17030" spans="1:2" x14ac:dyDescent="0.25">
      <c r="A17030" s="62">
        <v>80141617</v>
      </c>
      <c r="B17030" s="63" t="s">
        <v>10800</v>
      </c>
    </row>
    <row r="17031" spans="1:2" x14ac:dyDescent="0.25">
      <c r="A17031" s="62">
        <v>80141618</v>
      </c>
      <c r="B17031" s="63" t="s">
        <v>3045</v>
      </c>
    </row>
    <row r="17032" spans="1:2" x14ac:dyDescent="0.25">
      <c r="A17032" s="62">
        <v>80141619</v>
      </c>
      <c r="B17032" s="63" t="s">
        <v>10673</v>
      </c>
    </row>
    <row r="17033" spans="1:2" x14ac:dyDescent="0.25">
      <c r="A17033" s="62">
        <v>80141620</v>
      </c>
      <c r="B17033" s="63" t="s">
        <v>13467</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7334</v>
      </c>
    </row>
    <row r="17037" spans="1:2" x14ac:dyDescent="0.25">
      <c r="A17037" s="62">
        <v>80141702</v>
      </c>
      <c r="B17037" s="63" t="s">
        <v>2705</v>
      </c>
    </row>
    <row r="17038" spans="1:2" x14ac:dyDescent="0.25">
      <c r="A17038" s="62">
        <v>80141703</v>
      </c>
      <c r="B17038" s="63" t="s">
        <v>4852</v>
      </c>
    </row>
    <row r="17039" spans="1:2" x14ac:dyDescent="0.25">
      <c r="A17039" s="62">
        <v>80141704</v>
      </c>
      <c r="B17039" s="63" t="s">
        <v>3390</v>
      </c>
    </row>
    <row r="17040" spans="1:2" x14ac:dyDescent="0.25">
      <c r="A17040" s="62">
        <v>80141705</v>
      </c>
      <c r="B17040" s="63" t="s">
        <v>7222</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6493</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7372</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6653</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6519</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2409</v>
      </c>
    </row>
    <row r="17064" spans="1:2" x14ac:dyDescent="0.25">
      <c r="A17064" s="62">
        <v>80161601</v>
      </c>
      <c r="B17064" s="63" t="s">
        <v>7915</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4149</v>
      </c>
    </row>
    <row r="17068" spans="1:2" x14ac:dyDescent="0.25">
      <c r="A17068" s="62">
        <v>81101502</v>
      </c>
      <c r="B17068" s="63" t="s">
        <v>7380</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5931</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14992</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8697</v>
      </c>
    </row>
    <row r="17079" spans="1:2" x14ac:dyDescent="0.25">
      <c r="A17079" s="62">
        <v>81101601</v>
      </c>
      <c r="B17079" s="63" t="s">
        <v>7291</v>
      </c>
    </row>
    <row r="17080" spans="1:2" x14ac:dyDescent="0.25">
      <c r="A17080" s="62">
        <v>81101602</v>
      </c>
      <c r="B17080" s="63" t="s">
        <v>227</v>
      </c>
    </row>
    <row r="17081" spans="1:2" x14ac:dyDescent="0.25">
      <c r="A17081" s="62">
        <v>81101603</v>
      </c>
      <c r="B17081" s="63" t="s">
        <v>5082</v>
      </c>
    </row>
    <row r="17082" spans="1:2" x14ac:dyDescent="0.25">
      <c r="A17082" s="62">
        <v>81101604</v>
      </c>
      <c r="B17082" s="63" t="s">
        <v>5827</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6105</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8663</v>
      </c>
    </row>
    <row r="17093" spans="1:2" x14ac:dyDescent="0.25">
      <c r="A17093" s="62">
        <v>81102203</v>
      </c>
      <c r="B17093" s="63" t="s">
        <v>5096</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5894</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6678</v>
      </c>
    </row>
    <row r="17107" spans="1:2" x14ac:dyDescent="0.25">
      <c r="A17107" s="62">
        <v>81111603</v>
      </c>
      <c r="B17107" s="63" t="s">
        <v>6941</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7930</v>
      </c>
    </row>
    <row r="17113" spans="1:2" x14ac:dyDescent="0.25">
      <c r="A17113" s="62">
        <v>81111609</v>
      </c>
      <c r="B17113" s="63" t="s">
        <v>2320</v>
      </c>
    </row>
    <row r="17114" spans="1:2" x14ac:dyDescent="0.25">
      <c r="A17114" s="62">
        <v>81111610</v>
      </c>
      <c r="B17114" s="63" t="s">
        <v>2130</v>
      </c>
    </row>
    <row r="17115" spans="1:2" x14ac:dyDescent="0.25">
      <c r="A17115" s="62">
        <v>81111611</v>
      </c>
      <c r="B17115" s="63" t="s">
        <v>3669</v>
      </c>
    </row>
    <row r="17116" spans="1:2" x14ac:dyDescent="0.25">
      <c r="A17116" s="62">
        <v>81111612</v>
      </c>
      <c r="B17116" s="63" t="s">
        <v>11792</v>
      </c>
    </row>
    <row r="17117" spans="1:2" x14ac:dyDescent="0.25">
      <c r="A17117" s="62">
        <v>81111613</v>
      </c>
      <c r="B17117" s="63" t="s">
        <v>6619</v>
      </c>
    </row>
    <row r="17118" spans="1:2" x14ac:dyDescent="0.25">
      <c r="A17118" s="62">
        <v>81111701</v>
      </c>
      <c r="B17118" s="63" t="s">
        <v>6926</v>
      </c>
    </row>
    <row r="17119" spans="1:2" x14ac:dyDescent="0.25">
      <c r="A17119" s="62">
        <v>81111702</v>
      </c>
      <c r="B17119" s="63" t="s">
        <v>12264</v>
      </c>
    </row>
    <row r="17120" spans="1:2" x14ac:dyDescent="0.25">
      <c r="A17120" s="62">
        <v>81111703</v>
      </c>
      <c r="B17120" s="63" t="s">
        <v>7900</v>
      </c>
    </row>
    <row r="17121" spans="1:2" x14ac:dyDescent="0.25">
      <c r="A17121" s="62">
        <v>81111704</v>
      </c>
      <c r="B17121" s="63" t="s">
        <v>8448</v>
      </c>
    </row>
    <row r="17122" spans="1:2" x14ac:dyDescent="0.25">
      <c r="A17122" s="62">
        <v>81111705</v>
      </c>
      <c r="B17122" s="63" t="s">
        <v>6948</v>
      </c>
    </row>
    <row r="17123" spans="1:2" x14ac:dyDescent="0.25">
      <c r="A17123" s="62">
        <v>81111801</v>
      </c>
      <c r="B17123" s="63" t="s">
        <v>8535</v>
      </c>
    </row>
    <row r="17124" spans="1:2" x14ac:dyDescent="0.25">
      <c r="A17124" s="62">
        <v>81111802</v>
      </c>
      <c r="B17124" s="63" t="s">
        <v>16024</v>
      </c>
    </row>
    <row r="17125" spans="1:2" x14ac:dyDescent="0.25">
      <c r="A17125" s="62">
        <v>81111803</v>
      </c>
      <c r="B17125" s="63" t="s">
        <v>6284</v>
      </c>
    </row>
    <row r="17126" spans="1:2" x14ac:dyDescent="0.25">
      <c r="A17126" s="62">
        <v>81111804</v>
      </c>
      <c r="B17126" s="63" t="s">
        <v>9244</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4769</v>
      </c>
    </row>
    <row r="17135" spans="1:2" x14ac:dyDescent="0.25">
      <c r="A17135" s="62">
        <v>81111814</v>
      </c>
      <c r="B17135" s="63" t="s">
        <v>8073</v>
      </c>
    </row>
    <row r="17136" spans="1:2" x14ac:dyDescent="0.25">
      <c r="A17136" s="62">
        <v>81111818</v>
      </c>
      <c r="B17136" s="63" t="s">
        <v>7381</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8007</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5724</v>
      </c>
    </row>
    <row r="17145" spans="1:2" x14ac:dyDescent="0.25">
      <c r="A17145" s="62">
        <v>81112007</v>
      </c>
      <c r="B17145" s="63" t="s">
        <v>4784</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5802</v>
      </c>
    </row>
    <row r="17150" spans="1:2" x14ac:dyDescent="0.25">
      <c r="A17150" s="62">
        <v>81112102</v>
      </c>
      <c r="B17150" s="63" t="s">
        <v>14266</v>
      </c>
    </row>
    <row r="17151" spans="1:2" x14ac:dyDescent="0.25">
      <c r="A17151" s="62">
        <v>81112103</v>
      </c>
      <c r="B17151" s="63" t="s">
        <v>5229</v>
      </c>
    </row>
    <row r="17152" spans="1:2" x14ac:dyDescent="0.25">
      <c r="A17152" s="62">
        <v>81112104</v>
      </c>
      <c r="B17152" s="63" t="s">
        <v>15227</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5746</v>
      </c>
    </row>
    <row r="17158" spans="1:2" x14ac:dyDescent="0.25">
      <c r="A17158" s="62">
        <v>81121501</v>
      </c>
      <c r="B17158" s="63" t="s">
        <v>14011</v>
      </c>
    </row>
    <row r="17159" spans="1:2" x14ac:dyDescent="0.25">
      <c r="A17159" s="62">
        <v>81121502</v>
      </c>
      <c r="B17159" s="63" t="s">
        <v>4749</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15158</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8752</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5936</v>
      </c>
    </row>
    <row r="17179" spans="1:2" x14ac:dyDescent="0.25">
      <c r="A17179" s="62">
        <v>81141506</v>
      </c>
      <c r="B17179" s="63" t="s">
        <v>3267</v>
      </c>
    </row>
    <row r="17180" spans="1:2" x14ac:dyDescent="0.25">
      <c r="A17180" s="62">
        <v>81141601</v>
      </c>
      <c r="B17180" s="63" t="s">
        <v>9487</v>
      </c>
    </row>
    <row r="17181" spans="1:2" x14ac:dyDescent="0.25">
      <c r="A17181" s="62">
        <v>81141602</v>
      </c>
      <c r="B17181" s="63" t="s">
        <v>6660</v>
      </c>
    </row>
    <row r="17182" spans="1:2" x14ac:dyDescent="0.25">
      <c r="A17182" s="62">
        <v>81141603</v>
      </c>
      <c r="B17182" s="63" t="s">
        <v>16307</v>
      </c>
    </row>
    <row r="17183" spans="1:2" x14ac:dyDescent="0.25">
      <c r="A17183" s="62">
        <v>81141604</v>
      </c>
      <c r="B17183" s="63" t="s">
        <v>6247</v>
      </c>
    </row>
    <row r="17184" spans="1:2" x14ac:dyDescent="0.25">
      <c r="A17184" s="62">
        <v>81141605</v>
      </c>
      <c r="B17184" s="63" t="s">
        <v>16988</v>
      </c>
    </row>
    <row r="17185" spans="1:2" x14ac:dyDescent="0.25">
      <c r="A17185" s="62">
        <v>81141606</v>
      </c>
      <c r="B17185" s="63" t="s">
        <v>15414</v>
      </c>
    </row>
    <row r="17186" spans="1:2" x14ac:dyDescent="0.25">
      <c r="A17186" s="62">
        <v>81141701</v>
      </c>
      <c r="B17186" s="63" t="s">
        <v>6773</v>
      </c>
    </row>
    <row r="17187" spans="1:2" x14ac:dyDescent="0.25">
      <c r="A17187" s="62">
        <v>81141702</v>
      </c>
      <c r="B17187" s="63" t="s">
        <v>5682</v>
      </c>
    </row>
    <row r="17188" spans="1:2" x14ac:dyDescent="0.25">
      <c r="A17188" s="62">
        <v>81141703</v>
      </c>
      <c r="B17188" s="63" t="s">
        <v>6320</v>
      </c>
    </row>
    <row r="17189" spans="1:2" x14ac:dyDescent="0.25">
      <c r="A17189" s="62">
        <v>81141704</v>
      </c>
      <c r="B17189" s="63" t="s">
        <v>10557</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5391</v>
      </c>
    </row>
    <row r="17197" spans="1:2" x14ac:dyDescent="0.25">
      <c r="A17197" s="62">
        <v>81151501</v>
      </c>
      <c r="B17197" s="63" t="s">
        <v>15712</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4754</v>
      </c>
    </row>
    <row r="17202" spans="1:2" x14ac:dyDescent="0.25">
      <c r="A17202" s="62">
        <v>81151603</v>
      </c>
      <c r="B17202" s="63" t="s">
        <v>9909</v>
      </c>
    </row>
    <row r="17203" spans="1:2" x14ac:dyDescent="0.25">
      <c r="A17203" s="62">
        <v>81151604</v>
      </c>
      <c r="B17203" s="63" t="s">
        <v>3850</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6686</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7974</v>
      </c>
    </row>
    <row r="17213" spans="1:2" x14ac:dyDescent="0.25">
      <c r="A17213" s="62">
        <v>81151805</v>
      </c>
      <c r="B17213" s="63" t="s">
        <v>5472</v>
      </c>
    </row>
    <row r="17214" spans="1:2" x14ac:dyDescent="0.25">
      <c r="A17214" s="62">
        <v>81151806</v>
      </c>
      <c r="B17214" s="63" t="s">
        <v>990</v>
      </c>
    </row>
    <row r="17215" spans="1:2" x14ac:dyDescent="0.25">
      <c r="A17215" s="62">
        <v>81151901</v>
      </c>
      <c r="B17215" s="63" t="s">
        <v>6544</v>
      </c>
    </row>
    <row r="17216" spans="1:2" x14ac:dyDescent="0.25">
      <c r="A17216" s="62">
        <v>81151902</v>
      </c>
      <c r="B17216" s="63" t="s">
        <v>11578</v>
      </c>
    </row>
    <row r="17217" spans="1:2" x14ac:dyDescent="0.25">
      <c r="A17217" s="62">
        <v>81151903</v>
      </c>
      <c r="B17217" s="63" t="s">
        <v>7583</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7233</v>
      </c>
    </row>
    <row r="17221" spans="1:2" x14ac:dyDescent="0.25">
      <c r="A17221" s="62">
        <v>82101503</v>
      </c>
      <c r="B17221" s="63" t="s">
        <v>5498</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7296</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6939</v>
      </c>
    </row>
    <row r="17230" spans="1:2" x14ac:dyDescent="0.25">
      <c r="A17230" s="62">
        <v>82101604</v>
      </c>
      <c r="B17230" s="63" t="s">
        <v>1932</v>
      </c>
    </row>
    <row r="17231" spans="1:2" x14ac:dyDescent="0.25">
      <c r="A17231" s="62">
        <v>82101701</v>
      </c>
      <c r="B17231" s="63" t="s">
        <v>7106</v>
      </c>
    </row>
    <row r="17232" spans="1:2" x14ac:dyDescent="0.25">
      <c r="A17232" s="62">
        <v>82101702</v>
      </c>
      <c r="B17232" s="63" t="s">
        <v>10768</v>
      </c>
    </row>
    <row r="17233" spans="1:2" x14ac:dyDescent="0.25">
      <c r="A17233" s="62">
        <v>82101801</v>
      </c>
      <c r="B17233" s="63" t="s">
        <v>6798</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4463</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4082</v>
      </c>
    </row>
    <row r="17244" spans="1:2" x14ac:dyDescent="0.25">
      <c r="A17244" s="62">
        <v>82111603</v>
      </c>
      <c r="B17244" s="63" t="s">
        <v>9961</v>
      </c>
    </row>
    <row r="17245" spans="1:2" x14ac:dyDescent="0.25">
      <c r="A17245" s="62">
        <v>82111604</v>
      </c>
      <c r="B17245" s="63" t="s">
        <v>13540</v>
      </c>
    </row>
    <row r="17246" spans="1:2" x14ac:dyDescent="0.25">
      <c r="A17246" s="62">
        <v>82111701</v>
      </c>
      <c r="B17246" s="63" t="s">
        <v>10444</v>
      </c>
    </row>
    <row r="17247" spans="1:2" x14ac:dyDescent="0.25">
      <c r="A17247" s="62">
        <v>82111702</v>
      </c>
      <c r="B17247" s="63" t="s">
        <v>7026</v>
      </c>
    </row>
    <row r="17248" spans="1:2" x14ac:dyDescent="0.25">
      <c r="A17248" s="62">
        <v>82111703</v>
      </c>
      <c r="B17248" s="63" t="s">
        <v>18043</v>
      </c>
    </row>
    <row r="17249" spans="1:2" x14ac:dyDescent="0.25">
      <c r="A17249" s="62">
        <v>82111704</v>
      </c>
      <c r="B17249" s="63" t="s">
        <v>7694</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7696</v>
      </c>
    </row>
    <row r="17258" spans="1:2" x14ac:dyDescent="0.25">
      <c r="A17258" s="62">
        <v>82111904</v>
      </c>
      <c r="B17258" s="63" t="s">
        <v>15798</v>
      </c>
    </row>
    <row r="17259" spans="1:2" x14ac:dyDescent="0.25">
      <c r="A17259" s="62">
        <v>82121501</v>
      </c>
      <c r="B17259" s="63" t="s">
        <v>4751</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7745</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7560</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5804</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4804</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6964</v>
      </c>
    </row>
    <row r="17283" spans="1:2" x14ac:dyDescent="0.25">
      <c r="A17283" s="62">
        <v>82121906</v>
      </c>
      <c r="B17283" s="63" t="s">
        <v>6454</v>
      </c>
    </row>
    <row r="17284" spans="1:2" x14ac:dyDescent="0.25">
      <c r="A17284" s="62">
        <v>82121907</v>
      </c>
      <c r="B17284" s="63" t="s">
        <v>13614</v>
      </c>
    </row>
    <row r="17285" spans="1:2" x14ac:dyDescent="0.25">
      <c r="A17285" s="62">
        <v>82121908</v>
      </c>
      <c r="B17285" s="63" t="s">
        <v>6056</v>
      </c>
    </row>
    <row r="17286" spans="1:2" x14ac:dyDescent="0.25">
      <c r="A17286" s="62">
        <v>82131501</v>
      </c>
      <c r="B17286" s="63" t="s">
        <v>17977</v>
      </c>
    </row>
    <row r="17287" spans="1:2" x14ac:dyDescent="0.25">
      <c r="A17287" s="62">
        <v>82131502</v>
      </c>
      <c r="B17287" s="63" t="s">
        <v>7830</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6013</v>
      </c>
    </row>
    <row r="17292" spans="1:2" x14ac:dyDescent="0.25">
      <c r="A17292" s="62">
        <v>82131603</v>
      </c>
      <c r="B17292" s="63" t="s">
        <v>13805</v>
      </c>
    </row>
    <row r="17293" spans="1:2" x14ac:dyDescent="0.25">
      <c r="A17293" s="62">
        <v>82131604</v>
      </c>
      <c r="B17293" s="63" t="s">
        <v>2659</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4235</v>
      </c>
    </row>
    <row r="17301" spans="1:2" x14ac:dyDescent="0.25">
      <c r="A17301" s="62">
        <v>82141601</v>
      </c>
      <c r="B17301" s="63" t="s">
        <v>10428</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2465</v>
      </c>
    </row>
    <row r="17306" spans="1:2" x14ac:dyDescent="0.25">
      <c r="A17306" s="62">
        <v>82151504</v>
      </c>
      <c r="B17306" s="63" t="s">
        <v>9253</v>
      </c>
    </row>
    <row r="17307" spans="1:2" x14ac:dyDescent="0.25">
      <c r="A17307" s="62">
        <v>82151505</v>
      </c>
      <c r="B17307" s="63" t="s">
        <v>14457</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4642</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7250</v>
      </c>
    </row>
    <row r="17327" spans="1:2" x14ac:dyDescent="0.25">
      <c r="A17327" s="62">
        <v>83101507</v>
      </c>
      <c r="B17327" s="63" t="s">
        <v>10652</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6231</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13991</v>
      </c>
    </row>
    <row r="17340" spans="1:2" x14ac:dyDescent="0.25">
      <c r="A17340" s="62">
        <v>83101805</v>
      </c>
      <c r="B17340" s="63" t="s">
        <v>9623</v>
      </c>
    </row>
    <row r="17341" spans="1:2" x14ac:dyDescent="0.25">
      <c r="A17341" s="62">
        <v>83101806</v>
      </c>
      <c r="B17341" s="63" t="s">
        <v>6096</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15689</v>
      </c>
    </row>
    <row r="17346" spans="1:2" x14ac:dyDescent="0.25">
      <c r="A17346" s="62">
        <v>83101903</v>
      </c>
      <c r="B17346" s="63" t="s">
        <v>6596</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14758</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5964</v>
      </c>
    </row>
    <row r="17356" spans="1:2" x14ac:dyDescent="0.25">
      <c r="A17356" s="62">
        <v>83111510</v>
      </c>
      <c r="B17356" s="63" t="s">
        <v>6636</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8105</v>
      </c>
    </row>
    <row r="17360" spans="1:2" x14ac:dyDescent="0.25">
      <c r="A17360" s="62">
        <v>83111603</v>
      </c>
      <c r="B17360" s="63" t="s">
        <v>2373</v>
      </c>
    </row>
    <row r="17361" spans="1:2" x14ac:dyDescent="0.25">
      <c r="A17361" s="62">
        <v>83111604</v>
      </c>
      <c r="B17361" s="63" t="s">
        <v>14291</v>
      </c>
    </row>
    <row r="17362" spans="1:2" x14ac:dyDescent="0.25">
      <c r="A17362" s="62">
        <v>83111605</v>
      </c>
      <c r="B17362" s="63" t="s">
        <v>8078</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4841</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5218</v>
      </c>
    </row>
    <row r="17369" spans="1:2" x14ac:dyDescent="0.25">
      <c r="A17369" s="62">
        <v>83111804</v>
      </c>
      <c r="B17369" s="63" t="s">
        <v>13234</v>
      </c>
    </row>
    <row r="17370" spans="1:2" x14ac:dyDescent="0.25">
      <c r="A17370" s="62">
        <v>83111901</v>
      </c>
      <c r="B17370" s="63" t="s">
        <v>5727</v>
      </c>
    </row>
    <row r="17371" spans="1:2" x14ac:dyDescent="0.25">
      <c r="A17371" s="62">
        <v>83111902</v>
      </c>
      <c r="B17371" s="63" t="s">
        <v>7004</v>
      </c>
    </row>
    <row r="17372" spans="1:2" x14ac:dyDescent="0.25">
      <c r="A17372" s="62">
        <v>83111903</v>
      </c>
      <c r="B17372" s="63" t="s">
        <v>6535</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7561</v>
      </c>
    </row>
    <row r="17377" spans="1:2" x14ac:dyDescent="0.25">
      <c r="A17377" s="62">
        <v>83112203</v>
      </c>
      <c r="B17377" s="63" t="s">
        <v>3824</v>
      </c>
    </row>
    <row r="17378" spans="1:2" x14ac:dyDescent="0.25">
      <c r="A17378" s="62">
        <v>83112204</v>
      </c>
      <c r="B17378" s="63" t="s">
        <v>5398</v>
      </c>
    </row>
    <row r="17379" spans="1:2" x14ac:dyDescent="0.25">
      <c r="A17379" s="62">
        <v>83112205</v>
      </c>
      <c r="B17379" s="63" t="s">
        <v>17593</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7674</v>
      </c>
    </row>
    <row r="17384" spans="1:2" x14ac:dyDescent="0.25">
      <c r="A17384" s="62">
        <v>83112401</v>
      </c>
      <c r="B17384" s="63" t="s">
        <v>15645</v>
      </c>
    </row>
    <row r="17385" spans="1:2" x14ac:dyDescent="0.25">
      <c r="A17385" s="62">
        <v>83112402</v>
      </c>
      <c r="B17385" s="63" t="s">
        <v>6206</v>
      </c>
    </row>
    <row r="17386" spans="1:2" x14ac:dyDescent="0.25">
      <c r="A17386" s="62">
        <v>83112403</v>
      </c>
      <c r="B17386" s="63" t="s">
        <v>8270</v>
      </c>
    </row>
    <row r="17387" spans="1:2" x14ac:dyDescent="0.25">
      <c r="A17387" s="62">
        <v>83112404</v>
      </c>
      <c r="B17387" s="63" t="s">
        <v>15695</v>
      </c>
    </row>
    <row r="17388" spans="1:2" x14ac:dyDescent="0.25">
      <c r="A17388" s="62">
        <v>83112405</v>
      </c>
      <c r="B17388" s="63" t="s">
        <v>8288</v>
      </c>
    </row>
    <row r="17389" spans="1:2" x14ac:dyDescent="0.25">
      <c r="A17389" s="62">
        <v>83112406</v>
      </c>
      <c r="B17389" s="63" t="s">
        <v>3903</v>
      </c>
    </row>
    <row r="17390" spans="1:2" x14ac:dyDescent="0.25">
      <c r="A17390" s="62">
        <v>83112501</v>
      </c>
      <c r="B17390" s="63" t="s">
        <v>5729</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8436</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5038</v>
      </c>
    </row>
    <row r="17399" spans="1:2" x14ac:dyDescent="0.25">
      <c r="A17399" s="62">
        <v>83112605</v>
      </c>
      <c r="B17399" s="63" t="s">
        <v>13521</v>
      </c>
    </row>
    <row r="17400" spans="1:2" x14ac:dyDescent="0.25">
      <c r="A17400" s="62">
        <v>83121501</v>
      </c>
      <c r="B17400" s="63" t="s">
        <v>18820</v>
      </c>
    </row>
    <row r="17401" spans="1:2" x14ac:dyDescent="0.25">
      <c r="A17401" s="62">
        <v>83121502</v>
      </c>
      <c r="B17401" s="63" t="s">
        <v>6223</v>
      </c>
    </row>
    <row r="17402" spans="1:2" x14ac:dyDescent="0.25">
      <c r="A17402" s="62">
        <v>83121503</v>
      </c>
      <c r="B17402" s="63" t="s">
        <v>4036</v>
      </c>
    </row>
    <row r="17403" spans="1:2" x14ac:dyDescent="0.25">
      <c r="A17403" s="62">
        <v>83121504</v>
      </c>
      <c r="B17403" s="63" t="s">
        <v>8259</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8303</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3756</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5758</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4203</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6674</v>
      </c>
    </row>
    <row r="17432" spans="1:2" x14ac:dyDescent="0.25">
      <c r="A17432" s="62">
        <v>84111507</v>
      </c>
      <c r="B17432" s="63" t="s">
        <v>2588</v>
      </c>
    </row>
    <row r="17433" spans="1:2" x14ac:dyDescent="0.25">
      <c r="A17433" s="62">
        <v>84111601</v>
      </c>
      <c r="B17433" s="63" t="s">
        <v>15258</v>
      </c>
    </row>
    <row r="17434" spans="1:2" x14ac:dyDescent="0.25">
      <c r="A17434" s="62">
        <v>84111602</v>
      </c>
      <c r="B17434" s="63" t="s">
        <v>6047</v>
      </c>
    </row>
    <row r="17435" spans="1:2" x14ac:dyDescent="0.25">
      <c r="A17435" s="62">
        <v>84111603</v>
      </c>
      <c r="B17435" s="63" t="s">
        <v>8038</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3494</v>
      </c>
    </row>
    <row r="17439" spans="1:2" x14ac:dyDescent="0.25">
      <c r="A17439" s="62">
        <v>84111801</v>
      </c>
      <c r="B17439" s="63" t="s">
        <v>8521</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4869</v>
      </c>
    </row>
    <row r="17443" spans="1:2" x14ac:dyDescent="0.25">
      <c r="A17443" s="62">
        <v>84121503</v>
      </c>
      <c r="B17443" s="63" t="s">
        <v>8116</v>
      </c>
    </row>
    <row r="17444" spans="1:2" x14ac:dyDescent="0.25">
      <c r="A17444" s="62">
        <v>84121504</v>
      </c>
      <c r="B17444" s="63" t="s">
        <v>5351</v>
      </c>
    </row>
    <row r="17445" spans="1:2" x14ac:dyDescent="0.25">
      <c r="A17445" s="62">
        <v>84121601</v>
      </c>
      <c r="B17445" s="63" t="s">
        <v>14180</v>
      </c>
    </row>
    <row r="17446" spans="1:2" x14ac:dyDescent="0.25">
      <c r="A17446" s="62">
        <v>84121602</v>
      </c>
      <c r="B17446" s="63" t="s">
        <v>7952</v>
      </c>
    </row>
    <row r="17447" spans="1:2" x14ac:dyDescent="0.25">
      <c r="A17447" s="62">
        <v>84121603</v>
      </c>
      <c r="B17447" s="63" t="s">
        <v>16824</v>
      </c>
    </row>
    <row r="17448" spans="1:2" x14ac:dyDescent="0.25">
      <c r="A17448" s="62">
        <v>84121604</v>
      </c>
      <c r="B17448" s="63" t="s">
        <v>8655</v>
      </c>
    </row>
    <row r="17449" spans="1:2" x14ac:dyDescent="0.25">
      <c r="A17449" s="62">
        <v>84121605</v>
      </c>
      <c r="B17449" s="63" t="s">
        <v>12974</v>
      </c>
    </row>
    <row r="17450" spans="1:2" x14ac:dyDescent="0.25">
      <c r="A17450" s="62">
        <v>84121606</v>
      </c>
      <c r="B17450" s="63" t="s">
        <v>8115</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3647</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3887</v>
      </c>
    </row>
    <row r="17462" spans="1:2" x14ac:dyDescent="0.25">
      <c r="A17462" s="62">
        <v>84121806</v>
      </c>
      <c r="B17462" s="63" t="s">
        <v>10980</v>
      </c>
    </row>
    <row r="17463" spans="1:2" x14ac:dyDescent="0.25">
      <c r="A17463" s="62">
        <v>84121901</v>
      </c>
      <c r="B17463" s="63" t="s">
        <v>5735</v>
      </c>
    </row>
    <row r="17464" spans="1:2" x14ac:dyDescent="0.25">
      <c r="A17464" s="62">
        <v>84121902</v>
      </c>
      <c r="B17464" s="63" t="s">
        <v>8026</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5919</v>
      </c>
    </row>
    <row r="17468" spans="1:2" x14ac:dyDescent="0.25">
      <c r="A17468" s="62">
        <v>84131502</v>
      </c>
      <c r="B17468" s="63" t="s">
        <v>15627</v>
      </c>
    </row>
    <row r="17469" spans="1:2" x14ac:dyDescent="0.25">
      <c r="A17469" s="62">
        <v>84131503</v>
      </c>
      <c r="B17469" s="63" t="s">
        <v>10391</v>
      </c>
    </row>
    <row r="17470" spans="1:2" x14ac:dyDescent="0.25">
      <c r="A17470" s="62">
        <v>84131504</v>
      </c>
      <c r="B17470" s="63" t="s">
        <v>7895</v>
      </c>
    </row>
    <row r="17471" spans="1:2" x14ac:dyDescent="0.25">
      <c r="A17471" s="62">
        <v>84131505</v>
      </c>
      <c r="B17471" s="63" t="s">
        <v>5883</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6912</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7626</v>
      </c>
    </row>
    <row r="17481" spans="1:2" x14ac:dyDescent="0.25">
      <c r="A17481" s="62">
        <v>84131515</v>
      </c>
      <c r="B17481" s="63" t="s">
        <v>16275</v>
      </c>
    </row>
    <row r="17482" spans="1:2" x14ac:dyDescent="0.25">
      <c r="A17482" s="62">
        <v>84131516</v>
      </c>
      <c r="B17482" s="63" t="s">
        <v>4017</v>
      </c>
    </row>
    <row r="17483" spans="1:2" x14ac:dyDescent="0.25">
      <c r="A17483" s="62">
        <v>84131517</v>
      </c>
      <c r="B17483" s="63" t="s">
        <v>14920</v>
      </c>
    </row>
    <row r="17484" spans="1:2" x14ac:dyDescent="0.25">
      <c r="A17484" s="62">
        <v>84131601</v>
      </c>
      <c r="B17484" s="63" t="s">
        <v>8393</v>
      </c>
    </row>
    <row r="17485" spans="1:2" x14ac:dyDescent="0.25">
      <c r="A17485" s="62">
        <v>84131602</v>
      </c>
      <c r="B17485" s="63" t="s">
        <v>8954</v>
      </c>
    </row>
    <row r="17486" spans="1:2" x14ac:dyDescent="0.25">
      <c r="A17486" s="62">
        <v>84131603</v>
      </c>
      <c r="B17486" s="63" t="s">
        <v>13662</v>
      </c>
    </row>
    <row r="17487" spans="1:2" x14ac:dyDescent="0.25">
      <c r="A17487" s="62">
        <v>84131604</v>
      </c>
      <c r="B17487" s="63" t="s">
        <v>7564</v>
      </c>
    </row>
    <row r="17488" spans="1:2" x14ac:dyDescent="0.25">
      <c r="A17488" s="62">
        <v>84131605</v>
      </c>
      <c r="B17488" s="63" t="s">
        <v>5862</v>
      </c>
    </row>
    <row r="17489" spans="1:2" x14ac:dyDescent="0.25">
      <c r="A17489" s="62">
        <v>84131606</v>
      </c>
      <c r="B17489" s="63" t="s">
        <v>15434</v>
      </c>
    </row>
    <row r="17490" spans="1:2" x14ac:dyDescent="0.25">
      <c r="A17490" s="62">
        <v>84131607</v>
      </c>
      <c r="B17490" s="63" t="s">
        <v>8304</v>
      </c>
    </row>
    <row r="17491" spans="1:2" x14ac:dyDescent="0.25">
      <c r="A17491" s="62">
        <v>84131608</v>
      </c>
      <c r="B17491" s="63" t="s">
        <v>3650</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4759</v>
      </c>
    </row>
    <row r="17495" spans="1:2" x14ac:dyDescent="0.25">
      <c r="A17495" s="62">
        <v>84131702</v>
      </c>
      <c r="B17495" s="63" t="s">
        <v>10669</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8680</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4368</v>
      </c>
    </row>
    <row r="17503" spans="1:2" x14ac:dyDescent="0.25">
      <c r="A17503" s="62">
        <v>84141701</v>
      </c>
      <c r="B17503" s="63" t="s">
        <v>15211</v>
      </c>
    </row>
    <row r="17504" spans="1:2" x14ac:dyDescent="0.25">
      <c r="A17504" s="62">
        <v>84141702</v>
      </c>
      <c r="B17504" s="63" t="s">
        <v>4064</v>
      </c>
    </row>
    <row r="17505" spans="1:2" x14ac:dyDescent="0.25">
      <c r="A17505" s="62">
        <v>85101501</v>
      </c>
      <c r="B17505" s="63" t="s">
        <v>5618</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7940</v>
      </c>
    </row>
    <row r="17509" spans="1:2" x14ac:dyDescent="0.25">
      <c r="A17509" s="62">
        <v>85101505</v>
      </c>
      <c r="B17509" s="63" t="s">
        <v>18228</v>
      </c>
    </row>
    <row r="17510" spans="1:2" x14ac:dyDescent="0.25">
      <c r="A17510" s="62">
        <v>85101506</v>
      </c>
      <c r="B17510" s="63" t="s">
        <v>6472</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5860</v>
      </c>
    </row>
    <row r="17516" spans="1:2" x14ac:dyDescent="0.25">
      <c r="A17516" s="62">
        <v>85101603</v>
      </c>
      <c r="B17516" s="63" t="s">
        <v>8883</v>
      </c>
    </row>
    <row r="17517" spans="1:2" x14ac:dyDescent="0.25">
      <c r="A17517" s="62">
        <v>85101604</v>
      </c>
      <c r="B17517" s="63" t="s">
        <v>4895</v>
      </c>
    </row>
    <row r="17518" spans="1:2" x14ac:dyDescent="0.25">
      <c r="A17518" s="62">
        <v>85101605</v>
      </c>
      <c r="B17518" s="63" t="s">
        <v>2411</v>
      </c>
    </row>
    <row r="17519" spans="1:2" x14ac:dyDescent="0.25">
      <c r="A17519" s="62">
        <v>85101701</v>
      </c>
      <c r="B17519" s="63" t="s">
        <v>8887</v>
      </c>
    </row>
    <row r="17520" spans="1:2" x14ac:dyDescent="0.25">
      <c r="A17520" s="62">
        <v>85101702</v>
      </c>
      <c r="B17520" s="63" t="s">
        <v>15050</v>
      </c>
    </row>
    <row r="17521" spans="1:2" x14ac:dyDescent="0.25">
      <c r="A17521" s="62">
        <v>85101703</v>
      </c>
      <c r="B17521" s="63" t="s">
        <v>5818</v>
      </c>
    </row>
    <row r="17522" spans="1:2" x14ac:dyDescent="0.25">
      <c r="A17522" s="62">
        <v>85101704</v>
      </c>
      <c r="B17522" s="63" t="s">
        <v>8430</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2893</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5796</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5420</v>
      </c>
    </row>
    <row r="17534" spans="1:2" x14ac:dyDescent="0.25">
      <c r="A17534" s="62">
        <v>85111509</v>
      </c>
      <c r="B17534" s="63" t="s">
        <v>1105</v>
      </c>
    </row>
    <row r="17535" spans="1:2" x14ac:dyDescent="0.25">
      <c r="A17535" s="62">
        <v>85111510</v>
      </c>
      <c r="B17535" s="63" t="s">
        <v>5023</v>
      </c>
    </row>
    <row r="17536" spans="1:2" x14ac:dyDescent="0.25">
      <c r="A17536" s="62">
        <v>85111511</v>
      </c>
      <c r="B17536" s="63" t="s">
        <v>10627</v>
      </c>
    </row>
    <row r="17537" spans="1:2" x14ac:dyDescent="0.25">
      <c r="A17537" s="62">
        <v>85111512</v>
      </c>
      <c r="B17537" s="63" t="s">
        <v>14470</v>
      </c>
    </row>
    <row r="17538" spans="1:2" x14ac:dyDescent="0.25">
      <c r="A17538" s="62">
        <v>85111513</v>
      </c>
      <c r="B17538" s="63" t="s">
        <v>5255</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7799</v>
      </c>
    </row>
    <row r="17547" spans="1:2" x14ac:dyDescent="0.25">
      <c r="A17547" s="62">
        <v>85111608</v>
      </c>
      <c r="B17547" s="63" t="s">
        <v>6138</v>
      </c>
    </row>
    <row r="17548" spans="1:2" x14ac:dyDescent="0.25">
      <c r="A17548" s="62">
        <v>85111609</v>
      </c>
      <c r="B17548" s="63" t="s">
        <v>7615</v>
      </c>
    </row>
    <row r="17549" spans="1:2" x14ac:dyDescent="0.25">
      <c r="A17549" s="62">
        <v>85111610</v>
      </c>
      <c r="B17549" s="63" t="s">
        <v>9821</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6055</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15041</v>
      </c>
    </row>
    <row r="17563" spans="1:2" x14ac:dyDescent="0.25">
      <c r="A17563" s="62">
        <v>85121503</v>
      </c>
      <c r="B17563" s="63" t="s">
        <v>8953</v>
      </c>
    </row>
    <row r="17564" spans="1:2" x14ac:dyDescent="0.25">
      <c r="A17564" s="62">
        <v>85121504</v>
      </c>
      <c r="B17564" s="63" t="s">
        <v>8488</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4908</v>
      </c>
    </row>
    <row r="17568" spans="1:2" x14ac:dyDescent="0.25">
      <c r="A17568" s="62">
        <v>85121604</v>
      </c>
      <c r="B17568" s="63" t="s">
        <v>11385</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6697</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8273</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8165</v>
      </c>
    </row>
    <row r="17581" spans="1:2" x14ac:dyDescent="0.25">
      <c r="A17581" s="62">
        <v>85121703</v>
      </c>
      <c r="B17581" s="63" t="s">
        <v>6089</v>
      </c>
    </row>
    <row r="17582" spans="1:2" x14ac:dyDescent="0.25">
      <c r="A17582" s="62">
        <v>85121704</v>
      </c>
      <c r="B17582" s="63" t="s">
        <v>5622</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6687</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4856</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8539</v>
      </c>
    </row>
    <row r="17599" spans="1:2" x14ac:dyDescent="0.25">
      <c r="A17599" s="62">
        <v>85122003</v>
      </c>
      <c r="B17599" s="63" t="s">
        <v>14285</v>
      </c>
    </row>
    <row r="17600" spans="1:2" x14ac:dyDescent="0.25">
      <c r="A17600" s="62">
        <v>85122004</v>
      </c>
      <c r="B17600" s="63" t="s">
        <v>8172</v>
      </c>
    </row>
    <row r="17601" spans="1:2" x14ac:dyDescent="0.25">
      <c r="A17601" s="62">
        <v>85122005</v>
      </c>
      <c r="B17601" s="63" t="s">
        <v>4432</v>
      </c>
    </row>
    <row r="17602" spans="1:2" x14ac:dyDescent="0.25">
      <c r="A17602" s="62">
        <v>85122101</v>
      </c>
      <c r="B17602" s="63" t="s">
        <v>7926</v>
      </c>
    </row>
    <row r="17603" spans="1:2" x14ac:dyDescent="0.25">
      <c r="A17603" s="62">
        <v>85122102</v>
      </c>
      <c r="B17603" s="63" t="s">
        <v>3057</v>
      </c>
    </row>
    <row r="17604" spans="1:2" x14ac:dyDescent="0.25">
      <c r="A17604" s="62">
        <v>85122103</v>
      </c>
      <c r="B17604" s="63" t="s">
        <v>5215</v>
      </c>
    </row>
    <row r="17605" spans="1:2" x14ac:dyDescent="0.25">
      <c r="A17605" s="62">
        <v>85122104</v>
      </c>
      <c r="B17605" s="63" t="s">
        <v>15074</v>
      </c>
    </row>
    <row r="17606" spans="1:2" x14ac:dyDescent="0.25">
      <c r="A17606" s="62">
        <v>85122105</v>
      </c>
      <c r="B17606" s="63" t="s">
        <v>3156</v>
      </c>
    </row>
    <row r="17607" spans="1:2" x14ac:dyDescent="0.25">
      <c r="A17607" s="62">
        <v>85122106</v>
      </c>
      <c r="B17607" s="63" t="s">
        <v>16492</v>
      </c>
    </row>
    <row r="17608" spans="1:2" x14ac:dyDescent="0.25">
      <c r="A17608" s="62">
        <v>85122107</v>
      </c>
      <c r="B17608" s="63" t="s">
        <v>7055</v>
      </c>
    </row>
    <row r="17609" spans="1:2" x14ac:dyDescent="0.25">
      <c r="A17609" s="62">
        <v>85122108</v>
      </c>
      <c r="B17609" s="63" t="s">
        <v>13964</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3512</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4072</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5768</v>
      </c>
    </row>
    <row r="17620" spans="1:2" x14ac:dyDescent="0.25">
      <c r="A17620" s="62">
        <v>85131604</v>
      </c>
      <c r="B17620" s="63" t="s">
        <v>11570</v>
      </c>
    </row>
    <row r="17621" spans="1:2" x14ac:dyDescent="0.25">
      <c r="A17621" s="62">
        <v>85131701</v>
      </c>
      <c r="B17621" s="63" t="s">
        <v>5175</v>
      </c>
    </row>
    <row r="17622" spans="1:2" x14ac:dyDescent="0.25">
      <c r="A17622" s="62">
        <v>85131702</v>
      </c>
      <c r="B17622" s="63" t="s">
        <v>3849</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15913</v>
      </c>
    </row>
    <row r="17627" spans="1:2" x14ac:dyDescent="0.25">
      <c r="A17627" s="62">
        <v>85131707</v>
      </c>
      <c r="B17627" s="63" t="s">
        <v>6340</v>
      </c>
    </row>
    <row r="17628" spans="1:2" x14ac:dyDescent="0.25">
      <c r="A17628" s="62">
        <v>85131708</v>
      </c>
      <c r="B17628" s="63" t="s">
        <v>5711</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4569</v>
      </c>
    </row>
    <row r="17643" spans="1:2" x14ac:dyDescent="0.25">
      <c r="A17643" s="62">
        <v>85151501</v>
      </c>
      <c r="B17643" s="63" t="s">
        <v>4870</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9794</v>
      </c>
    </row>
    <row r="17648" spans="1:2" x14ac:dyDescent="0.25">
      <c r="A17648" s="62">
        <v>85151506</v>
      </c>
      <c r="B17648" s="63" t="s">
        <v>15372</v>
      </c>
    </row>
    <row r="17649" spans="1:2" x14ac:dyDescent="0.25">
      <c r="A17649" s="62">
        <v>85151507</v>
      </c>
      <c r="B17649" s="63" t="s">
        <v>10168</v>
      </c>
    </row>
    <row r="17650" spans="1:2" x14ac:dyDescent="0.25">
      <c r="A17650" s="62">
        <v>85151508</v>
      </c>
      <c r="B17650" s="63" t="s">
        <v>6665</v>
      </c>
    </row>
    <row r="17651" spans="1:2" x14ac:dyDescent="0.25">
      <c r="A17651" s="62">
        <v>85151509</v>
      </c>
      <c r="B17651" s="63" t="s">
        <v>2929</v>
      </c>
    </row>
    <row r="17652" spans="1:2" x14ac:dyDescent="0.25">
      <c r="A17652" s="62">
        <v>85151601</v>
      </c>
      <c r="B17652" s="63" t="s">
        <v>695</v>
      </c>
    </row>
    <row r="17653" spans="1:2" x14ac:dyDescent="0.25">
      <c r="A17653" s="62">
        <v>85151602</v>
      </c>
      <c r="B17653" s="63" t="s">
        <v>7140</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6121</v>
      </c>
    </row>
    <row r="17660" spans="1:2" x14ac:dyDescent="0.25">
      <c r="A17660" s="62">
        <v>85151702</v>
      </c>
      <c r="B17660" s="63" t="s">
        <v>1914</v>
      </c>
    </row>
    <row r="17661" spans="1:2" x14ac:dyDescent="0.25">
      <c r="A17661" s="62">
        <v>85151703</v>
      </c>
      <c r="B17661" s="63" t="s">
        <v>7956</v>
      </c>
    </row>
    <row r="17662" spans="1:2" x14ac:dyDescent="0.25">
      <c r="A17662" s="62">
        <v>85151704</v>
      </c>
      <c r="B17662" s="63" t="s">
        <v>4339</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13919</v>
      </c>
    </row>
    <row r="17672" spans="1:2" x14ac:dyDescent="0.25">
      <c r="A17672" s="62">
        <v>86101509</v>
      </c>
      <c r="B17672" s="63" t="s">
        <v>9328</v>
      </c>
    </row>
    <row r="17673" spans="1:2" x14ac:dyDescent="0.25">
      <c r="A17673" s="62">
        <v>86101601</v>
      </c>
      <c r="B17673" s="63" t="s">
        <v>4707</v>
      </c>
    </row>
    <row r="17674" spans="1:2" x14ac:dyDescent="0.25">
      <c r="A17674" s="62">
        <v>86101602</v>
      </c>
      <c r="B17674" s="63" t="s">
        <v>9203</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3505</v>
      </c>
    </row>
    <row r="17682" spans="1:2" x14ac:dyDescent="0.25">
      <c r="A17682" s="62">
        <v>86101610</v>
      </c>
      <c r="B17682" s="63" t="s">
        <v>6099</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5372</v>
      </c>
    </row>
    <row r="17690" spans="1:2" x14ac:dyDescent="0.25">
      <c r="A17690" s="62">
        <v>86101708</v>
      </c>
      <c r="B17690" s="63" t="s">
        <v>2067</v>
      </c>
    </row>
    <row r="17691" spans="1:2" x14ac:dyDescent="0.25">
      <c r="A17691" s="62">
        <v>86101709</v>
      </c>
      <c r="B17691" s="63" t="s">
        <v>3714</v>
      </c>
    </row>
    <row r="17692" spans="1:2" x14ac:dyDescent="0.25">
      <c r="A17692" s="62">
        <v>86101710</v>
      </c>
      <c r="B17692" s="63" t="s">
        <v>15950</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5492</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9511</v>
      </c>
    </row>
    <row r="17700" spans="1:2" x14ac:dyDescent="0.25">
      <c r="A17700" s="62">
        <v>86101802</v>
      </c>
      <c r="B17700" s="63" t="s">
        <v>7939</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4626</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4711</v>
      </c>
    </row>
    <row r="17711" spans="1:2" x14ac:dyDescent="0.25">
      <c r="A17711" s="62">
        <v>86111504</v>
      </c>
      <c r="B17711" s="63" t="s">
        <v>1219</v>
      </c>
    </row>
    <row r="17712" spans="1:2" x14ac:dyDescent="0.25">
      <c r="A17712" s="62">
        <v>86111505</v>
      </c>
      <c r="B17712" s="63" t="s">
        <v>4514</v>
      </c>
    </row>
    <row r="17713" spans="1:2" x14ac:dyDescent="0.25">
      <c r="A17713" s="62">
        <v>86111601</v>
      </c>
      <c r="B17713" s="63" t="s">
        <v>8146</v>
      </c>
    </row>
    <row r="17714" spans="1:2" x14ac:dyDescent="0.25">
      <c r="A17714" s="62">
        <v>86111602</v>
      </c>
      <c r="B17714" s="63" t="s">
        <v>14326</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6380</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8439</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2637</v>
      </c>
    </row>
    <row r="17726" spans="1:2" x14ac:dyDescent="0.25">
      <c r="A17726" s="62">
        <v>86121602</v>
      </c>
      <c r="B17726" s="63" t="s">
        <v>10029</v>
      </c>
    </row>
    <row r="17727" spans="1:2" x14ac:dyDescent="0.25">
      <c r="A17727" s="62">
        <v>86121701</v>
      </c>
      <c r="B17727" s="63" t="s">
        <v>14891</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6819</v>
      </c>
    </row>
    <row r="17735" spans="1:2" x14ac:dyDescent="0.25">
      <c r="A17735" s="62">
        <v>86131504</v>
      </c>
      <c r="B17735" s="63" t="s">
        <v>2905</v>
      </c>
    </row>
    <row r="17736" spans="1:2" x14ac:dyDescent="0.25">
      <c r="A17736" s="62">
        <v>86131601</v>
      </c>
      <c r="B17736" s="63" t="s">
        <v>5240</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15918</v>
      </c>
    </row>
    <row r="17740" spans="1:2" x14ac:dyDescent="0.25">
      <c r="A17740" s="62">
        <v>86131702</v>
      </c>
      <c r="B17740" s="63" t="s">
        <v>6774</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6196</v>
      </c>
    </row>
    <row r="17745" spans="1:2" x14ac:dyDescent="0.25">
      <c r="A17745" s="62">
        <v>86131804</v>
      </c>
      <c r="B17745" s="63" t="s">
        <v>11180</v>
      </c>
    </row>
    <row r="17746" spans="1:2" x14ac:dyDescent="0.25">
      <c r="A17746" s="62">
        <v>86131901</v>
      </c>
      <c r="B17746" s="63" t="s">
        <v>7743</v>
      </c>
    </row>
    <row r="17747" spans="1:2" x14ac:dyDescent="0.25">
      <c r="A17747" s="62">
        <v>86131902</v>
      </c>
      <c r="B17747" s="63" t="s">
        <v>7020</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3746</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4563</v>
      </c>
    </row>
    <row r="17759" spans="1:2" x14ac:dyDescent="0.25">
      <c r="A17759" s="62">
        <v>86141703</v>
      </c>
      <c r="B17759" s="63" t="s">
        <v>6680</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3310</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3584</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8682</v>
      </c>
    </row>
    <row r="17771" spans="1:2" x14ac:dyDescent="0.25">
      <c r="A17771" s="62">
        <v>90101802</v>
      </c>
      <c r="B17771" s="63" t="s">
        <v>5506</v>
      </c>
    </row>
    <row r="17772" spans="1:2" x14ac:dyDescent="0.25">
      <c r="A17772" s="62">
        <v>90111501</v>
      </c>
      <c r="B17772" s="63" t="s">
        <v>10388</v>
      </c>
    </row>
    <row r="17773" spans="1:2" x14ac:dyDescent="0.25">
      <c r="A17773" s="62">
        <v>90111502</v>
      </c>
      <c r="B17773" s="63" t="s">
        <v>4952</v>
      </c>
    </row>
    <row r="17774" spans="1:2" x14ac:dyDescent="0.25">
      <c r="A17774" s="62">
        <v>90111503</v>
      </c>
      <c r="B17774" s="63" t="s">
        <v>4768</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8059</v>
      </c>
    </row>
    <row r="17780" spans="1:2" x14ac:dyDescent="0.25">
      <c r="A17780" s="62">
        <v>90111701</v>
      </c>
      <c r="B17780" s="63" t="s">
        <v>15432</v>
      </c>
    </row>
    <row r="17781" spans="1:2" x14ac:dyDescent="0.25">
      <c r="A17781" s="62">
        <v>90111702</v>
      </c>
      <c r="B17781" s="63" t="s">
        <v>9576</v>
      </c>
    </row>
    <row r="17782" spans="1:2" x14ac:dyDescent="0.25">
      <c r="A17782" s="62">
        <v>90111703</v>
      </c>
      <c r="B17782" s="63" t="s">
        <v>14994</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12107</v>
      </c>
    </row>
    <row r="17790" spans="1:2" x14ac:dyDescent="0.25">
      <c r="A17790" s="62">
        <v>90121602</v>
      </c>
      <c r="B17790" s="63" t="s">
        <v>4825</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12297</v>
      </c>
    </row>
    <row r="17796" spans="1:2" x14ac:dyDescent="0.25">
      <c r="A17796" s="62">
        <v>90131504</v>
      </c>
      <c r="B17796" s="63" t="s">
        <v>2442</v>
      </c>
    </row>
    <row r="17797" spans="1:2" x14ac:dyDescent="0.25">
      <c r="A17797" s="62">
        <v>90131601</v>
      </c>
      <c r="B17797" s="63" t="s">
        <v>6262</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4571</v>
      </c>
    </row>
    <row r="17801" spans="1:2" x14ac:dyDescent="0.25">
      <c r="A17801" s="62">
        <v>90141503</v>
      </c>
      <c r="B17801" s="63" t="s">
        <v>7159</v>
      </c>
    </row>
    <row r="17802" spans="1:2" x14ac:dyDescent="0.25">
      <c r="A17802" s="62">
        <v>90141601</v>
      </c>
      <c r="B17802" s="63" t="s">
        <v>8802</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15803</v>
      </c>
    </row>
    <row r="17811" spans="1:2" x14ac:dyDescent="0.25">
      <c r="A17811" s="62">
        <v>90151601</v>
      </c>
      <c r="B17811" s="63" t="s">
        <v>8828</v>
      </c>
    </row>
    <row r="17812" spans="1:2" x14ac:dyDescent="0.25">
      <c r="A17812" s="62">
        <v>90151602</v>
      </c>
      <c r="B17812" s="63" t="s">
        <v>15752</v>
      </c>
    </row>
    <row r="17813" spans="1:2" x14ac:dyDescent="0.25">
      <c r="A17813" s="62">
        <v>90151603</v>
      </c>
      <c r="B17813" s="63" t="s">
        <v>8880</v>
      </c>
    </row>
    <row r="17814" spans="1:2" x14ac:dyDescent="0.25">
      <c r="A17814" s="62">
        <v>90151701</v>
      </c>
      <c r="B17814" s="63" t="s">
        <v>4684</v>
      </c>
    </row>
    <row r="17815" spans="1:2" x14ac:dyDescent="0.25">
      <c r="A17815" s="62">
        <v>90151702</v>
      </c>
      <c r="B17815" s="63" t="s">
        <v>9833</v>
      </c>
    </row>
    <row r="17816" spans="1:2" x14ac:dyDescent="0.25">
      <c r="A17816" s="62">
        <v>90151703</v>
      </c>
      <c r="B17816" s="63" t="s">
        <v>8355</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10828</v>
      </c>
    </row>
    <row r="17824" spans="1:2" x14ac:dyDescent="0.25">
      <c r="A17824" s="62">
        <v>90152002</v>
      </c>
      <c r="B17824" s="63" t="s">
        <v>7807</v>
      </c>
    </row>
    <row r="17825" spans="1:2" x14ac:dyDescent="0.25">
      <c r="A17825" s="62">
        <v>90152101</v>
      </c>
      <c r="B17825" s="63" t="s">
        <v>5313</v>
      </c>
    </row>
    <row r="17826" spans="1:2" x14ac:dyDescent="0.25">
      <c r="A17826" s="62">
        <v>91101501</v>
      </c>
      <c r="B17826" s="63" t="s">
        <v>9373</v>
      </c>
    </row>
    <row r="17827" spans="1:2" x14ac:dyDescent="0.25">
      <c r="A17827" s="62">
        <v>91101502</v>
      </c>
      <c r="B17827" s="63" t="s">
        <v>4865</v>
      </c>
    </row>
    <row r="17828" spans="1:2" x14ac:dyDescent="0.25">
      <c r="A17828" s="62">
        <v>91101503</v>
      </c>
      <c r="B17828" s="63" t="s">
        <v>7708</v>
      </c>
    </row>
    <row r="17829" spans="1:2" x14ac:dyDescent="0.25">
      <c r="A17829" s="62">
        <v>91101504</v>
      </c>
      <c r="B17829" s="63" t="s">
        <v>7421</v>
      </c>
    </row>
    <row r="17830" spans="1:2" x14ac:dyDescent="0.25">
      <c r="A17830" s="62">
        <v>91101505</v>
      </c>
      <c r="B17830" s="63" t="s">
        <v>8295</v>
      </c>
    </row>
    <row r="17831" spans="1:2" x14ac:dyDescent="0.25">
      <c r="A17831" s="62">
        <v>91101601</v>
      </c>
      <c r="B17831" s="63" t="s">
        <v>5073</v>
      </c>
    </row>
    <row r="17832" spans="1:2" x14ac:dyDescent="0.25">
      <c r="A17832" s="62">
        <v>91101602</v>
      </c>
      <c r="B17832" s="63" t="s">
        <v>6609</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8323</v>
      </c>
    </row>
    <row r="17838" spans="1:2" x14ac:dyDescent="0.25">
      <c r="A17838" s="62">
        <v>91101801</v>
      </c>
      <c r="B17838" s="63" t="s">
        <v>6853</v>
      </c>
    </row>
    <row r="17839" spans="1:2" x14ac:dyDescent="0.25">
      <c r="A17839" s="62">
        <v>91101802</v>
      </c>
      <c r="B17839" s="63" t="s">
        <v>8248</v>
      </c>
    </row>
    <row r="17840" spans="1:2" x14ac:dyDescent="0.25">
      <c r="A17840" s="62">
        <v>91101803</v>
      </c>
      <c r="B17840" s="63" t="s">
        <v>125</v>
      </c>
    </row>
    <row r="17841" spans="1:2" x14ac:dyDescent="0.25">
      <c r="A17841" s="62">
        <v>91101901</v>
      </c>
      <c r="B17841" s="63" t="s">
        <v>8449</v>
      </c>
    </row>
    <row r="17842" spans="1:2" x14ac:dyDescent="0.25">
      <c r="A17842" s="62">
        <v>91101902</v>
      </c>
      <c r="B17842" s="63" t="s">
        <v>11462</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4077</v>
      </c>
    </row>
    <row r="17848" spans="1:2" x14ac:dyDescent="0.25">
      <c r="A17848" s="62">
        <v>91111601</v>
      </c>
      <c r="B17848" s="63" t="s">
        <v>12858</v>
      </c>
    </row>
    <row r="17849" spans="1:2" x14ac:dyDescent="0.25">
      <c r="A17849" s="62">
        <v>91111602</v>
      </c>
      <c r="B17849" s="63" t="s">
        <v>7954</v>
      </c>
    </row>
    <row r="17850" spans="1:2" x14ac:dyDescent="0.25">
      <c r="A17850" s="62">
        <v>91111603</v>
      </c>
      <c r="B17850" s="63" t="s">
        <v>14074</v>
      </c>
    </row>
    <row r="17851" spans="1:2" x14ac:dyDescent="0.25">
      <c r="A17851" s="62">
        <v>91111701</v>
      </c>
      <c r="B17851" s="63" t="s">
        <v>5249</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7522</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2334</v>
      </c>
    </row>
    <row r="17865" spans="1:2" x14ac:dyDescent="0.25">
      <c r="A17865" s="62">
        <v>92101504</v>
      </c>
      <c r="B17865" s="63" t="s">
        <v>7592</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6465</v>
      </c>
    </row>
    <row r="17869" spans="1:2" x14ac:dyDescent="0.25">
      <c r="A17869" s="62">
        <v>92101604</v>
      </c>
      <c r="B17869" s="63" t="s">
        <v>3420</v>
      </c>
    </row>
    <row r="17870" spans="1:2" x14ac:dyDescent="0.25">
      <c r="A17870" s="62">
        <v>92101701</v>
      </c>
      <c r="B17870" s="63" t="s">
        <v>7257</v>
      </c>
    </row>
    <row r="17871" spans="1:2" x14ac:dyDescent="0.25">
      <c r="A17871" s="62">
        <v>92101702</v>
      </c>
      <c r="B17871" s="63" t="s">
        <v>18256</v>
      </c>
    </row>
    <row r="17872" spans="1:2" x14ac:dyDescent="0.25">
      <c r="A17872" s="62">
        <v>92101703</v>
      </c>
      <c r="B17872" s="63" t="s">
        <v>6928</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4139</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3106</v>
      </c>
    </row>
    <row r="17883" spans="1:2" x14ac:dyDescent="0.25">
      <c r="A17883" s="62">
        <v>92111501</v>
      </c>
      <c r="B17883" s="63" t="s">
        <v>7272</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7803</v>
      </c>
    </row>
    <row r="17889" spans="1:2" x14ac:dyDescent="0.25">
      <c r="A17889" s="62">
        <v>92111507</v>
      </c>
      <c r="B17889" s="63" t="s">
        <v>8782</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7862</v>
      </c>
    </row>
    <row r="17893" spans="1:2" x14ac:dyDescent="0.25">
      <c r="A17893" s="62">
        <v>92111604</v>
      </c>
      <c r="B17893" s="63" t="s">
        <v>4510</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7720</v>
      </c>
    </row>
    <row r="17897" spans="1:2" x14ac:dyDescent="0.25">
      <c r="A17897" s="62">
        <v>92111702</v>
      </c>
      <c r="B17897" s="63" t="s">
        <v>8070</v>
      </c>
    </row>
    <row r="17898" spans="1:2" x14ac:dyDescent="0.25">
      <c r="A17898" s="62">
        <v>92111703</v>
      </c>
      <c r="B17898" s="63" t="s">
        <v>18164</v>
      </c>
    </row>
    <row r="17899" spans="1:2" x14ac:dyDescent="0.25">
      <c r="A17899" s="62">
        <v>92111704</v>
      </c>
      <c r="B17899" s="63" t="s">
        <v>7197</v>
      </c>
    </row>
    <row r="17900" spans="1:2" x14ac:dyDescent="0.25">
      <c r="A17900" s="62">
        <v>92111705</v>
      </c>
      <c r="B17900" s="63" t="s">
        <v>8423</v>
      </c>
    </row>
    <row r="17901" spans="1:2" x14ac:dyDescent="0.25">
      <c r="A17901" s="62">
        <v>92111706</v>
      </c>
      <c r="B17901" s="63" t="s">
        <v>4814</v>
      </c>
    </row>
    <row r="17902" spans="1:2" x14ac:dyDescent="0.25">
      <c r="A17902" s="62">
        <v>92111707</v>
      </c>
      <c r="B17902" s="63" t="s">
        <v>2769</v>
      </c>
    </row>
    <row r="17903" spans="1:2" x14ac:dyDescent="0.25">
      <c r="A17903" s="62">
        <v>92111708</v>
      </c>
      <c r="B17903" s="63" t="s">
        <v>7879</v>
      </c>
    </row>
    <row r="17904" spans="1:2" x14ac:dyDescent="0.25">
      <c r="A17904" s="62">
        <v>92111801</v>
      </c>
      <c r="B17904" s="63" t="s">
        <v>13377</v>
      </c>
    </row>
    <row r="17905" spans="1:2" x14ac:dyDescent="0.25">
      <c r="A17905" s="62">
        <v>92111802</v>
      </c>
      <c r="B17905" s="63" t="s">
        <v>4070</v>
      </c>
    </row>
    <row r="17906" spans="1:2" x14ac:dyDescent="0.25">
      <c r="A17906" s="62">
        <v>92111803</v>
      </c>
      <c r="B17906" s="63" t="s">
        <v>9554</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2493</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7294</v>
      </c>
    </row>
    <row r="17917" spans="1:2" x14ac:dyDescent="0.25">
      <c r="A17917" s="62">
        <v>92111904</v>
      </c>
      <c r="B17917" s="63" t="s">
        <v>6943</v>
      </c>
    </row>
    <row r="17918" spans="1:2" x14ac:dyDescent="0.25">
      <c r="A17918" s="62">
        <v>92111905</v>
      </c>
      <c r="B17918" s="63" t="s">
        <v>16104</v>
      </c>
    </row>
    <row r="17919" spans="1:2" x14ac:dyDescent="0.25">
      <c r="A17919" s="62">
        <v>92112001</v>
      </c>
      <c r="B17919" s="63" t="s">
        <v>4333</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8480</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7617</v>
      </c>
    </row>
    <row r="17927" spans="1:2" x14ac:dyDescent="0.25">
      <c r="A17927" s="62">
        <v>92112202</v>
      </c>
      <c r="B17927" s="63" t="s">
        <v>15265</v>
      </c>
    </row>
    <row r="17928" spans="1:2" x14ac:dyDescent="0.25">
      <c r="A17928" s="62">
        <v>92112203</v>
      </c>
      <c r="B17928" s="63" t="s">
        <v>9033</v>
      </c>
    </row>
    <row r="17929" spans="1:2" x14ac:dyDescent="0.25">
      <c r="A17929" s="62">
        <v>92112204</v>
      </c>
      <c r="B17929" s="63" t="s">
        <v>7064</v>
      </c>
    </row>
    <row r="17930" spans="1:2" x14ac:dyDescent="0.25">
      <c r="A17930" s="62">
        <v>92112205</v>
      </c>
      <c r="B17930" s="63" t="s">
        <v>10327</v>
      </c>
    </row>
    <row r="17931" spans="1:2" x14ac:dyDescent="0.25">
      <c r="A17931" s="62">
        <v>92112206</v>
      </c>
      <c r="B17931" s="63" t="s">
        <v>6733</v>
      </c>
    </row>
    <row r="17932" spans="1:2" x14ac:dyDescent="0.25">
      <c r="A17932" s="62">
        <v>92112207</v>
      </c>
      <c r="B17932" s="63" t="s">
        <v>1025</v>
      </c>
    </row>
    <row r="17933" spans="1:2" x14ac:dyDescent="0.25">
      <c r="A17933" s="62">
        <v>92112301</v>
      </c>
      <c r="B17933" s="63" t="s">
        <v>4191</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8965</v>
      </c>
    </row>
    <row r="17941" spans="1:2" x14ac:dyDescent="0.25">
      <c r="A17941" s="62">
        <v>92121501</v>
      </c>
      <c r="B17941" s="63" t="s">
        <v>6933</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2397</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3594</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6326</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5140</v>
      </c>
    </row>
    <row r="17955" spans="1:2" x14ac:dyDescent="0.25">
      <c r="A17955" s="62">
        <v>93101503</v>
      </c>
      <c r="B17955" s="63" t="s">
        <v>6662</v>
      </c>
    </row>
    <row r="17956" spans="1:2" x14ac:dyDescent="0.25">
      <c r="A17956" s="62">
        <v>93101504</v>
      </c>
      <c r="B17956" s="63" t="s">
        <v>17594</v>
      </c>
    </row>
    <row r="17957" spans="1:2" x14ac:dyDescent="0.25">
      <c r="A17957" s="62">
        <v>93101505</v>
      </c>
      <c r="B17957" s="63" t="s">
        <v>4397</v>
      </c>
    </row>
    <row r="17958" spans="1:2" x14ac:dyDescent="0.25">
      <c r="A17958" s="62">
        <v>93101506</v>
      </c>
      <c r="B17958" s="63" t="s">
        <v>12310</v>
      </c>
    </row>
    <row r="17959" spans="1:2" x14ac:dyDescent="0.25">
      <c r="A17959" s="62">
        <v>93101601</v>
      </c>
      <c r="B17959" s="63" t="s">
        <v>5606</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13372</v>
      </c>
    </row>
    <row r="17963" spans="1:2" x14ac:dyDescent="0.25">
      <c r="A17963" s="62">
        <v>93101605</v>
      </c>
      <c r="B17963" s="63" t="s">
        <v>7808</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4592</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6303</v>
      </c>
    </row>
    <row r="17976" spans="1:2" x14ac:dyDescent="0.25">
      <c r="A17976" s="62">
        <v>93111503</v>
      </c>
      <c r="B17976" s="63" t="s">
        <v>8569</v>
      </c>
    </row>
    <row r="17977" spans="1:2" x14ac:dyDescent="0.25">
      <c r="A17977" s="62">
        <v>93111504</v>
      </c>
      <c r="B17977" s="63" t="s">
        <v>2735</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3513</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8445</v>
      </c>
    </row>
    <row r="17991" spans="1:2" x14ac:dyDescent="0.25">
      <c r="A17991" s="62">
        <v>93121503</v>
      </c>
      <c r="B17991" s="63" t="s">
        <v>6204</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5634</v>
      </c>
    </row>
    <row r="17997" spans="1:2" x14ac:dyDescent="0.25">
      <c r="A17997" s="62">
        <v>93121509</v>
      </c>
      <c r="B17997" s="63" t="s">
        <v>6225</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13923</v>
      </c>
    </row>
    <row r="18001" spans="1:2" x14ac:dyDescent="0.25">
      <c r="A18001" s="62">
        <v>93121604</v>
      </c>
      <c r="B18001" s="63" t="s">
        <v>8941</v>
      </c>
    </row>
    <row r="18002" spans="1:2" x14ac:dyDescent="0.25">
      <c r="A18002" s="62">
        <v>93121605</v>
      </c>
      <c r="B18002" s="63" t="s">
        <v>2709</v>
      </c>
    </row>
    <row r="18003" spans="1:2" x14ac:dyDescent="0.25">
      <c r="A18003" s="62">
        <v>93121606</v>
      </c>
      <c r="B18003" s="63" t="s">
        <v>15440</v>
      </c>
    </row>
    <row r="18004" spans="1:2" x14ac:dyDescent="0.25">
      <c r="A18004" s="62">
        <v>93121607</v>
      </c>
      <c r="B18004" s="63" t="s">
        <v>9532</v>
      </c>
    </row>
    <row r="18005" spans="1:2" x14ac:dyDescent="0.25">
      <c r="A18005" s="62">
        <v>93121608</v>
      </c>
      <c r="B18005" s="63" t="s">
        <v>15631</v>
      </c>
    </row>
    <row r="18006" spans="1:2" x14ac:dyDescent="0.25">
      <c r="A18006" s="62">
        <v>93121609</v>
      </c>
      <c r="B18006" s="63" t="s">
        <v>3888</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7929</v>
      </c>
    </row>
    <row r="18014" spans="1:2" x14ac:dyDescent="0.25">
      <c r="A18014" s="62">
        <v>93121702</v>
      </c>
      <c r="B18014" s="63" t="s">
        <v>17445</v>
      </c>
    </row>
    <row r="18015" spans="1:2" x14ac:dyDescent="0.25">
      <c r="A18015" s="62">
        <v>93121703</v>
      </c>
      <c r="B18015" s="63" t="s">
        <v>13473</v>
      </c>
    </row>
    <row r="18016" spans="1:2" x14ac:dyDescent="0.25">
      <c r="A18016" s="62">
        <v>93121704</v>
      </c>
      <c r="B18016" s="63" t="s">
        <v>8186</v>
      </c>
    </row>
    <row r="18017" spans="1:2" x14ac:dyDescent="0.25">
      <c r="A18017" s="62">
        <v>93121705</v>
      </c>
      <c r="B18017" s="63" t="s">
        <v>3869</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4349</v>
      </c>
    </row>
    <row r="18022" spans="1:2" x14ac:dyDescent="0.25">
      <c r="A18022" s="62">
        <v>93121710</v>
      </c>
      <c r="B18022" s="63" t="s">
        <v>14660</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3991</v>
      </c>
    </row>
    <row r="18031" spans="1:2" x14ac:dyDescent="0.25">
      <c r="A18031" s="62">
        <v>93131601</v>
      </c>
      <c r="B18031" s="63" t="s">
        <v>6370</v>
      </c>
    </row>
    <row r="18032" spans="1:2" x14ac:dyDescent="0.25">
      <c r="A18032" s="62">
        <v>93131602</v>
      </c>
      <c r="B18032" s="63" t="s">
        <v>2811</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7001</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11714</v>
      </c>
    </row>
    <row r="18045" spans="1:2" x14ac:dyDescent="0.25">
      <c r="A18045" s="62">
        <v>93131702</v>
      </c>
      <c r="B18045" s="63" t="s">
        <v>4049</v>
      </c>
    </row>
    <row r="18046" spans="1:2" x14ac:dyDescent="0.25">
      <c r="A18046" s="62">
        <v>93131703</v>
      </c>
      <c r="B18046" s="63" t="s">
        <v>12140</v>
      </c>
    </row>
    <row r="18047" spans="1:2" x14ac:dyDescent="0.25">
      <c r="A18047" s="62">
        <v>93131704</v>
      </c>
      <c r="B18047" s="63" t="s">
        <v>6391</v>
      </c>
    </row>
    <row r="18048" spans="1:2" x14ac:dyDescent="0.25">
      <c r="A18048" s="62">
        <v>93131705</v>
      </c>
      <c r="B18048" s="63" t="s">
        <v>7130</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8338</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6461</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8262</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9761</v>
      </c>
    </row>
    <row r="18068" spans="1:2" x14ac:dyDescent="0.25">
      <c r="A18068" s="62">
        <v>93141603</v>
      </c>
      <c r="B18068" s="63" t="s">
        <v>13427</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8986</v>
      </c>
    </row>
    <row r="18073" spans="1:2" x14ac:dyDescent="0.25">
      <c r="A18073" s="62">
        <v>93141608</v>
      </c>
      <c r="B18073" s="63" t="s">
        <v>8562</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6540</v>
      </c>
    </row>
    <row r="18087" spans="1:2" x14ac:dyDescent="0.25">
      <c r="A18087" s="62">
        <v>93141709</v>
      </c>
      <c r="B18087" s="63" t="s">
        <v>5782</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7652</v>
      </c>
    </row>
    <row r="18092" spans="1:2" x14ac:dyDescent="0.25">
      <c r="A18092" s="62">
        <v>93141714</v>
      </c>
      <c r="B18092" s="63" t="s">
        <v>2144</v>
      </c>
    </row>
    <row r="18093" spans="1:2" x14ac:dyDescent="0.25">
      <c r="A18093" s="62">
        <v>93141801</v>
      </c>
      <c r="B18093" s="63" t="s">
        <v>2317</v>
      </c>
    </row>
    <row r="18094" spans="1:2" x14ac:dyDescent="0.25">
      <c r="A18094" s="62">
        <v>93141802</v>
      </c>
      <c r="B18094" s="63" t="s">
        <v>5896</v>
      </c>
    </row>
    <row r="18095" spans="1:2" x14ac:dyDescent="0.25">
      <c r="A18095" s="62">
        <v>93141803</v>
      </c>
      <c r="B18095" s="63" t="s">
        <v>3362</v>
      </c>
    </row>
    <row r="18096" spans="1:2" x14ac:dyDescent="0.25">
      <c r="A18096" s="62">
        <v>93141804</v>
      </c>
      <c r="B18096" s="63" t="s">
        <v>8915</v>
      </c>
    </row>
    <row r="18097" spans="1:2" x14ac:dyDescent="0.25">
      <c r="A18097" s="62">
        <v>93141805</v>
      </c>
      <c r="B18097" s="63" t="s">
        <v>4326</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4319</v>
      </c>
    </row>
    <row r="18101" spans="1:2" x14ac:dyDescent="0.25">
      <c r="A18101" s="62">
        <v>93141810</v>
      </c>
      <c r="B18101" s="63" t="s">
        <v>7908</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3984</v>
      </c>
    </row>
    <row r="18105" spans="1:2" x14ac:dyDescent="0.25">
      <c r="A18105" s="62">
        <v>93141814</v>
      </c>
      <c r="B18105" s="63" t="s">
        <v>5904</v>
      </c>
    </row>
    <row r="18106" spans="1:2" x14ac:dyDescent="0.25">
      <c r="A18106" s="62">
        <v>93141901</v>
      </c>
      <c r="B18106" s="63" t="s">
        <v>6642</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4213</v>
      </c>
    </row>
    <row r="18111" spans="1:2" x14ac:dyDescent="0.25">
      <c r="A18111" s="62">
        <v>93141906</v>
      </c>
      <c r="B18111" s="63" t="s">
        <v>6273</v>
      </c>
    </row>
    <row r="18112" spans="1:2" x14ac:dyDescent="0.25">
      <c r="A18112" s="62">
        <v>93141907</v>
      </c>
      <c r="B18112" s="63" t="s">
        <v>8567</v>
      </c>
    </row>
    <row r="18113" spans="1:2" x14ac:dyDescent="0.25">
      <c r="A18113" s="62">
        <v>93141908</v>
      </c>
      <c r="B18113" s="63" t="s">
        <v>9959</v>
      </c>
    </row>
    <row r="18114" spans="1:2" x14ac:dyDescent="0.25">
      <c r="A18114" s="62">
        <v>93141909</v>
      </c>
      <c r="B18114" s="63" t="s">
        <v>8226</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7046</v>
      </c>
    </row>
    <row r="18122" spans="1:2" x14ac:dyDescent="0.25">
      <c r="A18122" s="62">
        <v>93142007</v>
      </c>
      <c r="B18122" s="63" t="s">
        <v>4999</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9357</v>
      </c>
    </row>
    <row r="18133" spans="1:2" x14ac:dyDescent="0.25">
      <c r="A18133" s="62">
        <v>93151505</v>
      </c>
      <c r="B18133" s="63" t="s">
        <v>5733</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6821</v>
      </c>
    </row>
    <row r="18137" spans="1:2" x14ac:dyDescent="0.25">
      <c r="A18137" s="62">
        <v>93151509</v>
      </c>
      <c r="B18137" s="63" t="s">
        <v>14346</v>
      </c>
    </row>
    <row r="18138" spans="1:2" x14ac:dyDescent="0.25">
      <c r="A18138" s="62">
        <v>93151510</v>
      </c>
      <c r="B18138" s="63" t="s">
        <v>2651</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6451</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6411</v>
      </c>
    </row>
    <row r="18147" spans="1:2" x14ac:dyDescent="0.25">
      <c r="A18147" s="62">
        <v>93151604</v>
      </c>
      <c r="B18147" s="63" t="s">
        <v>15559</v>
      </c>
    </row>
    <row r="18148" spans="1:2" x14ac:dyDescent="0.25">
      <c r="A18148" s="62">
        <v>93151605</v>
      </c>
      <c r="B18148" s="63" t="s">
        <v>6625</v>
      </c>
    </row>
    <row r="18149" spans="1:2" x14ac:dyDescent="0.25">
      <c r="A18149" s="62">
        <v>93151606</v>
      </c>
      <c r="B18149" s="63" t="s">
        <v>11316</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4414</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7903</v>
      </c>
    </row>
    <row r="18158" spans="1:2" x14ac:dyDescent="0.25">
      <c r="A18158" s="62">
        <v>93161502</v>
      </c>
      <c r="B18158" s="63" t="s">
        <v>4883</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5717</v>
      </c>
    </row>
    <row r="18162" spans="1:2" x14ac:dyDescent="0.25">
      <c r="A18162" s="62">
        <v>93161602</v>
      </c>
      <c r="B18162" s="63" t="s">
        <v>7075</v>
      </c>
    </row>
    <row r="18163" spans="1:2" x14ac:dyDescent="0.25">
      <c r="A18163" s="62">
        <v>93161603</v>
      </c>
      <c r="B18163" s="63" t="s">
        <v>13682</v>
      </c>
    </row>
    <row r="18164" spans="1:2" x14ac:dyDescent="0.25">
      <c r="A18164" s="62">
        <v>93161604</v>
      </c>
      <c r="B18164" s="63" t="s">
        <v>11497</v>
      </c>
    </row>
    <row r="18165" spans="1:2" x14ac:dyDescent="0.25">
      <c r="A18165" s="62">
        <v>93161605</v>
      </c>
      <c r="B18165" s="63" t="s">
        <v>16599</v>
      </c>
    </row>
    <row r="18166" spans="1:2" x14ac:dyDescent="0.25">
      <c r="A18166" s="62">
        <v>93161606</v>
      </c>
      <c r="B18166" s="63" t="s">
        <v>7406</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9028</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15768</v>
      </c>
    </row>
    <row r="18178" spans="1:2" x14ac:dyDescent="0.25">
      <c r="A18178" s="62">
        <v>93161807</v>
      </c>
      <c r="B18178" s="63" t="s">
        <v>6045</v>
      </c>
    </row>
    <row r="18179" spans="1:2" x14ac:dyDescent="0.25">
      <c r="A18179" s="62">
        <v>93161808</v>
      </c>
      <c r="B18179" s="63" t="s">
        <v>16249</v>
      </c>
    </row>
    <row r="18180" spans="1:2" x14ac:dyDescent="0.25">
      <c r="A18180" s="62">
        <v>93171501</v>
      </c>
      <c r="B18180" s="63" t="s">
        <v>6962</v>
      </c>
    </row>
    <row r="18181" spans="1:2" x14ac:dyDescent="0.25">
      <c r="A18181" s="62">
        <v>93171502</v>
      </c>
      <c r="B18181" s="63" t="s">
        <v>4574</v>
      </c>
    </row>
    <row r="18182" spans="1:2" x14ac:dyDescent="0.25">
      <c r="A18182" s="62">
        <v>93171503</v>
      </c>
      <c r="B18182" s="63" t="s">
        <v>4291</v>
      </c>
    </row>
    <row r="18183" spans="1:2" x14ac:dyDescent="0.25">
      <c r="A18183" s="62">
        <v>93171504</v>
      </c>
      <c r="B18183" s="63" t="s">
        <v>5183</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6882</v>
      </c>
    </row>
    <row r="18194" spans="1:2" x14ac:dyDescent="0.25">
      <c r="A18194" s="62">
        <v>94101501</v>
      </c>
      <c r="B18194" s="63" t="s">
        <v>10548</v>
      </c>
    </row>
    <row r="18195" spans="1:2" x14ac:dyDescent="0.25">
      <c r="A18195" s="62">
        <v>94101502</v>
      </c>
      <c r="B18195" s="63" t="s">
        <v>14050</v>
      </c>
    </row>
    <row r="18196" spans="1:2" x14ac:dyDescent="0.25">
      <c r="A18196" s="62">
        <v>94101503</v>
      </c>
      <c r="B18196" s="63" t="s">
        <v>2749</v>
      </c>
    </row>
    <row r="18197" spans="1:2" x14ac:dyDescent="0.25">
      <c r="A18197" s="62">
        <v>94101504</v>
      </c>
      <c r="B18197" s="63" t="s">
        <v>4568</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11121</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4407</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5649</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5563</v>
      </c>
    </row>
    <row r="18222" spans="1:2" x14ac:dyDescent="0.25">
      <c r="A18222" s="62">
        <v>94101809</v>
      </c>
      <c r="B18222" s="63" t="s">
        <v>13522</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5399</v>
      </c>
    </row>
    <row r="18226" spans="1:2" x14ac:dyDescent="0.25">
      <c r="A18226" s="62">
        <v>94111703</v>
      </c>
      <c r="B18226" s="63" t="s">
        <v>5233</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2540</v>
      </c>
    </row>
    <row r="18230" spans="1:2" x14ac:dyDescent="0.25">
      <c r="A18230" s="62">
        <v>94111803</v>
      </c>
      <c r="B18230" s="63" t="s">
        <v>13470</v>
      </c>
    </row>
    <row r="18231" spans="1:2" x14ac:dyDescent="0.25">
      <c r="A18231" s="62">
        <v>94111804</v>
      </c>
      <c r="B18231" s="63" t="s">
        <v>7544</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4898</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7050</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5564</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8242</v>
      </c>
    </row>
    <row r="18248" spans="1:2" x14ac:dyDescent="0.25">
      <c r="A18248" s="62">
        <v>94121509</v>
      </c>
      <c r="B18248" s="63" t="s">
        <v>4440</v>
      </c>
    </row>
    <row r="18249" spans="1:2" x14ac:dyDescent="0.25">
      <c r="A18249" s="62">
        <v>94121510</v>
      </c>
      <c r="B18249" s="63" t="s">
        <v>16210</v>
      </c>
    </row>
    <row r="18250" spans="1:2" x14ac:dyDescent="0.25">
      <c r="A18250" s="62">
        <v>94121511</v>
      </c>
      <c r="B18250" s="63" t="s">
        <v>8386</v>
      </c>
    </row>
    <row r="18251" spans="1:2" x14ac:dyDescent="0.25">
      <c r="A18251" s="62">
        <v>94121512</v>
      </c>
      <c r="B18251" s="63" t="s">
        <v>16585</v>
      </c>
    </row>
    <row r="18252" spans="1:2" x14ac:dyDescent="0.25">
      <c r="A18252" s="62">
        <v>94121513</v>
      </c>
      <c r="B18252" s="63" t="s">
        <v>2960</v>
      </c>
    </row>
    <row r="18253" spans="1:2" x14ac:dyDescent="0.25">
      <c r="A18253" s="62">
        <v>94121514</v>
      </c>
      <c r="B18253" s="63" t="s">
        <v>2054</v>
      </c>
    </row>
    <row r="18254" spans="1:2" x14ac:dyDescent="0.25">
      <c r="A18254" s="62">
        <v>94121601</v>
      </c>
      <c r="B18254" s="63" t="s">
        <v>2322</v>
      </c>
    </row>
    <row r="18255" spans="1:2" x14ac:dyDescent="0.25">
      <c r="A18255" s="62">
        <v>94121602</v>
      </c>
      <c r="B18255" s="63" t="s">
        <v>7534</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8141</v>
      </c>
    </row>
    <row r="18259" spans="1:2" x14ac:dyDescent="0.25">
      <c r="A18259" s="62">
        <v>94121606</v>
      </c>
      <c r="B18259" s="63" t="s">
        <v>14007</v>
      </c>
    </row>
    <row r="18260" spans="1:2" x14ac:dyDescent="0.25">
      <c r="A18260" s="62">
        <v>94121607</v>
      </c>
      <c r="B18260" s="63" t="s">
        <v>7081</v>
      </c>
    </row>
    <row r="18261" spans="1:2" x14ac:dyDescent="0.25">
      <c r="A18261" s="62">
        <v>94121701</v>
      </c>
      <c r="B18261" s="63" t="s">
        <v>5929</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16443</v>
      </c>
    </row>
    <row r="18265" spans="1:2" x14ac:dyDescent="0.25">
      <c r="A18265" s="62">
        <v>94121801</v>
      </c>
      <c r="B18265" s="63" t="s">
        <v>8370</v>
      </c>
    </row>
    <row r="18266" spans="1:2" x14ac:dyDescent="0.25">
      <c r="A18266" s="62">
        <v>94121802</v>
      </c>
      <c r="B18266" s="63" t="s">
        <v>13486</v>
      </c>
    </row>
    <row r="18267" spans="1:2" x14ac:dyDescent="0.25">
      <c r="A18267" s="62">
        <v>94121803</v>
      </c>
      <c r="B18267" s="63" t="s">
        <v>7655</v>
      </c>
    </row>
    <row r="18268" spans="1:2" x14ac:dyDescent="0.25">
      <c r="A18268" s="62">
        <v>94121804</v>
      </c>
      <c r="B18268" s="63" t="s">
        <v>11404</v>
      </c>
    </row>
    <row r="18269" spans="1:2" x14ac:dyDescent="0.25">
      <c r="A18269" s="62">
        <v>94121805</v>
      </c>
      <c r="B18269" s="63" t="s">
        <v>6550</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2539</v>
      </c>
    </row>
    <row r="18275" spans="1:2" x14ac:dyDescent="0.25">
      <c r="A18275" s="62">
        <v>94131602</v>
      </c>
      <c r="B18275" s="63" t="s">
        <v>14620</v>
      </c>
    </row>
    <row r="18276" spans="1:2" x14ac:dyDescent="0.25">
      <c r="A18276" s="62">
        <v>94131603</v>
      </c>
      <c r="B18276" s="63" t="s">
        <v>6261</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7700</v>
      </c>
    </row>
    <row r="18280" spans="1:2" x14ac:dyDescent="0.25">
      <c r="A18280" s="62">
        <v>94131607</v>
      </c>
      <c r="B18280" s="63" t="s">
        <v>6963</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5131</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6562</v>
      </c>
    </row>
    <row r="18288" spans="1:2" x14ac:dyDescent="0.25">
      <c r="A18288" s="62">
        <v>94131803</v>
      </c>
      <c r="B18288" s="63" t="s">
        <v>13303</v>
      </c>
    </row>
    <row r="18289" spans="1:2" x14ac:dyDescent="0.25">
      <c r="A18289" s="62">
        <v>94131804</v>
      </c>
      <c r="B18289" s="63" t="s">
        <v>8658</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7585</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10963</v>
      </c>
      <c r="F1" s="64" t="s">
        <v>11096</v>
      </c>
    </row>
    <row r="2" spans="1:10" ht="11.25" customHeight="1" x14ac:dyDescent="0.2">
      <c r="A2" s="66"/>
      <c r="B2" s="66"/>
      <c r="C2" s="66"/>
      <c r="D2" s="66"/>
      <c r="E2" s="66"/>
      <c r="F2" s="66"/>
    </row>
    <row r="3" spans="1:10" ht="11.25" customHeight="1" x14ac:dyDescent="0.2">
      <c r="A3" s="95" t="s">
        <v>14828</v>
      </c>
      <c r="B3" s="67" t="s">
        <v>8530</v>
      </c>
      <c r="C3" s="76"/>
      <c r="D3" s="95" t="s">
        <v>9387</v>
      </c>
      <c r="E3" s="67" t="s">
        <v>13094</v>
      </c>
      <c r="F3" s="66"/>
    </row>
    <row r="4" spans="1:10" ht="11.25" customHeight="1" x14ac:dyDescent="0.2">
      <c r="A4" s="96"/>
      <c r="B4" s="67" t="s">
        <v>1786</v>
      </c>
      <c r="C4" s="65" t="str">
        <f>IF(C3="","",IF(AND(MONTH(C3)&gt;=1,MONTH(C3)&lt;=3),1,IF(AND(MONTH(C3)&gt;=4,MONTH(C3)&lt;=6),2,IF(AND(MONTH(C3)&gt;=7,MONTH(C3)&lt;=9),3,4))))</f>
        <v/>
      </c>
      <c r="D4" s="96"/>
      <c r="E4" s="67" t="s">
        <v>2419</v>
      </c>
      <c r="F4" s="66"/>
    </row>
    <row r="5" spans="1:10" ht="11.25" customHeight="1" x14ac:dyDescent="0.2">
      <c r="A5" s="96"/>
      <c r="B5" s="67" t="s">
        <v>12943</v>
      </c>
      <c r="C5" s="76"/>
      <c r="D5" s="96"/>
      <c r="E5" s="67" t="s">
        <v>3075</v>
      </c>
      <c r="F5" s="66"/>
    </row>
    <row r="6" spans="1:10" ht="11.25" customHeight="1" x14ac:dyDescent="0.2">
      <c r="A6" s="96"/>
      <c r="B6" s="67" t="s">
        <v>1786</v>
      </c>
      <c r="C6" s="65" t="str">
        <f>IF(C5="","",IF(AND(MONTH(C5)&gt;=1,MONTH(C5)&lt;=3),1,IF(AND(MONTH(C5)&gt;=4,MONTH(C5)&lt;=6),2,IF(AND(MONTH(C5)&gt;=7,MONTH(C5)&lt;=9),3,4))))</f>
        <v/>
      </c>
      <c r="D6" s="96"/>
      <c r="E6" s="67" t="s">
        <v>13193</v>
      </c>
      <c r="F6" s="66"/>
    </row>
    <row r="8" spans="1:10" ht="11.25" customHeight="1" x14ac:dyDescent="0.2">
      <c r="A8" s="72" t="s">
        <v>15735</v>
      </c>
      <c r="B8" s="72" t="s">
        <v>16146</v>
      </c>
      <c r="C8" s="72" t="s">
        <v>15641</v>
      </c>
      <c r="D8" s="72" t="s">
        <v>15251</v>
      </c>
      <c r="E8" s="72" t="s">
        <v>6934</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Raynerys Castillo Rodriguez</cp:lastModifiedBy>
  <cp:lastPrinted>2022-06-28T17:00:49Z</cp:lastPrinted>
  <dcterms:created xsi:type="dcterms:W3CDTF">2014-09-22T13:14:27Z</dcterms:created>
  <dcterms:modified xsi:type="dcterms:W3CDTF">2023-03-07T19:04:12Z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