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AÑo 2022\12-DICIEMBRE\"/>
    </mc:Choice>
  </mc:AlternateContent>
  <bookViews>
    <workbookView xWindow="0" yWindow="0" windowWidth="24000" windowHeight="9435"/>
  </bookViews>
  <sheets>
    <sheet name="Estado de Situación" sheetId="1" r:id="rId1"/>
    <sheet name="Est. de Rendimiento Fin" sheetId="2" r:id="rId2"/>
    <sheet name="Estado Comparativo" sheetId="5" r:id="rId3"/>
    <sheet name="Estado de Cambio" sheetId="3" r:id="rId4"/>
    <sheet name="Flujo de Efectivo" sheetId="4" r:id="rId5"/>
  </sheets>
  <definedNames>
    <definedName name="_xlnm.Print_Area" localSheetId="1">'Est. de Rendimiento Fin'!$A$1:$F$50</definedName>
    <definedName name="_xlnm.Print_Area" localSheetId="2">'Estado Comparativo'!$A$1:$G$43</definedName>
    <definedName name="_xlnm.Print_Area" localSheetId="3">'Estado de Cambio'!$A$1:$J$42</definedName>
    <definedName name="_xlnm.Print_Area" localSheetId="0">'Estado de Situación'!$A$1:$E$75</definedName>
    <definedName name="_xlnm.Print_Area" localSheetId="4">'Flujo de Efectivo'!$A$1:$E$76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4" l="1"/>
  <c r="C21" i="4"/>
  <c r="B17" i="2" l="1"/>
  <c r="B16" i="2"/>
  <c r="J19" i="3" l="1"/>
  <c r="H19" i="3"/>
  <c r="C25" i="4" l="1"/>
  <c r="J13" i="3" l="1"/>
  <c r="B41" i="1"/>
  <c r="E28" i="5" l="1"/>
  <c r="E29" i="5"/>
  <c r="E30" i="5"/>
  <c r="E31" i="5"/>
  <c r="B27" i="1" l="1"/>
  <c r="D25" i="4" l="1"/>
  <c r="D59" i="4" s="1"/>
  <c r="H13" i="3" l="1"/>
  <c r="B60" i="1"/>
  <c r="F25" i="5" l="1"/>
  <c r="F26" i="5"/>
  <c r="F27" i="5"/>
  <c r="F28" i="5"/>
  <c r="F29" i="5"/>
  <c r="F30" i="5"/>
  <c r="F31" i="5"/>
  <c r="C21" i="5"/>
  <c r="D61" i="4" l="1"/>
  <c r="C41" i="4" l="1"/>
  <c r="E27" i="5" l="1"/>
  <c r="E26" i="5"/>
  <c r="E25" i="5"/>
  <c r="F24" i="5"/>
  <c r="E24" i="5"/>
  <c r="F23" i="5"/>
  <c r="E23" i="5"/>
  <c r="F22" i="5"/>
  <c r="E22" i="5"/>
  <c r="D21" i="5"/>
  <c r="F21" i="5" s="1"/>
  <c r="F17" i="5"/>
  <c r="E17" i="5"/>
  <c r="F16" i="5"/>
  <c r="E16" i="5"/>
  <c r="D11" i="5"/>
  <c r="C11" i="5"/>
  <c r="F11" i="5" s="1"/>
  <c r="C57" i="4"/>
  <c r="B50" i="1"/>
  <c r="C61" i="4" l="1"/>
  <c r="C32" i="5"/>
  <c r="B16" i="1"/>
  <c r="D32" i="5"/>
  <c r="B11" i="2"/>
  <c r="B21" i="2"/>
  <c r="B52" i="1"/>
  <c r="B62" i="1" s="1"/>
  <c r="F32" i="5" l="1"/>
  <c r="B29" i="1"/>
  <c r="B27" i="2"/>
</calcChain>
</file>

<file path=xl/sharedStrings.xml><?xml version="1.0" encoding="utf-8"?>
<sst xmlns="http://schemas.openxmlformats.org/spreadsheetml/2006/main" count="210" uniqueCount="185">
  <si>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</si>
  <si>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</si>
  <si>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</si>
  <si>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</si>
  <si>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</si>
  <si>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</si>
  <si>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</si>
  <si>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</si>
  <si>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</si>
  <si>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</si>
  <si>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</si>
  <si>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</si>
  <si>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</si>
  <si>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</si>
  <si>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</si>
  <si>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</si>
  <si>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</si>
  <si>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</si>
  <si>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</si>
  <si>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</si>
  <si>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</si>
  <si>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</si>
  <si>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</si>
  <si>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</si>
  <si>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</si>
  <si>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</si>
  <si>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</si>
  <si>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</si>
  <si>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</si>
  <si>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</si>
  <si>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</si>
  <si>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</si>
  <si>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</si>
  <si>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</si>
  <si>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</si>
  <si>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</si>
  <si>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</si>
  <si>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</si>
  <si>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</si>
  <si>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</si>
  <si>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</si>
  <si>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</si>
  <si>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</si>
  <si>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</si>
  <si>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</si>
  <si>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</si>
  <si>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</si>
  <si>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</si>
  <si>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</si>
  <si>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</si>
  <si>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</si>
  <si>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</si>
  <si>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</si>
  <si>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</si>
  <si>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</si>
  <si>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</si>
  <si>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</si>
  <si>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</si>
  <si>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</si>
  <si>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</si>
  <si>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Estado de Cambio de Activo Neto / Patrimonio</t>
  </si>
  <si>
    <t>Capital Aportado</t>
  </si>
  <si>
    <t>Cambios en Políticas Contables</t>
  </si>
  <si>
    <t>Resultados Acumulados</t>
  </si>
  <si>
    <t>Total Activos Netos / Patrimonio</t>
  </si>
  <si>
    <t>Ajuste al patrimonio</t>
  </si>
  <si>
    <t>Resultado del período</t>
  </si>
  <si>
    <t xml:space="preserve">                                 Hospital Materno Dr. Reynaldo Alamanzar</t>
  </si>
  <si>
    <t>Estado de Flujo de Efectivo</t>
  </si>
  <si>
    <t xml:space="preserve">                                                      (Valores en RD$)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</si>
  <si>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</si>
  <si>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</si>
  <si>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</si>
  <si>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</si>
  <si>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 Cobros de subvenciones, transferencias, y otras asignaciones </t>
  </si>
  <si>
    <t>Cobros de seguros por primas, reclamos y otros</t>
  </si>
  <si>
    <t>Cobros por contratos mantenidos para negocios o intercambio</t>
  </si>
  <si>
    <t xml:space="preserve"> 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</si>
  <si>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</si>
  <si>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</si>
  <si>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</si>
  <si>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</si>
  <si>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de pensiones y jubilaciones</t>
  </si>
  <si>
    <t>Pagos a proveedores</t>
  </si>
  <si>
    <t>Pagos por contratos mantenidos para negocios o intercambio</t>
  </si>
  <si>
    <t xml:space="preserve"> Pagos de intereses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</si>
  <si>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</si>
  <si>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</si>
  <si>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</si>
  <si>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</si>
  <si>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</si>
  <si>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</si>
  <si>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</si>
  <si>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</si>
  <si>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</si>
  <si>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</si>
  <si>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</si>
  <si>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</si>
  <si>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</si>
  <si>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</si>
  <si>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</si>
  <si>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</si>
  <si>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</si>
  <si>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</si>
  <si>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</si>
  <si>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</si>
  <si>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</si>
  <si>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</si>
  <si>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</si>
  <si>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</si>
  <si>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</si>
  <si>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</si>
  <si>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Otras fuentes de Financiamiento externo</t>
  </si>
  <si>
    <t>Ajuste a Resultado de periodo anteriores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</si>
  <si>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</si>
  <si>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</si>
  <si>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</si>
  <si>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</si>
  <si>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 xml:space="preserve">Estado de Comparación de los Importes Presupuestados y Realizados 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</si>
  <si>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</si>
  <si>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</si>
  <si>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</si>
  <si>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</si>
  <si>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</si>
  <si>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</si>
  <si>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</si>
  <si>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</si>
  <si>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</si>
  <si>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</si>
  <si>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</si>
  <si>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</si>
  <si>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</si>
  <si>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</si>
  <si>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</si>
  <si>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</si>
  <si>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</si>
  <si>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</si>
  <si>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</si>
  <si>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</si>
  <si>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</si>
  <si>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</si>
  <si>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</si>
  <si>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</si>
  <si>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</si>
  <si>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r>
      <rPr>
        <b/>
        <sz val="12"/>
        <color rgb="FF231F20"/>
        <rFont val="Times New Roman"/>
        <family val="1"/>
      </rPr>
      <t>Resultado financiero (1-2)</t>
    </r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</si>
  <si>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</si>
  <si>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</si>
  <si>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</si>
  <si>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</si>
  <si>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</si>
  <si>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</si>
  <si>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</si>
  <si>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Hospital Materno Dr. Reynaldo Almánzar (HMRA)</t>
  </si>
  <si>
    <t>Notas a  los Estados Financieros</t>
  </si>
  <si>
    <t>Director General</t>
  </si>
  <si>
    <t xml:space="preserve">         Director General</t>
  </si>
  <si>
    <t xml:space="preserve">            Sub-Directora Financiera</t>
  </si>
  <si>
    <r>
      <t xml:space="preserve">        </t>
    </r>
    <r>
      <rPr>
        <b/>
        <u/>
        <sz val="11"/>
        <color theme="1"/>
        <rFont val="Calibri"/>
        <family val="2"/>
        <scheme val="minor"/>
      </rPr>
      <t>Licda. Claribe Yokasta Rosario</t>
    </r>
  </si>
  <si>
    <t>Resultado del periodo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</si>
  <si>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</si>
  <si>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</si>
  <si>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</si>
  <si>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           Sub-Director Adm. y Financiero</t>
  </si>
  <si>
    <t xml:space="preserve">          Sub-Director Adm. y 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</si>
  <si>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</si>
  <si>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</si>
  <si>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</si>
  <si>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</si>
  <si>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</si>
  <si>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</si>
  <si>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</si>
  <si>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</si>
  <si>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</si>
  <si>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</si>
  <si>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</si>
  <si>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</si>
  <si>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Saldo al 31 de diciembre de 2020</t>
  </si>
  <si>
    <t>Bienes intangibles (Nota 11)</t>
  </si>
  <si>
    <t>Durante el Año Terminado al 31 de Diciembre del 2022</t>
  </si>
  <si>
    <t xml:space="preserve">                     Del ejercicio terminado al 31 de Diciembre del 2022 y 2021 </t>
  </si>
  <si>
    <t>Saldo al 31 de diciembre de 2021</t>
  </si>
  <si>
    <t>Saldo al 31 de Diciembre 2022</t>
  </si>
  <si>
    <t>Del ejercicio terminado al 31 de Diciembre del 2022 y 2021</t>
  </si>
  <si>
    <t>al 31 de Diciembre del 2022 y 2021</t>
  </si>
  <si>
    <t>Gastos (Notas 19, 20,21, 22 y 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</si>
</sst>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##0;###0"/>
    <numFmt numFmtId="165" formatCode="###0.0;###0.0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rgb="FF231F20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43" fontId="6" fillId="0" borderId="0" xfId="0" applyNumberFormat="1" applyFont="1" applyAlignment="1">
      <alignment horizontal="center" vertical="center" wrapText="1"/>
    </xf>
    <xf numFmtId="43" fontId="4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0" fillId="0" borderId="0" xfId="0" applyNumberFormat="1"/>
    <xf numFmtId="43" fontId="6" fillId="0" borderId="0" xfId="1" applyFont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3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0" fillId="0" borderId="0" xfId="0" applyNumberFormat="1"/>
    <xf numFmtId="0" fontId="6" fillId="0" borderId="0" xfId="0" applyFont="1" applyAlignment="1">
      <alignment vertical="center" wrapText="1"/>
    </xf>
    <xf numFmtId="43" fontId="7" fillId="0" borderId="0" xfId="1" applyFont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43" fontId="15" fillId="0" borderId="0" xfId="1" applyFont="1" applyAlignment="1">
      <alignment horizontal="center" vertical="center" wrapText="1"/>
    </xf>
    <xf numFmtId="43" fontId="6" fillId="0" borderId="0" xfId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43" fontId="0" fillId="0" borderId="0" xfId="1" applyFont="1"/>
    <xf numFmtId="43" fontId="2" fillId="0" borderId="0" xfId="1" applyFont="1" applyAlignment="1">
      <alignment horizontal="left"/>
    </xf>
    <xf numFmtId="0" fontId="16" fillId="0" borderId="0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43" fontId="16" fillId="0" borderId="0" xfId="1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 wrapText="1"/>
    </xf>
    <xf numFmtId="43" fontId="19" fillId="0" borderId="0" xfId="1" applyFont="1" applyFill="1" applyBorder="1" applyAlignment="1">
      <alignment horizontal="center" vertical="top" wrapText="1"/>
    </xf>
    <xf numFmtId="43" fontId="19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43" fontId="16" fillId="0" borderId="0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/>
    <xf numFmtId="0" fontId="22" fillId="0" borderId="0" xfId="0" applyFont="1" applyAlignment="1"/>
    <xf numFmtId="43" fontId="23" fillId="0" borderId="0" xfId="1" applyFont="1"/>
    <xf numFmtId="43" fontId="6" fillId="0" borderId="1" xfId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43" fontId="23" fillId="0" borderId="1" xfId="1" applyFont="1" applyBorder="1"/>
    <xf numFmtId="43" fontId="5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43" fontId="5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43" fontId="2" fillId="0" borderId="0" xfId="1" applyFont="1"/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3" fontId="19" fillId="2" borderId="0" xfId="1" applyFont="1" applyFill="1" applyBorder="1" applyAlignment="1">
      <alignment horizontal="center" vertical="top" wrapText="1"/>
    </xf>
    <xf numFmtId="43" fontId="5" fillId="0" borderId="7" xfId="1" applyFont="1" applyBorder="1" applyAlignment="1">
      <alignment horizontal="center" vertical="center" wrapText="1"/>
    </xf>
    <xf numFmtId="43" fontId="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2" fillId="0" borderId="0" xfId="0" applyNumberFormat="1" applyFont="1" applyBorder="1"/>
    <xf numFmtId="43" fontId="5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6" fontId="0" fillId="0" borderId="0" xfId="0" applyNumberForma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43" fontId="0" fillId="0" borderId="0" xfId="1" applyFont="1" applyAlignment="1"/>
    <xf numFmtId="43" fontId="2" fillId="0" borderId="0" xfId="1" applyFont="1" applyAlignment="1"/>
    <xf numFmtId="43" fontId="2" fillId="0" borderId="0" xfId="0" applyNumberFormat="1" applyFont="1" applyAlignment="1"/>
    <xf numFmtId="43" fontId="0" fillId="0" borderId="0" xfId="0" applyNumberFormat="1" applyFont="1" applyAlignment="1"/>
    <xf numFmtId="43" fontId="6" fillId="0" borderId="0" xfId="0" applyNumberFormat="1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43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/>
    <xf numFmtId="9" fontId="16" fillId="0" borderId="0" xfId="2" applyFont="1" applyFill="1" applyBorder="1" applyAlignment="1">
      <alignment horizontal="center" vertical="top" wrapText="1"/>
    </xf>
    <xf numFmtId="9" fontId="19" fillId="0" borderId="0" xfId="2" applyFont="1" applyFill="1" applyBorder="1" applyAlignment="1">
      <alignment horizontal="center" vertical="top" wrapText="1"/>
    </xf>
    <xf numFmtId="9" fontId="16" fillId="0" borderId="0" xfId="2" applyFont="1" applyFill="1" applyBorder="1" applyAlignment="1">
      <alignment horizontal="center" vertical="center" wrapText="1"/>
    </xf>
    <xf numFmtId="43" fontId="16" fillId="0" borderId="0" xfId="0" applyNumberFormat="1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43" fontId="29" fillId="0" borderId="0" xfId="1" applyFont="1"/>
    <xf numFmtId="0" fontId="19" fillId="0" borderId="0" xfId="0" applyFont="1" applyAlignment="1">
      <alignment horizontal="left" vertical="center" wrapText="1" inden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/>
    <xf numFmtId="43" fontId="23" fillId="2" borderId="0" xfId="1" applyFont="1" applyFill="1"/>
    <xf numFmtId="43" fontId="23" fillId="2" borderId="1" xfId="1" applyFont="1" applyFill="1" applyBorder="1"/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/>
    <xf numFmtId="43" fontId="5" fillId="2" borderId="4" xfId="0" applyNumberFormat="1" applyFont="1" applyFill="1" applyBorder="1" applyAlignment="1">
      <alignment horizontal="center" vertical="center"/>
    </xf>
    <xf numFmtId="43" fontId="16" fillId="2" borderId="0" xfId="1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justify" vertical="center" wrapText="1"/>
    </xf>
    <xf numFmtId="43" fontId="6" fillId="2" borderId="0" xfId="1" applyFont="1" applyFill="1" applyAlignment="1">
      <alignment horizontal="center" vertical="center" wrapText="1"/>
    </xf>
    <xf numFmtId="43" fontId="15" fillId="2" borderId="0" xfId="1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3" fontId="5" fillId="2" borderId="0" xfId="0" applyNumberFormat="1" applyFont="1" applyFill="1" applyAlignment="1">
      <alignment horizontal="center" vertical="center" wrapText="1"/>
    </xf>
    <xf numFmtId="43" fontId="7" fillId="2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1</xdr:row>
      <xdr:rowOff>77932</xdr:rowOff>
    </xdr:from>
    <xdr:to>
      <xdr:col>0</xdr:col>
      <xdr:colOff>1238250</xdr:colOff>
      <xdr:row>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95" y="337705"/>
          <a:ext cx="1194955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1219199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190623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3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2600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1057274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7274" cy="704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76200</xdr:rowOff>
    </xdr:from>
    <xdr:to>
      <xdr:col>1</xdr:col>
      <xdr:colOff>1000125</xdr:colOff>
      <xdr:row>3</xdr:row>
      <xdr:rowOff>76200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7" y="76200"/>
          <a:ext cx="1209673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110" zoomScaleNormal="110" zoomScaleSheetLayoutView="100" workbookViewId="0">
      <selection activeCell="B40" sqref="B40"/>
    </sheetView>
  </sheetViews>
  <sheetFormatPr baseColWidth="10" defaultColWidth="11.42578125" defaultRowHeight="15" x14ac:dyDescent="0.25"/>
  <cols>
    <col min="1" max="1" width="51.5703125" customWidth="1"/>
    <col min="2" max="2" width="17.42578125" bestFit="1" customWidth="1"/>
    <col min="3" max="3" width="1.28515625" customWidth="1"/>
    <col min="4" max="4" width="17.42578125" bestFit="1" customWidth="1"/>
    <col min="5" max="5" width="0.42578125" customWidth="1"/>
    <col min="6" max="6" width="16.28515625" bestFit="1" customWidth="1"/>
    <col min="7" max="7" width="21.140625" customWidth="1"/>
    <col min="8" max="8" width="15.140625" bestFit="1" customWidth="1"/>
    <col min="10" max="10" width="14.28515625" bestFit="1" customWidth="1"/>
  </cols>
  <sheetData>
    <row r="1" spans="1:10" ht="20.25" x14ac:dyDescent="0.25">
      <c r="A1" s="167" t="s">
        <v>0</v>
      </c>
      <c r="B1" s="167"/>
      <c r="C1" s="167"/>
      <c r="D1" s="167"/>
      <c r="E1" s="1"/>
    </row>
    <row r="2" spans="1:10" ht="20.25" x14ac:dyDescent="0.25">
      <c r="A2" s="167" t="s">
        <v>1</v>
      </c>
      <c r="B2" s="167"/>
      <c r="C2" s="167"/>
      <c r="D2" s="167"/>
      <c r="E2" s="1"/>
    </row>
    <row r="3" spans="1:10" ht="20.25" x14ac:dyDescent="0.25">
      <c r="A3" s="167" t="s">
        <v>183</v>
      </c>
      <c r="B3" s="167"/>
      <c r="C3" s="167"/>
      <c r="D3" s="167"/>
      <c r="E3" s="1"/>
    </row>
    <row r="4" spans="1:10" ht="20.25" x14ac:dyDescent="0.25">
      <c r="A4" s="167" t="s">
        <v>2</v>
      </c>
      <c r="B4" s="167"/>
      <c r="C4" s="167"/>
      <c r="D4" s="167"/>
      <c r="E4" s="1"/>
    </row>
    <row r="5" spans="1:10" ht="20.25" x14ac:dyDescent="0.25">
      <c r="A5" s="96"/>
      <c r="B5" s="96"/>
      <c r="C5" s="96"/>
      <c r="D5" s="96"/>
      <c r="E5" s="96"/>
    </row>
    <row r="6" spans="1:10" ht="12.75" customHeight="1" x14ac:dyDescent="0.25">
      <c r="A6" s="2"/>
      <c r="B6" s="3">
        <v>2022</v>
      </c>
      <c r="C6" s="3"/>
      <c r="D6" s="3">
        <v>2021</v>
      </c>
      <c r="E6" s="20"/>
      <c r="F6" s="114"/>
      <c r="G6" s="114"/>
      <c r="H6" s="114"/>
      <c r="I6" s="114"/>
      <c r="J6" s="114"/>
    </row>
    <row r="7" spans="1:10" ht="15.75" x14ac:dyDescent="0.25">
      <c r="A7" s="5" t="s">
        <v>3</v>
      </c>
      <c r="B7" s="2"/>
      <c r="C7" s="2"/>
      <c r="D7" s="2"/>
      <c r="E7" s="4"/>
      <c r="F7" s="114"/>
      <c r="G7" s="114"/>
      <c r="H7" s="114"/>
      <c r="I7" s="114"/>
      <c r="J7" s="114"/>
    </row>
    <row r="8" spans="1:10" ht="15.75" x14ac:dyDescent="0.25">
      <c r="A8" s="5" t="s">
        <v>4</v>
      </c>
      <c r="B8" s="2"/>
      <c r="C8" s="2"/>
      <c r="D8" s="2"/>
      <c r="E8" s="4"/>
      <c r="F8" s="138"/>
      <c r="G8" s="114"/>
      <c r="H8" s="114"/>
      <c r="I8" s="114"/>
      <c r="J8" s="114"/>
    </row>
    <row r="9" spans="1:10" ht="15.75" x14ac:dyDescent="0.25">
      <c r="A9" s="6" t="s">
        <v>5</v>
      </c>
      <c r="B9" s="7">
        <v>125118577.52</v>
      </c>
      <c r="C9" s="7"/>
      <c r="D9" s="7">
        <v>70686980.090000004</v>
      </c>
      <c r="E9" s="8"/>
      <c r="F9" s="115"/>
      <c r="G9" s="115"/>
      <c r="H9" s="114"/>
      <c r="I9" s="114"/>
      <c r="J9" s="114"/>
    </row>
    <row r="10" spans="1:10" ht="15.75" hidden="1" x14ac:dyDescent="0.25">
      <c r="A10" s="6" t="s">
        <v>6</v>
      </c>
      <c r="B10" s="9"/>
      <c r="C10" s="9"/>
      <c r="D10" s="9"/>
      <c r="E10" s="8"/>
      <c r="F10" s="114"/>
      <c r="G10" s="115"/>
      <c r="H10" s="114"/>
      <c r="I10" s="114"/>
      <c r="J10" s="114"/>
    </row>
    <row r="11" spans="1:10" ht="31.5" hidden="1" x14ac:dyDescent="0.25">
      <c r="A11" s="6" t="s">
        <v>7</v>
      </c>
      <c r="B11" s="9"/>
      <c r="C11" s="9"/>
      <c r="D11" s="9"/>
      <c r="E11" s="8"/>
      <c r="F11" s="114"/>
      <c r="G11" s="115"/>
      <c r="H11" s="114"/>
      <c r="I11" s="114"/>
      <c r="J11" s="114"/>
    </row>
    <row r="12" spans="1:10" ht="15.75" x14ac:dyDescent="0.25">
      <c r="A12" s="6" t="s">
        <v>145</v>
      </c>
      <c r="B12" s="7">
        <v>161415980.38</v>
      </c>
      <c r="C12" s="7"/>
      <c r="D12" s="7">
        <v>151086649.08000001</v>
      </c>
      <c r="E12" s="8"/>
      <c r="F12" s="115"/>
      <c r="G12" s="115"/>
      <c r="H12" s="114"/>
      <c r="I12" s="114"/>
      <c r="J12" s="114"/>
    </row>
    <row r="13" spans="1:10" ht="15.75" x14ac:dyDescent="0.25">
      <c r="A13" s="6" t="s">
        <v>151</v>
      </c>
      <c r="B13" s="81">
        <v>44622907.039999999</v>
      </c>
      <c r="D13" s="81">
        <v>36494106.450000003</v>
      </c>
      <c r="E13" s="8"/>
      <c r="F13" s="115"/>
      <c r="G13" s="115"/>
      <c r="H13" s="114"/>
      <c r="I13" s="114"/>
      <c r="J13" s="114"/>
    </row>
    <row r="14" spans="1:10" ht="15.75" hidden="1" x14ac:dyDescent="0.25">
      <c r="A14" s="6" t="s">
        <v>8</v>
      </c>
      <c r="B14" s="9">
        <v>0</v>
      </c>
      <c r="D14" s="9">
        <v>0</v>
      </c>
      <c r="E14" s="4"/>
      <c r="F14" s="114"/>
      <c r="G14" s="115"/>
      <c r="H14" s="114"/>
      <c r="I14" s="114"/>
      <c r="J14" s="114"/>
    </row>
    <row r="15" spans="1:10" ht="15.75" hidden="1" x14ac:dyDescent="0.25">
      <c r="A15" s="6" t="s">
        <v>9</v>
      </c>
      <c r="B15" s="83">
        <v>0</v>
      </c>
      <c r="D15" s="83">
        <v>0</v>
      </c>
      <c r="E15" s="4"/>
      <c r="F15" s="114"/>
      <c r="G15" s="115"/>
      <c r="H15" s="114"/>
      <c r="I15" s="114"/>
      <c r="J15" s="114"/>
    </row>
    <row r="16" spans="1:10" ht="15.75" x14ac:dyDescent="0.25">
      <c r="A16" s="5" t="s">
        <v>10</v>
      </c>
      <c r="B16" s="58">
        <f>SUM(B9:B15)</f>
        <v>331157464.94</v>
      </c>
      <c r="D16" s="58">
        <v>258267735.62</v>
      </c>
      <c r="E16" s="4"/>
      <c r="F16" s="116"/>
      <c r="G16" s="115"/>
      <c r="H16" s="115"/>
      <c r="I16" s="114"/>
      <c r="J16" s="114"/>
    </row>
    <row r="17" spans="1:10" ht="10.5" customHeight="1" x14ac:dyDescent="0.25">
      <c r="A17" s="5"/>
      <c r="B17" s="11"/>
      <c r="D17" s="11"/>
      <c r="E17" s="4"/>
      <c r="F17" s="114"/>
      <c r="G17" s="114"/>
      <c r="H17" s="114"/>
      <c r="I17" s="114"/>
      <c r="J17" s="114"/>
    </row>
    <row r="18" spans="1:10" ht="15.75" x14ac:dyDescent="0.25">
      <c r="A18" s="5" t="s">
        <v>11</v>
      </c>
      <c r="B18" s="11"/>
      <c r="D18" s="11"/>
      <c r="E18" s="4"/>
      <c r="F18" s="118"/>
      <c r="G18" s="114"/>
      <c r="H18" s="114"/>
      <c r="I18" s="114"/>
      <c r="J18" s="114"/>
    </row>
    <row r="19" spans="1:10" ht="15.75" hidden="1" x14ac:dyDescent="0.25">
      <c r="A19" s="6" t="s">
        <v>12</v>
      </c>
      <c r="B19" s="9">
        <v>0</v>
      </c>
      <c r="D19" s="9">
        <v>0</v>
      </c>
      <c r="E19" s="4"/>
      <c r="F19" s="114"/>
      <c r="G19" s="114"/>
      <c r="H19" s="114"/>
      <c r="I19" s="114"/>
      <c r="J19" s="114"/>
    </row>
    <row r="20" spans="1:10" ht="15.75" hidden="1" x14ac:dyDescent="0.25">
      <c r="A20" s="6" t="s">
        <v>13</v>
      </c>
      <c r="B20" s="9">
        <v>0</v>
      </c>
      <c r="D20" s="9">
        <v>0</v>
      </c>
      <c r="E20" s="4"/>
      <c r="F20" s="114"/>
      <c r="G20" s="114"/>
      <c r="H20" s="114"/>
      <c r="I20" s="114"/>
      <c r="J20" s="114"/>
    </row>
    <row r="21" spans="1:10" ht="15.75" hidden="1" x14ac:dyDescent="0.25">
      <c r="A21" s="6" t="s">
        <v>14</v>
      </c>
      <c r="B21" s="9">
        <v>0</v>
      </c>
      <c r="D21" s="9">
        <v>0</v>
      </c>
      <c r="E21" s="4"/>
      <c r="F21" s="114"/>
      <c r="G21" s="114"/>
      <c r="H21" s="114"/>
      <c r="I21" s="114"/>
      <c r="J21" s="114"/>
    </row>
    <row r="22" spans="1:10" ht="15.75" x14ac:dyDescent="0.25">
      <c r="A22" s="140" t="s">
        <v>15</v>
      </c>
      <c r="B22" s="9"/>
      <c r="D22" s="9"/>
      <c r="E22" s="4"/>
      <c r="F22" s="115"/>
      <c r="G22" s="114"/>
      <c r="H22" s="114"/>
      <c r="I22" s="114"/>
      <c r="J22" s="114"/>
    </row>
    <row r="23" spans="1:10" ht="15.75" x14ac:dyDescent="0.25">
      <c r="A23" s="6" t="s">
        <v>146</v>
      </c>
      <c r="B23" s="141">
        <v>25744095.830000006</v>
      </c>
      <c r="D23" s="89">
        <v>16775751.300000001</v>
      </c>
      <c r="E23" s="8"/>
      <c r="F23" s="115"/>
      <c r="G23" s="114"/>
      <c r="H23" s="114"/>
      <c r="I23" s="114"/>
      <c r="J23" s="114"/>
    </row>
    <row r="24" spans="1:10" ht="15.75" hidden="1" x14ac:dyDescent="0.25">
      <c r="A24" s="6" t="s">
        <v>16</v>
      </c>
      <c r="B24" s="9"/>
      <c r="D24" s="9"/>
      <c r="E24" s="4"/>
      <c r="F24" s="114"/>
      <c r="G24" s="114"/>
      <c r="H24" s="114"/>
      <c r="I24" s="114"/>
      <c r="J24" s="114"/>
    </row>
    <row r="25" spans="1:10" ht="15.75" hidden="1" x14ac:dyDescent="0.25">
      <c r="A25" s="6" t="s">
        <v>17</v>
      </c>
      <c r="B25" s="10"/>
      <c r="D25" s="10">
        <v>0</v>
      </c>
      <c r="E25" s="4"/>
      <c r="F25" s="114"/>
      <c r="G25" s="114"/>
      <c r="H25" s="114"/>
      <c r="I25" s="114"/>
      <c r="J25" s="114"/>
    </row>
    <row r="26" spans="1:10" ht="15.75" x14ac:dyDescent="0.25">
      <c r="A26" s="6" t="s">
        <v>177</v>
      </c>
      <c r="B26" s="81">
        <v>0</v>
      </c>
      <c r="D26" s="81">
        <v>2507311.02</v>
      </c>
      <c r="E26" s="4"/>
      <c r="F26" s="114"/>
      <c r="G26" s="114"/>
      <c r="H26" s="114"/>
      <c r="I26" s="114"/>
      <c r="J26" s="114"/>
    </row>
    <row r="27" spans="1:10" ht="15.75" x14ac:dyDescent="0.25">
      <c r="A27" s="5" t="s">
        <v>18</v>
      </c>
      <c r="B27" s="58">
        <f>SUM(B19:B26)</f>
        <v>25744095.830000006</v>
      </c>
      <c r="D27" s="58">
        <v>19283062.32</v>
      </c>
      <c r="E27" s="4"/>
      <c r="F27" s="115"/>
      <c r="G27" s="114"/>
      <c r="H27" s="114"/>
      <c r="I27" s="114"/>
      <c r="J27" s="114"/>
    </row>
    <row r="28" spans="1:10" ht="9" customHeight="1" x14ac:dyDescent="0.25">
      <c r="A28" s="5"/>
      <c r="B28" s="11"/>
      <c r="D28" s="11"/>
      <c r="E28" s="4"/>
      <c r="F28" s="114"/>
      <c r="G28" s="114"/>
      <c r="H28" s="114"/>
      <c r="I28" s="114"/>
      <c r="J28" s="114"/>
    </row>
    <row r="29" spans="1:10" ht="16.5" thickBot="1" x14ac:dyDescent="0.3">
      <c r="A29" s="5" t="s">
        <v>19</v>
      </c>
      <c r="B29" s="136">
        <f>+B16+B27</f>
        <v>356901560.76999998</v>
      </c>
      <c r="D29" s="85">
        <v>277550797.94</v>
      </c>
      <c r="E29" s="4"/>
      <c r="F29" s="115"/>
      <c r="G29" s="114"/>
      <c r="H29" s="114"/>
      <c r="I29" s="114"/>
      <c r="J29" s="115"/>
    </row>
    <row r="30" spans="1:10" ht="16.5" thickTop="1" x14ac:dyDescent="0.25">
      <c r="A30" s="5" t="s">
        <v>147</v>
      </c>
      <c r="B30" s="86"/>
      <c r="D30" s="86"/>
      <c r="E30" s="4"/>
      <c r="F30" s="114"/>
      <c r="G30" s="114"/>
      <c r="H30" s="114"/>
      <c r="I30" s="114"/>
      <c r="J30" s="114"/>
    </row>
    <row r="31" spans="1:10" ht="15.75" hidden="1" x14ac:dyDescent="0.25">
      <c r="A31" s="5"/>
      <c r="B31" s="87"/>
      <c r="D31" s="87"/>
      <c r="E31" s="4"/>
      <c r="F31" s="114"/>
      <c r="G31" s="114"/>
      <c r="H31" s="114"/>
      <c r="I31" s="114"/>
      <c r="J31" s="114"/>
    </row>
    <row r="32" spans="1:10" ht="15.75" hidden="1" x14ac:dyDescent="0.25">
      <c r="A32" s="6" t="s">
        <v>20</v>
      </c>
      <c r="B32" s="88">
        <v>0</v>
      </c>
      <c r="D32" s="88">
        <v>0</v>
      </c>
      <c r="E32" s="4"/>
      <c r="F32" s="114"/>
      <c r="G32" s="114"/>
      <c r="H32" s="114"/>
      <c r="I32" s="114"/>
      <c r="J32" s="114"/>
    </row>
    <row r="33" spans="1:10" ht="15.75" x14ac:dyDescent="0.25">
      <c r="A33" s="6" t="s">
        <v>167</v>
      </c>
      <c r="B33" s="89">
        <v>98954070.730000004</v>
      </c>
      <c r="D33" s="89">
        <v>98730371.840000004</v>
      </c>
      <c r="E33" s="8"/>
      <c r="F33" s="89"/>
      <c r="G33" s="114"/>
      <c r="H33" s="114"/>
      <c r="I33" s="114"/>
      <c r="J33" s="114"/>
    </row>
    <row r="34" spans="1:10" ht="15.75" hidden="1" x14ac:dyDescent="0.25">
      <c r="A34" s="6" t="s">
        <v>21</v>
      </c>
      <c r="B34" s="88"/>
      <c r="D34" s="88"/>
      <c r="E34" s="8"/>
      <c r="F34" s="88"/>
      <c r="G34" s="114"/>
      <c r="H34" s="114"/>
      <c r="I34" s="114"/>
      <c r="J34" s="114"/>
    </row>
    <row r="35" spans="1:10" ht="31.5" hidden="1" x14ac:dyDescent="0.25">
      <c r="A35" s="6" t="s">
        <v>22</v>
      </c>
      <c r="B35" s="88"/>
      <c r="D35" s="88"/>
      <c r="E35" s="8"/>
      <c r="F35" s="88"/>
      <c r="G35" s="114"/>
      <c r="H35" s="114"/>
      <c r="I35" s="114"/>
      <c r="J35" s="114"/>
    </row>
    <row r="36" spans="1:10" ht="15.75" x14ac:dyDescent="0.25">
      <c r="A36" s="6" t="s">
        <v>168</v>
      </c>
      <c r="B36" s="89">
        <v>7780.47</v>
      </c>
      <c r="D36" s="89">
        <v>0</v>
      </c>
      <c r="E36" s="8"/>
      <c r="F36" s="113"/>
      <c r="G36" s="114"/>
      <c r="H36" s="114"/>
      <c r="I36" s="114"/>
      <c r="J36" s="114"/>
    </row>
    <row r="37" spans="1:10" ht="15.75" hidden="1" x14ac:dyDescent="0.25">
      <c r="A37" s="6" t="s">
        <v>23</v>
      </c>
      <c r="B37" s="9"/>
      <c r="D37" s="9"/>
      <c r="E37" s="4"/>
      <c r="F37" s="89"/>
      <c r="G37" s="114"/>
      <c r="H37" s="114"/>
      <c r="I37" s="114"/>
      <c r="J37" s="114"/>
    </row>
    <row r="38" spans="1:10" ht="15.75" x14ac:dyDescent="0.25">
      <c r="A38" s="6" t="s">
        <v>169</v>
      </c>
      <c r="B38" s="89">
        <v>22008155.84</v>
      </c>
      <c r="D38" s="89">
        <v>20037310.579999998</v>
      </c>
      <c r="E38" s="4"/>
      <c r="F38" s="89"/>
      <c r="G38" s="114"/>
      <c r="H38" s="114"/>
      <c r="I38" s="114"/>
      <c r="J38" s="114"/>
    </row>
    <row r="39" spans="1:10" ht="15.75" hidden="1" x14ac:dyDescent="0.25">
      <c r="A39" s="6" t="s">
        <v>24</v>
      </c>
      <c r="B39" s="9"/>
      <c r="D39" s="9"/>
      <c r="E39" s="4"/>
      <c r="F39" s="88"/>
      <c r="G39" s="114"/>
      <c r="H39" s="114"/>
      <c r="I39" s="114"/>
      <c r="J39" s="114"/>
    </row>
    <row r="40" spans="1:10" ht="15.75" x14ac:dyDescent="0.25">
      <c r="A40" s="6" t="s">
        <v>170</v>
      </c>
      <c r="B40" s="82">
        <v>476209.64</v>
      </c>
      <c r="D40" s="82">
        <v>2298564.0699999998</v>
      </c>
      <c r="E40" s="4"/>
      <c r="F40" s="89"/>
      <c r="G40" s="115"/>
      <c r="H40" s="114"/>
      <c r="I40" s="114"/>
      <c r="J40" s="114"/>
    </row>
    <row r="41" spans="1:10" ht="15.75" x14ac:dyDescent="0.25">
      <c r="A41" s="5" t="s">
        <v>25</v>
      </c>
      <c r="B41" s="58">
        <f>SUM(B33:B40)</f>
        <v>121446216.68000001</v>
      </c>
      <c r="D41" s="58">
        <v>121066246.48999999</v>
      </c>
      <c r="E41" s="4"/>
      <c r="F41" s="117"/>
      <c r="G41" s="115"/>
      <c r="H41" s="114"/>
      <c r="I41" s="114"/>
      <c r="J41" s="114"/>
    </row>
    <row r="42" spans="1:10" ht="15.75" x14ac:dyDescent="0.25">
      <c r="A42" s="5"/>
      <c r="B42" s="11"/>
      <c r="D42" s="11"/>
      <c r="E42" s="4"/>
      <c r="F42" s="114"/>
      <c r="G42" s="115"/>
      <c r="H42" s="114"/>
      <c r="I42" s="114"/>
      <c r="J42" s="114"/>
    </row>
    <row r="43" spans="1:10" ht="15.75" hidden="1" x14ac:dyDescent="0.25">
      <c r="A43" s="14" t="s">
        <v>26</v>
      </c>
      <c r="B43" s="15"/>
      <c r="D43" s="15"/>
      <c r="E43" s="4"/>
    </row>
    <row r="44" spans="1:10" ht="15.75" hidden="1" x14ac:dyDescent="0.25">
      <c r="A44" s="16" t="s">
        <v>27</v>
      </c>
      <c r="B44" s="17">
        <v>0</v>
      </c>
      <c r="D44" s="17">
        <v>0</v>
      </c>
      <c r="E44" s="4"/>
    </row>
    <row r="45" spans="1:10" ht="15.75" hidden="1" x14ac:dyDescent="0.25">
      <c r="A45" s="16" t="s">
        <v>28</v>
      </c>
      <c r="B45" s="17">
        <v>0</v>
      </c>
      <c r="D45" s="17">
        <v>0</v>
      </c>
      <c r="E45" s="4"/>
    </row>
    <row r="46" spans="1:10" ht="15.75" hidden="1" x14ac:dyDescent="0.25">
      <c r="A46" s="16" t="s">
        <v>29</v>
      </c>
      <c r="B46" s="17">
        <v>0</v>
      </c>
      <c r="D46" s="17">
        <v>0</v>
      </c>
      <c r="E46" s="4"/>
    </row>
    <row r="47" spans="1:10" ht="15.75" hidden="1" x14ac:dyDescent="0.25">
      <c r="A47" s="16" t="s">
        <v>30</v>
      </c>
      <c r="B47" s="17">
        <v>0</v>
      </c>
      <c r="D47" s="17">
        <v>0</v>
      </c>
      <c r="E47" s="4"/>
    </row>
    <row r="48" spans="1:10" ht="15.75" hidden="1" x14ac:dyDescent="0.25">
      <c r="A48" s="16" t="s">
        <v>31</v>
      </c>
      <c r="B48" s="17">
        <v>0</v>
      </c>
      <c r="D48" s="17">
        <v>0</v>
      </c>
      <c r="E48" s="4"/>
    </row>
    <row r="49" spans="1:8" ht="15.75" hidden="1" x14ac:dyDescent="0.25">
      <c r="A49" s="16" t="s">
        <v>32</v>
      </c>
      <c r="B49" s="18">
        <v>0</v>
      </c>
      <c r="D49" s="18">
        <v>0</v>
      </c>
      <c r="E49" s="4"/>
    </row>
    <row r="50" spans="1:8" ht="15.75" hidden="1" x14ac:dyDescent="0.25">
      <c r="A50" s="14" t="s">
        <v>33</v>
      </c>
      <c r="B50" s="19">
        <f>SUM(B44:B49)</f>
        <v>0</v>
      </c>
      <c r="D50" s="19">
        <v>0</v>
      </c>
      <c r="E50" s="4"/>
    </row>
    <row r="51" spans="1:8" ht="10.5" hidden="1" customHeight="1" x14ac:dyDescent="0.25">
      <c r="A51" s="14"/>
      <c r="B51" s="19"/>
      <c r="D51" s="19"/>
      <c r="E51" s="4"/>
    </row>
    <row r="52" spans="1:8" ht="16.5" thickBot="1" x14ac:dyDescent="0.3">
      <c r="A52" s="5" t="s">
        <v>34</v>
      </c>
      <c r="B52" s="85">
        <f>+B41+B50</f>
        <v>121446216.68000001</v>
      </c>
      <c r="D52" s="85">
        <v>121066246.48999999</v>
      </c>
      <c r="E52" s="4"/>
      <c r="G52" s="119"/>
    </row>
    <row r="53" spans="1:8" ht="9" customHeight="1" thickTop="1" x14ac:dyDescent="0.25">
      <c r="A53" s="5"/>
      <c r="B53" s="11"/>
      <c r="D53" s="11"/>
      <c r="E53" s="4"/>
    </row>
    <row r="54" spans="1:8" ht="15.75" x14ac:dyDescent="0.25">
      <c r="A54" s="5" t="s">
        <v>171</v>
      </c>
      <c r="B54" s="2"/>
      <c r="D54" s="2"/>
      <c r="E54" s="4"/>
      <c r="F54" s="12"/>
      <c r="G54" s="12"/>
    </row>
    <row r="55" spans="1:8" ht="12.75" hidden="1" customHeight="1" x14ac:dyDescent="0.25">
      <c r="A55" s="6" t="s">
        <v>35</v>
      </c>
      <c r="B55" s="9"/>
      <c r="D55" s="9"/>
      <c r="E55" s="4"/>
    </row>
    <row r="56" spans="1:8" ht="12.75" hidden="1" customHeight="1" x14ac:dyDescent="0.25">
      <c r="A56" s="6" t="s">
        <v>36</v>
      </c>
      <c r="B56" s="9"/>
      <c r="D56" s="9"/>
      <c r="E56" s="4"/>
    </row>
    <row r="57" spans="1:8" ht="15.75" x14ac:dyDescent="0.25">
      <c r="A57" s="6" t="s">
        <v>37</v>
      </c>
      <c r="B57" s="142">
        <v>17496022.419999957</v>
      </c>
      <c r="D57" s="7">
        <v>17279017.279999971</v>
      </c>
      <c r="E57" s="8"/>
      <c r="F57" s="12"/>
      <c r="G57" s="12"/>
      <c r="H57" s="12"/>
    </row>
    <row r="58" spans="1:8" ht="15.75" hidden="1" x14ac:dyDescent="0.25">
      <c r="A58" s="6" t="s">
        <v>38</v>
      </c>
      <c r="B58" s="143"/>
      <c r="D58" s="9"/>
      <c r="E58" s="4"/>
    </row>
    <row r="59" spans="1:8" ht="15.75" x14ac:dyDescent="0.25">
      <c r="A59" s="6" t="s">
        <v>39</v>
      </c>
      <c r="B59" s="137">
        <v>217959321.66999999</v>
      </c>
      <c r="D59" s="81">
        <v>139205534.16999999</v>
      </c>
      <c r="E59" s="8"/>
      <c r="F59" s="12"/>
      <c r="G59" s="12"/>
      <c r="H59" s="12"/>
    </row>
    <row r="60" spans="1:8" ht="12.75" customHeight="1" x14ac:dyDescent="0.25">
      <c r="A60" s="5" t="s">
        <v>40</v>
      </c>
      <c r="B60" s="84">
        <f>SUM(B55:B59)</f>
        <v>235455344.08999994</v>
      </c>
      <c r="D60" s="84">
        <v>156484551.44999996</v>
      </c>
      <c r="E60" s="20"/>
      <c r="F60" s="12"/>
      <c r="G60" s="12"/>
      <c r="H60" s="12"/>
    </row>
    <row r="61" spans="1:8" ht="10.5" customHeight="1" x14ac:dyDescent="0.25">
      <c r="G61" s="12"/>
    </row>
    <row r="62" spans="1:8" ht="16.5" thickBot="1" x14ac:dyDescent="0.3">
      <c r="A62" s="77" t="s">
        <v>148</v>
      </c>
      <c r="B62" s="136">
        <f>B52+B60</f>
        <v>356901560.76999998</v>
      </c>
      <c r="D62" s="85">
        <v>277550797.93999994</v>
      </c>
      <c r="F62" s="12"/>
      <c r="G62" s="12"/>
    </row>
    <row r="63" spans="1:8" ht="15.75" thickTop="1" x14ac:dyDescent="0.25"/>
    <row r="64" spans="1:8" x14ac:dyDescent="0.25">
      <c r="B64" s="12"/>
      <c r="E64" s="12"/>
      <c r="G64" s="12"/>
    </row>
    <row r="65" spans="1:5" x14ac:dyDescent="0.25">
      <c r="D65" s="12"/>
    </row>
    <row r="67" spans="1:5" ht="15.75" x14ac:dyDescent="0.25">
      <c r="A67" s="166" t="s">
        <v>159</v>
      </c>
      <c r="B67" s="166"/>
      <c r="C67" s="166"/>
      <c r="D67" s="166"/>
      <c r="E67" s="78"/>
    </row>
    <row r="68" spans="1:5" ht="14.25" customHeight="1" x14ac:dyDescent="0.25">
      <c r="A68" s="165" t="s">
        <v>154</v>
      </c>
      <c r="B68" s="165"/>
      <c r="C68" s="165"/>
      <c r="D68" s="165"/>
      <c r="E68" s="101"/>
    </row>
    <row r="72" spans="1:5" ht="15.75" x14ac:dyDescent="0.25">
      <c r="A72" s="106" t="s">
        <v>166</v>
      </c>
      <c r="B72" s="166" t="s">
        <v>173</v>
      </c>
      <c r="C72" s="166"/>
      <c r="D72" s="166"/>
      <c r="E72" s="166"/>
    </row>
    <row r="73" spans="1:5" x14ac:dyDescent="0.25">
      <c r="A73" s="100" t="s">
        <v>164</v>
      </c>
      <c r="B73" s="165" t="s">
        <v>174</v>
      </c>
      <c r="C73" s="165"/>
      <c r="D73" s="165"/>
      <c r="E73" s="165"/>
    </row>
  </sheetData>
  <mergeCells count="8">
    <mergeCell ref="B73:E73"/>
    <mergeCell ref="A67:D67"/>
    <mergeCell ref="A68:D68"/>
    <mergeCell ref="A1:D1"/>
    <mergeCell ref="A2:D2"/>
    <mergeCell ref="A3:D3"/>
    <mergeCell ref="A4:D4"/>
    <mergeCell ref="B72:E72"/>
  </mergeCells>
  <printOptions horizontalCentered="1"/>
  <pageMargins left="0.94488188976377963" right="0.35433070866141736" top="0.9055118110236221" bottom="0.98425196850393704" header="0.31496062992125984" footer="0.31496062992125984"/>
  <pageSetup scale="9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zoomScaleSheetLayoutView="100" workbookViewId="0">
      <selection activeCell="E8" sqref="E8:E9"/>
    </sheetView>
  </sheetViews>
  <sheetFormatPr baseColWidth="10" defaultColWidth="11.42578125" defaultRowHeight="15" x14ac:dyDescent="0.25"/>
  <cols>
    <col min="1" max="1" width="59.5703125" customWidth="1"/>
    <col min="2" max="2" width="17.5703125" bestFit="1" customWidth="1"/>
    <col min="3" max="3" width="2.28515625" hidden="1" customWidth="1"/>
    <col min="4" max="4" width="2" customWidth="1"/>
    <col min="5" max="5" width="17.5703125" bestFit="1" customWidth="1"/>
    <col min="6" max="6" width="7.7109375" customWidth="1"/>
    <col min="7" max="7" width="15.140625" bestFit="1" customWidth="1"/>
    <col min="8" max="8" width="15.5703125" bestFit="1" customWidth="1"/>
    <col min="9" max="9" width="15.85546875" bestFit="1" customWidth="1"/>
    <col min="10" max="10" width="15.140625" bestFit="1" customWidth="1"/>
  </cols>
  <sheetData>
    <row r="1" spans="1:9" ht="35.25" customHeight="1" x14ac:dyDescent="0.25">
      <c r="A1" s="167" t="s">
        <v>0</v>
      </c>
      <c r="B1" s="167"/>
      <c r="C1" s="167"/>
      <c r="D1" s="167"/>
      <c r="E1" s="167"/>
      <c r="F1" s="1"/>
      <c r="G1" s="1"/>
    </row>
    <row r="2" spans="1:9" ht="21" x14ac:dyDescent="0.35">
      <c r="A2" s="167" t="s">
        <v>41</v>
      </c>
      <c r="B2" s="167"/>
      <c r="C2" s="167"/>
      <c r="D2" s="167"/>
      <c r="E2" s="167"/>
      <c r="F2" s="1"/>
      <c r="G2" s="21"/>
    </row>
    <row r="3" spans="1:9" ht="21" x14ac:dyDescent="0.35">
      <c r="A3" s="167" t="s">
        <v>182</v>
      </c>
      <c r="B3" s="167"/>
      <c r="C3" s="167"/>
      <c r="D3" s="167"/>
      <c r="E3" s="167"/>
      <c r="F3" s="1"/>
      <c r="G3" s="21"/>
    </row>
    <row r="4" spans="1:9" ht="21" x14ac:dyDescent="0.35">
      <c r="A4" s="167" t="s">
        <v>42</v>
      </c>
      <c r="B4" s="167"/>
      <c r="C4" s="167"/>
      <c r="D4" s="167"/>
      <c r="E4" s="167"/>
      <c r="F4" s="1"/>
      <c r="G4" s="21"/>
    </row>
    <row r="5" spans="1:9" ht="15.75" x14ac:dyDescent="0.25">
      <c r="A5" s="4"/>
      <c r="B5" s="22">
        <v>2022</v>
      </c>
      <c r="C5" s="22"/>
      <c r="D5" s="22"/>
      <c r="E5" s="22">
        <v>2021</v>
      </c>
    </row>
    <row r="6" spans="1:9" ht="15.75" x14ac:dyDescent="0.25">
      <c r="A6" s="23" t="s">
        <v>172</v>
      </c>
      <c r="B6" s="4"/>
      <c r="C6" s="4"/>
      <c r="D6" s="4"/>
      <c r="E6" s="4"/>
    </row>
    <row r="7" spans="1:9" ht="15.75" hidden="1" x14ac:dyDescent="0.25">
      <c r="A7" s="24" t="s">
        <v>43</v>
      </c>
      <c r="B7" s="25">
        <v>0</v>
      </c>
      <c r="C7" s="25"/>
      <c r="D7" s="25"/>
      <c r="E7" s="25">
        <v>0</v>
      </c>
    </row>
    <row r="8" spans="1:9" ht="27" customHeight="1" x14ac:dyDescent="0.25">
      <c r="A8" s="24" t="s">
        <v>44</v>
      </c>
      <c r="B8" s="26">
        <v>533453806.36000001</v>
      </c>
      <c r="C8" s="25"/>
      <c r="E8" s="26">
        <v>429134806.43000001</v>
      </c>
    </row>
    <row r="9" spans="1:9" ht="15.75" x14ac:dyDescent="0.25">
      <c r="A9" s="24" t="s">
        <v>45</v>
      </c>
      <c r="B9" s="144">
        <v>405862100.21000004</v>
      </c>
      <c r="C9" s="25"/>
      <c r="E9" s="90">
        <v>358216711.05000001</v>
      </c>
      <c r="I9" s="12"/>
    </row>
    <row r="10" spans="1:9" ht="15.75" hidden="1" x14ac:dyDescent="0.25">
      <c r="A10" s="24" t="s">
        <v>46</v>
      </c>
      <c r="B10" s="145">
        <v>0</v>
      </c>
      <c r="C10" s="27"/>
      <c r="E10" s="27">
        <v>0</v>
      </c>
    </row>
    <row r="11" spans="1:9" ht="15.75" x14ac:dyDescent="0.25">
      <c r="A11" s="23" t="s">
        <v>47</v>
      </c>
      <c r="B11" s="146">
        <f>SUM(B7:B10)</f>
        <v>939315906.57000005</v>
      </c>
      <c r="C11" s="28"/>
      <c r="E11" s="91">
        <v>787351517.48000002</v>
      </c>
      <c r="I11" s="12"/>
    </row>
    <row r="12" spans="1:9" ht="15.75" x14ac:dyDescent="0.25">
      <c r="A12" s="29"/>
      <c r="B12" s="147"/>
      <c r="C12" s="30"/>
      <c r="E12" s="30"/>
      <c r="I12" s="12"/>
    </row>
    <row r="13" spans="1:9" ht="15.75" x14ac:dyDescent="0.25">
      <c r="A13" s="31" t="s">
        <v>184</v>
      </c>
      <c r="B13" s="130"/>
      <c r="C13" s="4"/>
      <c r="I13" s="41"/>
    </row>
    <row r="14" spans="1:9" ht="15.75" x14ac:dyDescent="0.25">
      <c r="A14" s="24" t="s">
        <v>149</v>
      </c>
      <c r="B14" s="148">
        <v>606731634.94000006</v>
      </c>
      <c r="C14" s="80"/>
      <c r="E14" s="80">
        <v>560282755.58000004</v>
      </c>
      <c r="I14" s="12"/>
    </row>
    <row r="15" spans="1:9" ht="15.75" hidden="1" customHeight="1" x14ac:dyDescent="0.25">
      <c r="A15" s="24" t="s">
        <v>48</v>
      </c>
      <c r="B15" s="148"/>
      <c r="C15" s="80"/>
      <c r="E15" s="80"/>
    </row>
    <row r="16" spans="1:9" ht="15.75" x14ac:dyDescent="0.25">
      <c r="A16" s="24" t="s">
        <v>49</v>
      </c>
      <c r="B16" s="148">
        <f>306698379.66-10729975.85</f>
        <v>295968403.81</v>
      </c>
      <c r="C16" s="80"/>
      <c r="E16" s="80">
        <v>192661504.09999999</v>
      </c>
      <c r="G16" s="60"/>
      <c r="H16" s="12"/>
      <c r="I16" s="12"/>
    </row>
    <row r="17" spans="1:10" ht="15.75" x14ac:dyDescent="0.25">
      <c r="A17" s="24" t="s">
        <v>50</v>
      </c>
      <c r="B17" s="148">
        <f>139131.4+1622499.92</f>
        <v>1761631.3199999998</v>
      </c>
      <c r="C17" s="80"/>
      <c r="E17" s="80">
        <v>542048</v>
      </c>
      <c r="H17" s="119"/>
      <c r="I17" s="12"/>
    </row>
    <row r="18" spans="1:10" ht="15.75" hidden="1" x14ac:dyDescent="0.25">
      <c r="A18" s="24" t="s">
        <v>51</v>
      </c>
      <c r="B18" s="148"/>
      <c r="C18" s="80"/>
      <c r="E18" s="80"/>
    </row>
    <row r="19" spans="1:10" ht="15.75" x14ac:dyDescent="0.25">
      <c r="A19" s="24" t="s">
        <v>150</v>
      </c>
      <c r="B19" s="149">
        <v>17358214.079999998</v>
      </c>
      <c r="C19" s="80"/>
      <c r="E19" s="92">
        <v>16586192.52</v>
      </c>
      <c r="J19" s="12"/>
    </row>
    <row r="20" spans="1:10" ht="15.75" hidden="1" x14ac:dyDescent="0.25">
      <c r="A20" s="24" t="s">
        <v>52</v>
      </c>
      <c r="B20" s="145"/>
      <c r="C20" s="27"/>
      <c r="E20" s="27"/>
    </row>
    <row r="21" spans="1:10" ht="15.75" x14ac:dyDescent="0.25">
      <c r="A21" s="23" t="s">
        <v>53</v>
      </c>
      <c r="B21" s="146">
        <f>SUM(B14:B20)</f>
        <v>921819884.1500001</v>
      </c>
      <c r="C21" s="28"/>
      <c r="E21" s="91">
        <v>770072500.20000005</v>
      </c>
      <c r="G21" s="12"/>
      <c r="H21" s="12"/>
    </row>
    <row r="22" spans="1:10" ht="15.75" hidden="1" x14ac:dyDescent="0.25">
      <c r="A22" s="29"/>
      <c r="B22" s="147"/>
      <c r="C22" s="30"/>
      <c r="E22" s="30"/>
    </row>
    <row r="23" spans="1:10" ht="15.75" hidden="1" x14ac:dyDescent="0.25">
      <c r="A23" s="24" t="s">
        <v>54</v>
      </c>
      <c r="B23" s="150" t="s">
        <v>55</v>
      </c>
      <c r="C23" s="25"/>
      <c r="E23" s="25" t="s">
        <v>55</v>
      </c>
    </row>
    <row r="24" spans="1:10" ht="15.75" hidden="1" x14ac:dyDescent="0.25">
      <c r="A24" s="29"/>
      <c r="B24" s="151"/>
      <c r="C24" s="4"/>
      <c r="E24" s="4"/>
    </row>
    <row r="25" spans="1:10" ht="15.75" hidden="1" x14ac:dyDescent="0.25">
      <c r="A25" s="24" t="s">
        <v>56</v>
      </c>
      <c r="B25" s="145">
        <v>0</v>
      </c>
      <c r="C25" s="27"/>
      <c r="E25" s="27">
        <v>0</v>
      </c>
    </row>
    <row r="26" spans="1:10" ht="15.75" x14ac:dyDescent="0.25">
      <c r="A26" s="29"/>
      <c r="B26" s="152"/>
      <c r="C26" s="4"/>
      <c r="E26" s="94"/>
      <c r="G26" s="12"/>
    </row>
    <row r="27" spans="1:10" ht="16.5" thickBot="1" x14ac:dyDescent="0.3">
      <c r="A27" s="23" t="s">
        <v>57</v>
      </c>
      <c r="B27" s="153">
        <f>+B11-B21</f>
        <v>17496022.419999957</v>
      </c>
      <c r="C27" s="28"/>
      <c r="E27" s="93">
        <v>17279017.279999971</v>
      </c>
    </row>
    <row r="28" spans="1:10" ht="16.5" thickTop="1" x14ac:dyDescent="0.25">
      <c r="A28" s="23"/>
      <c r="B28" s="102"/>
      <c r="C28" s="103"/>
      <c r="E28" s="102"/>
    </row>
    <row r="29" spans="1:10" ht="15.75" x14ac:dyDescent="0.25">
      <c r="A29" s="23"/>
      <c r="B29" s="102"/>
      <c r="C29" s="103"/>
      <c r="E29" s="102"/>
    </row>
    <row r="30" spans="1:10" ht="15.75" x14ac:dyDescent="0.25">
      <c r="A30" s="127"/>
      <c r="B30" s="128"/>
      <c r="C30" s="129"/>
      <c r="D30" s="130"/>
      <c r="E30" s="102"/>
    </row>
    <row r="31" spans="1:10" ht="15.75" x14ac:dyDescent="0.25">
      <c r="A31" s="127"/>
      <c r="B31" s="128"/>
      <c r="C31" s="129"/>
      <c r="D31" s="130"/>
      <c r="E31" s="102"/>
    </row>
    <row r="32" spans="1:10" ht="15.75" x14ac:dyDescent="0.25">
      <c r="A32" s="127"/>
      <c r="B32" s="128"/>
      <c r="C32" s="129"/>
      <c r="D32" s="130"/>
      <c r="E32" s="102"/>
    </row>
    <row r="33" spans="1:5" ht="15.75" x14ac:dyDescent="0.25">
      <c r="A33" s="127"/>
      <c r="B33" s="128"/>
      <c r="C33" s="129"/>
      <c r="D33" s="130"/>
      <c r="E33" s="102"/>
    </row>
    <row r="34" spans="1:5" ht="15.75" x14ac:dyDescent="0.25">
      <c r="A34" s="127"/>
      <c r="B34" s="128"/>
      <c r="C34" s="129"/>
      <c r="D34" s="130"/>
      <c r="E34" s="102"/>
    </row>
    <row r="35" spans="1:5" ht="15.75" x14ac:dyDescent="0.25">
      <c r="A35" s="127"/>
      <c r="B35" s="128"/>
      <c r="C35" s="129"/>
      <c r="D35" s="130"/>
      <c r="E35" s="102"/>
    </row>
    <row r="36" spans="1:5" ht="15.75" x14ac:dyDescent="0.25">
      <c r="A36" s="23"/>
      <c r="B36" s="102"/>
      <c r="C36" s="103"/>
      <c r="E36" s="102"/>
    </row>
    <row r="37" spans="1:5" ht="15.75" x14ac:dyDescent="0.25">
      <c r="A37" s="29"/>
      <c r="B37" s="30"/>
      <c r="C37" s="30"/>
      <c r="E37" s="30"/>
    </row>
    <row r="38" spans="1:5" ht="15.75" hidden="1" x14ac:dyDescent="0.25">
      <c r="A38" s="32" t="s">
        <v>58</v>
      </c>
      <c r="B38" s="4"/>
      <c r="C38" s="4"/>
      <c r="E38" s="4"/>
    </row>
    <row r="39" spans="1:5" ht="15.75" hidden="1" x14ac:dyDescent="0.25">
      <c r="A39" s="24" t="s">
        <v>59</v>
      </c>
      <c r="B39" s="25">
        <v>0</v>
      </c>
      <c r="C39" s="25"/>
      <c r="E39" s="25">
        <v>0</v>
      </c>
    </row>
    <row r="40" spans="1:5" ht="15.75" hidden="1" x14ac:dyDescent="0.25">
      <c r="A40" s="24" t="s">
        <v>38</v>
      </c>
      <c r="B40" s="27">
        <v>0</v>
      </c>
      <c r="C40" s="27"/>
      <c r="E40" s="27">
        <v>0</v>
      </c>
    </row>
    <row r="41" spans="1:5" ht="15.75" x14ac:dyDescent="0.25">
      <c r="A41" s="29"/>
      <c r="B41" s="4"/>
      <c r="C41" s="4"/>
      <c r="D41" s="4"/>
      <c r="E41" s="4"/>
    </row>
    <row r="42" spans="1:5" ht="15.75" x14ac:dyDescent="0.25">
      <c r="A42" s="168" t="s">
        <v>160</v>
      </c>
      <c r="B42" s="168"/>
      <c r="C42" s="168"/>
      <c r="D42" s="168"/>
      <c r="E42" s="168"/>
    </row>
    <row r="43" spans="1:5" x14ac:dyDescent="0.25">
      <c r="A43" s="165" t="s">
        <v>155</v>
      </c>
      <c r="B43" s="165"/>
      <c r="C43" s="165"/>
      <c r="D43" s="165"/>
      <c r="E43" s="165"/>
    </row>
    <row r="47" spans="1:5" ht="15.75" x14ac:dyDescent="0.25">
      <c r="A47" s="105" t="s">
        <v>165</v>
      </c>
      <c r="B47" s="168" t="s">
        <v>175</v>
      </c>
      <c r="C47" s="168"/>
      <c r="D47" s="168"/>
      <c r="E47" s="168"/>
    </row>
    <row r="48" spans="1:5" x14ac:dyDescent="0.25">
      <c r="A48" s="100" t="s">
        <v>161</v>
      </c>
      <c r="B48" s="165" t="s">
        <v>174</v>
      </c>
      <c r="C48" s="165"/>
      <c r="D48" s="165"/>
      <c r="E48" s="165"/>
    </row>
  </sheetData>
  <mergeCells count="8">
    <mergeCell ref="A43:E43"/>
    <mergeCell ref="B47:E47"/>
    <mergeCell ref="B48:E48"/>
    <mergeCell ref="A42:E42"/>
    <mergeCell ref="A1:E1"/>
    <mergeCell ref="A2:E2"/>
    <mergeCell ref="A3:E3"/>
    <mergeCell ref="A4:E4"/>
  </mergeCells>
  <printOptions horizontalCentered="1"/>
  <pageMargins left="0.94488188976377963" right="0.31496062992125984" top="0.9055118110236221" bottom="0.74803149606299213" header="0.35433070866141736" footer="0.35433070866141736"/>
  <pageSetup scale="9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zoomScaleNormal="100" zoomScaleSheetLayoutView="100" workbookViewId="0">
      <selection activeCell="D16" sqref="D16:D17"/>
    </sheetView>
  </sheetViews>
  <sheetFormatPr baseColWidth="10" defaultColWidth="11.42578125" defaultRowHeight="15" x14ac:dyDescent="0.25"/>
  <cols>
    <col min="1" max="1" width="3.85546875" bestFit="1" customWidth="1"/>
    <col min="2" max="2" width="38.5703125" customWidth="1"/>
    <col min="3" max="3" width="17.7109375" customWidth="1"/>
    <col min="4" max="4" width="17.28515625" customWidth="1"/>
    <col min="5" max="5" width="16.42578125" customWidth="1"/>
    <col min="6" max="6" width="18.28515625" bestFit="1" customWidth="1"/>
    <col min="7" max="7" width="15.140625" bestFit="1" customWidth="1"/>
    <col min="8" max="8" width="24.140625" customWidth="1"/>
    <col min="9" max="9" width="15.140625" bestFit="1" customWidth="1"/>
    <col min="10" max="10" width="14.140625" bestFit="1" customWidth="1"/>
    <col min="11" max="12" width="15.140625" bestFit="1" customWidth="1"/>
  </cols>
  <sheetData>
    <row r="2" spans="1:12" ht="17.25" x14ac:dyDescent="0.3">
      <c r="A2" s="169" t="s">
        <v>152</v>
      </c>
      <c r="B2" s="169"/>
      <c r="C2" s="169"/>
      <c r="D2" s="169"/>
      <c r="E2" s="169"/>
      <c r="F2" s="169"/>
      <c r="G2" s="169"/>
    </row>
    <row r="3" spans="1:12" ht="15.75" customHeight="1" x14ac:dyDescent="0.25">
      <c r="A3" s="170" t="s">
        <v>153</v>
      </c>
      <c r="B3" s="170"/>
      <c r="C3" s="170"/>
      <c r="D3" s="170"/>
      <c r="E3" s="170"/>
      <c r="F3" s="170"/>
      <c r="G3" s="170"/>
    </row>
    <row r="5" spans="1:12" ht="20.25" x14ac:dyDescent="0.25">
      <c r="A5" s="171" t="s">
        <v>118</v>
      </c>
      <c r="B5" s="171"/>
      <c r="C5" s="171"/>
      <c r="D5" s="171"/>
      <c r="E5" s="171"/>
      <c r="F5" s="171"/>
      <c r="G5" s="171"/>
    </row>
    <row r="6" spans="1:12" ht="20.25" x14ac:dyDescent="0.25">
      <c r="A6" s="171" t="s">
        <v>178</v>
      </c>
      <c r="B6" s="171"/>
      <c r="C6" s="171"/>
      <c r="D6" s="171"/>
      <c r="E6" s="171"/>
      <c r="F6" s="171"/>
      <c r="G6" s="171"/>
    </row>
    <row r="7" spans="1:12" ht="20.25" x14ac:dyDescent="0.25">
      <c r="A7" s="171" t="s">
        <v>119</v>
      </c>
      <c r="B7" s="171"/>
      <c r="C7" s="171"/>
      <c r="D7" s="171"/>
      <c r="E7" s="171"/>
      <c r="F7" s="171"/>
      <c r="G7" s="171"/>
    </row>
    <row r="8" spans="1:12" ht="20.25" x14ac:dyDescent="0.25">
      <c r="A8" s="171" t="s">
        <v>120</v>
      </c>
      <c r="B8" s="171"/>
      <c r="C8" s="171"/>
      <c r="D8" s="171"/>
      <c r="E8" s="171"/>
      <c r="F8" s="171"/>
      <c r="G8" s="171"/>
    </row>
    <row r="9" spans="1:12" x14ac:dyDescent="0.25">
      <c r="A9" s="172"/>
      <c r="B9" s="172"/>
      <c r="C9" s="172"/>
      <c r="D9" s="172"/>
      <c r="E9" s="172"/>
      <c r="F9" s="172"/>
      <c r="G9" s="172"/>
    </row>
    <row r="10" spans="1:12" ht="47.25" x14ac:dyDescent="0.25">
      <c r="A10" s="173" t="s">
        <v>121</v>
      </c>
      <c r="B10" s="173"/>
      <c r="C10" s="62" t="s">
        <v>122</v>
      </c>
      <c r="D10" s="62" t="s">
        <v>123</v>
      </c>
      <c r="E10" s="62" t="s">
        <v>124</v>
      </c>
      <c r="F10" s="62" t="s">
        <v>125</v>
      </c>
    </row>
    <row r="11" spans="1:12" ht="15.75" x14ac:dyDescent="0.25">
      <c r="A11" s="63">
        <v>1</v>
      </c>
      <c r="B11" s="64" t="s">
        <v>126</v>
      </c>
      <c r="C11" s="65">
        <f>C16+C17</f>
        <v>877101041</v>
      </c>
      <c r="D11" s="154">
        <f>D16+D17</f>
        <v>939315906.57000005</v>
      </c>
      <c r="E11" s="131"/>
      <c r="F11" s="134">
        <f>SUM(C11:E11)</f>
        <v>1816416947.5700002</v>
      </c>
      <c r="H11" s="60"/>
      <c r="I11" s="12"/>
      <c r="L11" s="12"/>
    </row>
    <row r="12" spans="1:12" ht="15.75" hidden="1" x14ac:dyDescent="0.25">
      <c r="A12" s="66">
        <v>1.1000000000000001</v>
      </c>
      <c r="B12" s="67" t="s">
        <v>43</v>
      </c>
      <c r="C12" s="68"/>
      <c r="D12" s="155"/>
      <c r="E12" s="132"/>
      <c r="F12" s="68"/>
      <c r="H12" s="60"/>
      <c r="I12" s="12"/>
    </row>
    <row r="13" spans="1:12" ht="15.75" hidden="1" x14ac:dyDescent="0.25">
      <c r="A13" s="66">
        <v>1.2</v>
      </c>
      <c r="B13" s="67" t="s">
        <v>127</v>
      </c>
      <c r="C13" s="68"/>
      <c r="D13" s="155"/>
      <c r="E13" s="132"/>
      <c r="F13" s="68"/>
      <c r="H13" s="60"/>
      <c r="I13" s="12"/>
    </row>
    <row r="14" spans="1:12" ht="15.75" hidden="1" x14ac:dyDescent="0.25">
      <c r="A14" s="66">
        <v>1.3</v>
      </c>
      <c r="B14" s="67" t="s">
        <v>128</v>
      </c>
      <c r="C14" s="68"/>
      <c r="D14" s="155"/>
      <c r="E14" s="132"/>
      <c r="F14" s="68"/>
      <c r="H14" s="60"/>
      <c r="I14" s="12"/>
    </row>
    <row r="15" spans="1:12" ht="15.75" hidden="1" x14ac:dyDescent="0.25">
      <c r="A15" s="66">
        <v>1.4</v>
      </c>
      <c r="B15" s="67" t="s">
        <v>129</v>
      </c>
      <c r="C15" s="68"/>
      <c r="D15" s="155"/>
      <c r="E15" s="132"/>
      <c r="F15" s="68"/>
      <c r="H15" s="60"/>
      <c r="I15" s="12"/>
    </row>
    <row r="16" spans="1:12" ht="15.75" x14ac:dyDescent="0.25">
      <c r="A16" s="66">
        <v>1.5</v>
      </c>
      <c r="B16" s="67" t="s">
        <v>130</v>
      </c>
      <c r="C16" s="69">
        <v>406001041</v>
      </c>
      <c r="D16" s="111">
        <v>533453806.36000001</v>
      </c>
      <c r="E16" s="132">
        <f>D16/C16</f>
        <v>1.3139222624801103</v>
      </c>
      <c r="F16" s="70">
        <f>C16-D16</f>
        <v>-127452765.36000001</v>
      </c>
      <c r="H16" s="60"/>
      <c r="I16" s="12"/>
      <c r="K16" s="60"/>
    </row>
    <row r="17" spans="1:12" ht="15.75" x14ac:dyDescent="0.25">
      <c r="A17" s="66">
        <v>1.6</v>
      </c>
      <c r="B17" s="67" t="s">
        <v>131</v>
      </c>
      <c r="C17" s="111">
        <v>471100000</v>
      </c>
      <c r="D17" s="111">
        <v>405862100.21000004</v>
      </c>
      <c r="E17" s="132">
        <f>D17/C17</f>
        <v>0.86152005988112934</v>
      </c>
      <c r="F17" s="70">
        <f>C17-D17</f>
        <v>65237899.789999962</v>
      </c>
      <c r="H17" s="60"/>
      <c r="I17" s="12"/>
      <c r="K17" s="60"/>
    </row>
    <row r="18" spans="1:12" ht="15.75" hidden="1" x14ac:dyDescent="0.25">
      <c r="A18" s="66">
        <v>1.7</v>
      </c>
      <c r="B18" s="67" t="s">
        <v>132</v>
      </c>
      <c r="C18" s="68"/>
      <c r="D18" s="155"/>
      <c r="E18" s="132"/>
      <c r="F18" s="68"/>
      <c r="H18" s="60"/>
      <c r="I18" s="12"/>
    </row>
    <row r="19" spans="1:12" ht="15.75" hidden="1" x14ac:dyDescent="0.25">
      <c r="A19" s="66">
        <v>1.8</v>
      </c>
      <c r="B19" s="67" t="s">
        <v>133</v>
      </c>
      <c r="C19" s="68"/>
      <c r="D19" s="155"/>
      <c r="E19" s="132"/>
      <c r="F19" s="68"/>
      <c r="H19" s="60"/>
      <c r="I19" s="12"/>
    </row>
    <row r="20" spans="1:12" ht="15.75" hidden="1" x14ac:dyDescent="0.25">
      <c r="A20" s="66">
        <v>1.9</v>
      </c>
      <c r="B20" s="67" t="s">
        <v>134</v>
      </c>
      <c r="C20" s="68"/>
      <c r="D20" s="155"/>
      <c r="E20" s="132"/>
      <c r="F20" s="68"/>
      <c r="H20" s="60"/>
      <c r="I20" s="12"/>
    </row>
    <row r="21" spans="1:12" ht="15.75" x14ac:dyDescent="0.25">
      <c r="A21" s="63">
        <v>2</v>
      </c>
      <c r="B21" s="64" t="s">
        <v>135</v>
      </c>
      <c r="C21" s="65">
        <f>C22+C23+C24+C27+C28+C30+C31</f>
        <v>877101041</v>
      </c>
      <c r="D21" s="154">
        <f>D22+D23+D24+D27+D28+D30</f>
        <v>930788228.68000019</v>
      </c>
      <c r="E21" s="131"/>
      <c r="F21" s="134">
        <f>SUM(C21:D21)</f>
        <v>1807889269.6800003</v>
      </c>
      <c r="H21" s="60"/>
      <c r="I21" s="12"/>
    </row>
    <row r="22" spans="1:12" ht="17.25" customHeight="1" x14ac:dyDescent="0.25">
      <c r="A22" s="66">
        <v>2.1</v>
      </c>
      <c r="B22" s="67" t="s">
        <v>136</v>
      </c>
      <c r="C22" s="69">
        <v>645391121</v>
      </c>
      <c r="D22" s="111">
        <v>606731634.94000006</v>
      </c>
      <c r="E22" s="132">
        <f t="shared" ref="E22:E31" si="0">D22/C22</f>
        <v>0.94009913554419666</v>
      </c>
      <c r="F22" s="70">
        <f>C22-D22</f>
        <v>38659486.059999943</v>
      </c>
      <c r="G22" s="60"/>
      <c r="H22" s="60"/>
      <c r="I22" s="12"/>
    </row>
    <row r="23" spans="1:12" ht="15.75" x14ac:dyDescent="0.25">
      <c r="A23" s="66">
        <v>2.2000000000000002</v>
      </c>
      <c r="B23" s="67" t="s">
        <v>137</v>
      </c>
      <c r="C23" s="69">
        <v>22727000</v>
      </c>
      <c r="D23" s="111">
        <v>17358214.079999998</v>
      </c>
      <c r="E23" s="132">
        <f t="shared" si="0"/>
        <v>0.76377058476701709</v>
      </c>
      <c r="F23" s="70">
        <f t="shared" ref="F23:F31" si="1">C23-D23</f>
        <v>5368785.9200000018</v>
      </c>
      <c r="G23" s="60"/>
      <c r="H23" s="60"/>
      <c r="I23" s="12"/>
      <c r="L23" s="12"/>
    </row>
    <row r="24" spans="1:12" ht="15.75" x14ac:dyDescent="0.25">
      <c r="A24" s="66">
        <v>2.2999999999999998</v>
      </c>
      <c r="B24" s="67" t="s">
        <v>138</v>
      </c>
      <c r="C24" s="69">
        <v>196749205</v>
      </c>
      <c r="D24" s="111">
        <v>295968403.81</v>
      </c>
      <c r="E24" s="132">
        <f t="shared" si="0"/>
        <v>1.5042927558970314</v>
      </c>
      <c r="F24" s="70">
        <f t="shared" si="1"/>
        <v>-99219198.810000002</v>
      </c>
      <c r="G24" s="60"/>
      <c r="H24" s="60"/>
      <c r="I24" s="12"/>
    </row>
    <row r="25" spans="1:12" ht="15.75" hidden="1" x14ac:dyDescent="0.25">
      <c r="A25" s="66">
        <v>2.4</v>
      </c>
      <c r="B25" s="67" t="s">
        <v>139</v>
      </c>
      <c r="C25" s="68"/>
      <c r="D25" s="68"/>
      <c r="E25" s="132" t="e">
        <f t="shared" si="0"/>
        <v>#DIV/0!</v>
      </c>
      <c r="F25" s="70">
        <f t="shared" si="1"/>
        <v>0</v>
      </c>
      <c r="G25" s="60"/>
      <c r="H25" s="60"/>
      <c r="I25" s="12"/>
    </row>
    <row r="26" spans="1:12" ht="15.75" hidden="1" x14ac:dyDescent="0.25">
      <c r="A26" s="66">
        <v>2.5</v>
      </c>
      <c r="B26" s="67" t="s">
        <v>140</v>
      </c>
      <c r="C26" s="68"/>
      <c r="D26" s="68"/>
      <c r="E26" s="132" t="e">
        <f t="shared" si="0"/>
        <v>#DIV/0!</v>
      </c>
      <c r="F26" s="70">
        <f t="shared" si="1"/>
        <v>0</v>
      </c>
      <c r="G26" s="60"/>
      <c r="H26" s="60"/>
      <c r="I26" s="12"/>
    </row>
    <row r="27" spans="1:12" ht="15.75" x14ac:dyDescent="0.25">
      <c r="A27" s="66">
        <v>2.6</v>
      </c>
      <c r="B27" s="67" t="s">
        <v>141</v>
      </c>
      <c r="C27" s="69">
        <v>12233715</v>
      </c>
      <c r="D27" s="69">
        <v>10729975.85</v>
      </c>
      <c r="E27" s="132">
        <f t="shared" si="0"/>
        <v>0.87708237849255111</v>
      </c>
      <c r="F27" s="70">
        <f t="shared" si="1"/>
        <v>1503739.1500000004</v>
      </c>
      <c r="G27" s="60"/>
      <c r="H27" s="60"/>
      <c r="I27" s="12"/>
      <c r="J27" s="12"/>
    </row>
    <row r="28" spans="1:12" ht="15.75" hidden="1" x14ac:dyDescent="0.25">
      <c r="A28" s="66">
        <v>2.7</v>
      </c>
      <c r="B28" s="67" t="s">
        <v>142</v>
      </c>
      <c r="C28" s="69"/>
      <c r="D28" s="70"/>
      <c r="E28" s="132" t="e">
        <f t="shared" si="0"/>
        <v>#DIV/0!</v>
      </c>
      <c r="F28" s="70">
        <f t="shared" si="1"/>
        <v>0</v>
      </c>
      <c r="H28" s="60"/>
      <c r="I28" s="12"/>
    </row>
    <row r="29" spans="1:12" ht="31.5" hidden="1" x14ac:dyDescent="0.25">
      <c r="A29" s="66">
        <v>2.8</v>
      </c>
      <c r="B29" s="67" t="s">
        <v>143</v>
      </c>
      <c r="C29" s="69"/>
      <c r="D29" s="68"/>
      <c r="E29" s="132" t="e">
        <f t="shared" si="0"/>
        <v>#DIV/0!</v>
      </c>
      <c r="F29" s="70">
        <f t="shared" si="1"/>
        <v>0</v>
      </c>
      <c r="H29" s="60"/>
      <c r="I29" s="12"/>
    </row>
    <row r="30" spans="1:12" ht="15.75" hidden="1" x14ac:dyDescent="0.25">
      <c r="A30" s="66">
        <v>2.9</v>
      </c>
      <c r="B30" s="67" t="s">
        <v>52</v>
      </c>
      <c r="C30" s="69"/>
      <c r="D30" s="68"/>
      <c r="E30" s="132" t="e">
        <f t="shared" si="0"/>
        <v>#DIV/0!</v>
      </c>
      <c r="F30" s="70">
        <f t="shared" si="1"/>
        <v>0</v>
      </c>
      <c r="H30" s="60"/>
      <c r="I30" s="12"/>
    </row>
    <row r="31" spans="1:12" ht="15.75" x14ac:dyDescent="0.25">
      <c r="A31" s="66">
        <v>2.7</v>
      </c>
      <c r="B31" s="67" t="s">
        <v>142</v>
      </c>
      <c r="C31" s="69">
        <v>0</v>
      </c>
      <c r="D31" s="69"/>
      <c r="E31" s="132" t="e">
        <f t="shared" si="0"/>
        <v>#DIV/0!</v>
      </c>
      <c r="F31" s="70">
        <f t="shared" si="1"/>
        <v>0</v>
      </c>
      <c r="H31" s="60"/>
      <c r="I31" s="12"/>
    </row>
    <row r="32" spans="1:12" ht="15.75" x14ac:dyDescent="0.25">
      <c r="A32" s="71"/>
      <c r="B32" s="72" t="s">
        <v>144</v>
      </c>
      <c r="C32" s="73">
        <f>C11-C21</f>
        <v>0</v>
      </c>
      <c r="D32" s="73">
        <f>D11-D21</f>
        <v>8527677.8899998665</v>
      </c>
      <c r="E32" s="133"/>
      <c r="F32" s="73">
        <f>C32-D32</f>
        <v>-8527677.8899998665</v>
      </c>
      <c r="G32" s="60"/>
      <c r="I32" s="12"/>
    </row>
    <row r="33" spans="1:13" ht="15.75" x14ac:dyDescent="0.25">
      <c r="A33" s="71"/>
      <c r="B33" s="72"/>
      <c r="C33" s="74"/>
      <c r="D33" s="74"/>
      <c r="E33" s="74"/>
      <c r="F33" s="74"/>
      <c r="G33" s="60"/>
    </row>
    <row r="34" spans="1:13" ht="15.75" x14ac:dyDescent="0.25">
      <c r="A34" s="71"/>
      <c r="B34" s="72"/>
      <c r="C34" s="74"/>
      <c r="D34" s="74"/>
      <c r="E34" s="74"/>
      <c r="F34" s="74"/>
      <c r="G34" s="12"/>
      <c r="H34" s="60"/>
    </row>
    <row r="35" spans="1:13" ht="15.75" x14ac:dyDescent="0.25">
      <c r="A35" s="71"/>
      <c r="B35" s="72"/>
      <c r="C35" s="74"/>
      <c r="D35" s="74"/>
      <c r="E35" s="74"/>
      <c r="F35" s="74"/>
      <c r="H35" s="60"/>
    </row>
    <row r="36" spans="1:13" ht="15.75" x14ac:dyDescent="0.25">
      <c r="A36" s="71"/>
      <c r="B36" s="72"/>
      <c r="C36" s="74"/>
      <c r="D36" s="74"/>
      <c r="E36" s="74"/>
      <c r="F36" s="74"/>
    </row>
    <row r="37" spans="1:13" ht="15.75" x14ac:dyDescent="0.25">
      <c r="A37" s="75"/>
      <c r="B37" s="72"/>
      <c r="C37" s="168"/>
      <c r="D37" s="168"/>
      <c r="E37" s="97"/>
      <c r="F37" s="97"/>
      <c r="G37" s="97"/>
      <c r="H37" s="123"/>
      <c r="I37" s="124"/>
      <c r="J37" s="97"/>
      <c r="K37" s="123"/>
      <c r="L37" s="97"/>
      <c r="M37" s="97"/>
    </row>
    <row r="38" spans="1:13" ht="15.75" x14ac:dyDescent="0.25">
      <c r="A38" s="75"/>
      <c r="B38" s="72"/>
      <c r="C38" s="165"/>
      <c r="D38" s="165"/>
      <c r="E38" s="101"/>
      <c r="F38" s="101"/>
      <c r="G38" s="101"/>
      <c r="H38" s="122"/>
      <c r="I38" s="124"/>
      <c r="J38" s="101"/>
      <c r="K38" s="125"/>
      <c r="L38" s="101"/>
      <c r="M38" s="101"/>
    </row>
    <row r="39" spans="1:13" ht="15.75" x14ac:dyDescent="0.25">
      <c r="A39" s="75"/>
      <c r="B39" s="72"/>
      <c r="C39" s="76"/>
      <c r="D39" s="76"/>
      <c r="E39" s="76"/>
      <c r="F39" s="76"/>
      <c r="H39" s="60"/>
      <c r="I39" s="124"/>
      <c r="K39" s="12"/>
    </row>
    <row r="40" spans="1:13" ht="15.75" x14ac:dyDescent="0.25">
      <c r="B40" s="168"/>
      <c r="C40" s="168"/>
      <c r="D40" s="168"/>
      <c r="E40" s="4"/>
      <c r="H40" s="60"/>
      <c r="I40" s="124"/>
    </row>
    <row r="41" spans="1:13" ht="15.75" x14ac:dyDescent="0.25">
      <c r="B41" s="4"/>
      <c r="C41" s="4"/>
      <c r="D41" s="4"/>
      <c r="E41" s="4"/>
      <c r="I41" s="12"/>
    </row>
    <row r="42" spans="1:13" ht="15.75" x14ac:dyDescent="0.25">
      <c r="B42" s="4"/>
      <c r="C42" s="4"/>
      <c r="D42" s="4"/>
      <c r="E42" s="4"/>
    </row>
    <row r="43" spans="1:13" ht="15.75" x14ac:dyDescent="0.25">
      <c r="B43" s="104"/>
      <c r="C43" s="78"/>
      <c r="D43" s="4"/>
      <c r="E43" s="4"/>
      <c r="F43" s="168"/>
      <c r="G43" s="168"/>
      <c r="H43" s="97"/>
    </row>
    <row r="44" spans="1:13" ht="15.75" x14ac:dyDescent="0.25">
      <c r="B44" s="98"/>
      <c r="C44" s="4"/>
      <c r="D44" s="4"/>
      <c r="E44" s="4"/>
      <c r="F44" s="165"/>
      <c r="G44" s="165"/>
      <c r="H44" s="101"/>
    </row>
    <row r="45" spans="1:13" ht="15.75" x14ac:dyDescent="0.25">
      <c r="B45" s="4"/>
      <c r="C45" s="4"/>
      <c r="D45" s="4"/>
      <c r="E45" s="4"/>
    </row>
    <row r="46" spans="1:13" ht="15.75" x14ac:dyDescent="0.25">
      <c r="B46" s="4"/>
      <c r="C46" s="4"/>
      <c r="D46" s="4"/>
      <c r="E46" s="4"/>
    </row>
    <row r="47" spans="1:13" ht="15.75" x14ac:dyDescent="0.25">
      <c r="B47" s="77"/>
      <c r="C47" s="78"/>
      <c r="D47" s="79"/>
      <c r="E47" s="4"/>
    </row>
  </sheetData>
  <mergeCells count="13">
    <mergeCell ref="F43:G43"/>
    <mergeCell ref="F44:G44"/>
    <mergeCell ref="A2:G2"/>
    <mergeCell ref="A3:G3"/>
    <mergeCell ref="B40:D40"/>
    <mergeCell ref="A5:G5"/>
    <mergeCell ref="A6:G6"/>
    <mergeCell ref="A7:G7"/>
    <mergeCell ref="A8:G8"/>
    <mergeCell ref="A9:G9"/>
    <mergeCell ref="A10:B10"/>
    <mergeCell ref="C37:D37"/>
    <mergeCell ref="C38:D38"/>
  </mergeCells>
  <pageMargins left="1.2204724409448799" right="0.70866141732283505" top="1.4980314960000001" bottom="0.43307086614173201" header="0.31496062992126" footer="0.31496062992126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opLeftCell="A2" zoomScaleNormal="100" zoomScaleSheetLayoutView="100" workbookViewId="0">
      <selection activeCell="L13" sqref="L13"/>
    </sheetView>
  </sheetViews>
  <sheetFormatPr baseColWidth="10" defaultColWidth="11.42578125" defaultRowHeight="15" x14ac:dyDescent="0.25"/>
  <cols>
    <col min="1" max="1" width="35" customWidth="1"/>
    <col min="2" max="2" width="13.42578125" hidden="1" customWidth="1"/>
    <col min="3" max="3" width="1.28515625" hidden="1" customWidth="1"/>
    <col min="4" max="4" width="13.42578125" hidden="1" customWidth="1"/>
    <col min="5" max="5" width="0.28515625" customWidth="1"/>
    <col min="6" max="6" width="15.7109375" customWidth="1"/>
    <col min="7" max="7" width="2.140625" customWidth="1"/>
    <col min="8" max="8" width="16.5703125" bestFit="1" customWidth="1"/>
    <col min="9" max="9" width="2.42578125" customWidth="1"/>
    <col min="10" max="10" width="20.5703125" customWidth="1"/>
    <col min="12" max="12" width="15.85546875" bestFit="1" customWidth="1"/>
    <col min="13" max="13" width="15.140625" bestFit="1" customWidth="1"/>
    <col min="14" max="14" width="13.42578125" bestFit="1" customWidth="1"/>
  </cols>
  <sheetData>
    <row r="2" spans="1:14" ht="20.25" x14ac:dyDescent="0.25">
      <c r="A2" s="167" t="s">
        <v>0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4" ht="20.25" x14ac:dyDescent="0.25">
      <c r="A3" s="167" t="s">
        <v>60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4" ht="20.25" x14ac:dyDescent="0.25">
      <c r="A4" s="167" t="s">
        <v>182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4" ht="20.25" x14ac:dyDescent="0.25">
      <c r="A5" s="167" t="s">
        <v>42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4" ht="15.75" hidden="1" x14ac:dyDescent="0.25">
      <c r="A6" s="33"/>
      <c r="B6" s="33"/>
      <c r="C6" s="33"/>
      <c r="D6" s="34"/>
      <c r="E6" s="34"/>
      <c r="F6" s="33"/>
      <c r="G6" s="33"/>
    </row>
    <row r="7" spans="1:14" ht="252.75" hidden="1" customHeight="1" x14ac:dyDescent="0.25">
      <c r="A7" s="33"/>
      <c r="B7" s="35"/>
      <c r="C7" s="35"/>
      <c r="D7" s="34"/>
      <c r="E7" s="34"/>
      <c r="F7" s="35"/>
      <c r="G7" s="35"/>
      <c r="H7" s="36"/>
    </row>
    <row r="8" spans="1:14" ht="63" x14ac:dyDescent="0.25">
      <c r="A8" s="33"/>
      <c r="B8" s="37" t="s">
        <v>61</v>
      </c>
      <c r="C8" s="37"/>
      <c r="D8" s="37" t="s">
        <v>62</v>
      </c>
      <c r="E8" s="37"/>
      <c r="G8" s="37"/>
      <c r="H8" s="37" t="s">
        <v>63</v>
      </c>
      <c r="J8" s="37" t="s">
        <v>64</v>
      </c>
    </row>
    <row r="9" spans="1:14" x14ac:dyDescent="0.25">
      <c r="A9" s="39"/>
      <c r="B9" s="39"/>
      <c r="C9" s="39"/>
      <c r="D9" s="39"/>
      <c r="E9" s="39"/>
      <c r="G9" s="39"/>
      <c r="H9" s="39"/>
      <c r="J9" s="39"/>
    </row>
    <row r="10" spans="1:14" ht="28.5" customHeight="1" x14ac:dyDescent="0.25">
      <c r="A10" s="176" t="s">
        <v>176</v>
      </c>
      <c r="B10" s="176"/>
      <c r="C10" s="176"/>
      <c r="D10" s="176"/>
      <c r="E10" s="176"/>
      <c r="F10" s="176"/>
      <c r="H10" s="95">
        <v>139205534.17000002</v>
      </c>
      <c r="J10" s="95">
        <v>139205534.16999999</v>
      </c>
      <c r="L10" s="12"/>
    </row>
    <row r="11" spans="1:14" ht="17.25" customHeight="1" x14ac:dyDescent="0.25">
      <c r="A11" s="175" t="s">
        <v>65</v>
      </c>
      <c r="B11" s="175"/>
      <c r="C11" s="175"/>
      <c r="D11" s="9">
        <v>0</v>
      </c>
      <c r="E11" s="9"/>
      <c r="H11" s="13">
        <v>0</v>
      </c>
      <c r="J11" s="13"/>
      <c r="L11" s="12"/>
      <c r="N11" s="41"/>
    </row>
    <row r="12" spans="1:14" ht="16.5" thickBot="1" x14ac:dyDescent="0.3">
      <c r="A12" s="175" t="s">
        <v>66</v>
      </c>
      <c r="B12" s="175"/>
      <c r="C12" s="175"/>
      <c r="D12" s="38"/>
      <c r="E12" s="38"/>
      <c r="H12" s="137">
        <v>17279017.279999971</v>
      </c>
      <c r="J12" s="81">
        <v>17279017.279999971</v>
      </c>
      <c r="L12" s="12"/>
      <c r="M12" s="12"/>
      <c r="N12" s="41"/>
    </row>
    <row r="13" spans="1:14" ht="21" customHeight="1" x14ac:dyDescent="0.25">
      <c r="A13" s="176" t="s">
        <v>180</v>
      </c>
      <c r="B13" s="176"/>
      <c r="C13" s="176"/>
      <c r="D13" s="176"/>
      <c r="E13" s="176"/>
      <c r="F13" s="176"/>
      <c r="H13" s="112">
        <f>H10+H11+H12</f>
        <v>156484551.44999999</v>
      </c>
      <c r="I13" s="112"/>
      <c r="J13" s="112">
        <f t="shared" ref="J13" si="0">J10+J11+J12</f>
        <v>156484551.44999996</v>
      </c>
      <c r="L13" s="12"/>
      <c r="M13" s="60"/>
      <c r="N13" s="41"/>
    </row>
    <row r="14" spans="1:14" ht="21" customHeight="1" x14ac:dyDescent="0.25">
      <c r="A14" s="121"/>
      <c r="B14" s="121"/>
      <c r="C14" s="121"/>
      <c r="D14" s="121"/>
      <c r="E14" s="121"/>
      <c r="F14" s="121"/>
      <c r="H14" s="95"/>
      <c r="J14" s="95"/>
      <c r="M14" s="12"/>
      <c r="N14" s="41"/>
    </row>
    <row r="15" spans="1:14" ht="21" customHeight="1" x14ac:dyDescent="0.25">
      <c r="A15" s="176" t="s">
        <v>180</v>
      </c>
      <c r="B15" s="176"/>
      <c r="C15" s="176"/>
      <c r="D15" s="176"/>
      <c r="E15" s="176"/>
      <c r="F15" s="176"/>
      <c r="H15" s="95"/>
      <c r="J15" s="95"/>
      <c r="M15" s="12"/>
      <c r="N15" s="41"/>
    </row>
    <row r="16" spans="1:14" ht="15.75" x14ac:dyDescent="0.25">
      <c r="A16" s="175"/>
      <c r="B16" s="175"/>
      <c r="C16" s="175"/>
      <c r="D16" s="175"/>
      <c r="E16" s="175"/>
      <c r="F16" s="175"/>
      <c r="H16" s="13"/>
      <c r="J16" s="13"/>
      <c r="L16" s="60"/>
    </row>
    <row r="17" spans="1:13" ht="15.75" x14ac:dyDescent="0.25">
      <c r="A17" s="175" t="s">
        <v>65</v>
      </c>
      <c r="B17" s="175"/>
      <c r="C17" s="175"/>
      <c r="D17" s="175"/>
      <c r="E17" s="175"/>
      <c r="F17" s="175"/>
      <c r="H17" s="13">
        <v>61474770.219999999</v>
      </c>
      <c r="J17" s="13">
        <v>61474770.219999999</v>
      </c>
    </row>
    <row r="18" spans="1:13" ht="15.75" x14ac:dyDescent="0.25">
      <c r="A18" s="109" t="s">
        <v>158</v>
      </c>
      <c r="H18" s="137">
        <v>17496022.419999957</v>
      </c>
      <c r="J18" s="81">
        <v>17496022.419999957</v>
      </c>
      <c r="L18" s="12"/>
    </row>
    <row r="19" spans="1:13" ht="16.5" thickBot="1" x14ac:dyDescent="0.3">
      <c r="A19" s="110" t="s">
        <v>181</v>
      </c>
      <c r="H19" s="44">
        <f>H13+H18+H17</f>
        <v>235455344.08999994</v>
      </c>
      <c r="I19" s="44"/>
      <c r="J19" s="44">
        <f>J13+J18+J17</f>
        <v>235455344.08999991</v>
      </c>
      <c r="L19" s="12"/>
      <c r="M19" s="60"/>
    </row>
    <row r="20" spans="1:13" ht="15.75" thickTop="1" x14ac:dyDescent="0.25">
      <c r="A20" s="45"/>
      <c r="J20" s="12"/>
    </row>
    <row r="21" spans="1:13" x14ac:dyDescent="0.25">
      <c r="A21" s="45"/>
    </row>
    <row r="22" spans="1:13" x14ac:dyDescent="0.25">
      <c r="A22" s="45"/>
      <c r="H22" s="12"/>
      <c r="J22" s="12"/>
    </row>
    <row r="23" spans="1:13" x14ac:dyDescent="0.25">
      <c r="A23" s="45"/>
    </row>
    <row r="24" spans="1:13" x14ac:dyDescent="0.25">
      <c r="H24" s="60"/>
      <c r="J24" s="60"/>
    </row>
    <row r="26" spans="1:13" x14ac:dyDescent="0.25">
      <c r="H26" s="12"/>
      <c r="J26" s="12"/>
    </row>
    <row r="28" spans="1:13" ht="15.75" x14ac:dyDescent="0.25">
      <c r="A28" s="168" t="s">
        <v>160</v>
      </c>
      <c r="B28" s="168"/>
      <c r="C28" s="168"/>
      <c r="D28" s="168"/>
      <c r="E28" s="168"/>
      <c r="F28" s="168"/>
      <c r="G28" s="168"/>
      <c r="H28" s="168"/>
      <c r="I28" s="168"/>
      <c r="J28" s="168"/>
      <c r="K28" s="78"/>
    </row>
    <row r="29" spans="1:13" x14ac:dyDescent="0.25">
      <c r="A29" s="165" t="s">
        <v>155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01"/>
    </row>
    <row r="33" spans="1:12" x14ac:dyDescent="0.25">
      <c r="B33" s="99" t="s">
        <v>157</v>
      </c>
      <c r="C33" s="174"/>
      <c r="D33" s="174"/>
      <c r="E33" s="174"/>
    </row>
    <row r="34" spans="1:12" ht="15.75" x14ac:dyDescent="0.25">
      <c r="A34" s="120" t="s">
        <v>165</v>
      </c>
      <c r="B34" s="100" t="s">
        <v>156</v>
      </c>
      <c r="C34" s="101"/>
      <c r="D34" s="101"/>
      <c r="E34" s="101"/>
      <c r="H34" s="168" t="s">
        <v>175</v>
      </c>
      <c r="I34" s="168"/>
      <c r="J34" s="168"/>
      <c r="K34" s="78"/>
      <c r="L34" s="97"/>
    </row>
    <row r="35" spans="1:12" x14ac:dyDescent="0.25">
      <c r="A35" s="98" t="s">
        <v>163</v>
      </c>
      <c r="H35" s="165" t="s">
        <v>174</v>
      </c>
      <c r="I35" s="165"/>
      <c r="J35" s="165"/>
      <c r="K35" s="101"/>
      <c r="L35" s="101"/>
    </row>
  </sheetData>
  <mergeCells count="16">
    <mergeCell ref="H34:J34"/>
    <mergeCell ref="H35:J35"/>
    <mergeCell ref="A28:J28"/>
    <mergeCell ref="A29:J29"/>
    <mergeCell ref="A2:J2"/>
    <mergeCell ref="A3:J3"/>
    <mergeCell ref="A4:J4"/>
    <mergeCell ref="A5:J5"/>
    <mergeCell ref="C33:E33"/>
    <mergeCell ref="A11:C11"/>
    <mergeCell ref="A12:C12"/>
    <mergeCell ref="A10:F10"/>
    <mergeCell ref="A17:F17"/>
    <mergeCell ref="A16:F16"/>
    <mergeCell ref="A13:F13"/>
    <mergeCell ref="A15:F15"/>
  </mergeCells>
  <printOptions horizontalCentered="1"/>
  <pageMargins left="0.94488188976377963" right="0.70866141732283472" top="0.9055118110236221" bottom="0.74803149606299213" header="0.31496062992125984" footer="0.31496062992125984"/>
  <pageSetup scale="90"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view="pageBreakPreview" topLeftCell="A24" zoomScaleNormal="100" zoomScaleSheetLayoutView="100" workbookViewId="0">
      <selection activeCell="C57" sqref="C57:E59"/>
    </sheetView>
  </sheetViews>
  <sheetFormatPr baseColWidth="10" defaultColWidth="11.42578125" defaultRowHeight="15" x14ac:dyDescent="0.25"/>
  <cols>
    <col min="1" max="1" width="4.7109375" customWidth="1"/>
    <col min="2" max="2" width="54.7109375" customWidth="1"/>
    <col min="3" max="3" width="21.42578125" customWidth="1"/>
    <col min="4" max="4" width="0.85546875" customWidth="1"/>
    <col min="5" max="5" width="20.140625" customWidth="1"/>
    <col min="6" max="6" width="17.5703125" bestFit="1" customWidth="1"/>
    <col min="7" max="7" width="22.42578125" customWidth="1"/>
    <col min="8" max="8" width="16.85546875" bestFit="1" customWidth="1"/>
    <col min="9" max="9" width="15.140625" bestFit="1" customWidth="1"/>
    <col min="10" max="10" width="17.5703125" bestFit="1" customWidth="1"/>
  </cols>
  <sheetData>
    <row r="1" spans="2:10" ht="20.25" x14ac:dyDescent="0.25">
      <c r="B1" s="177" t="s">
        <v>67</v>
      </c>
      <c r="C1" s="177"/>
      <c r="D1" s="177"/>
      <c r="E1" s="177"/>
      <c r="F1" s="1"/>
    </row>
    <row r="2" spans="2:10" ht="20.25" x14ac:dyDescent="0.25">
      <c r="B2" s="178" t="s">
        <v>68</v>
      </c>
      <c r="C2" s="178"/>
      <c r="D2" s="178"/>
      <c r="E2" s="178"/>
      <c r="F2" s="1"/>
    </row>
    <row r="3" spans="2:10" ht="20.25" x14ac:dyDescent="0.25">
      <c r="B3" s="177" t="s">
        <v>179</v>
      </c>
      <c r="C3" s="177"/>
      <c r="D3" s="177"/>
      <c r="E3" s="177"/>
      <c r="F3" s="1"/>
    </row>
    <row r="4" spans="2:10" ht="21" x14ac:dyDescent="0.35">
      <c r="B4" s="177" t="s">
        <v>69</v>
      </c>
      <c r="C4" s="177"/>
      <c r="D4" s="177"/>
      <c r="E4" s="177"/>
      <c r="F4" s="21"/>
    </row>
    <row r="5" spans="2:10" x14ac:dyDescent="0.25">
      <c r="B5" s="46"/>
    </row>
    <row r="6" spans="2:10" ht="15.75" x14ac:dyDescent="0.25">
      <c r="B6" s="31" t="s">
        <v>70</v>
      </c>
      <c r="C6" s="4"/>
      <c r="D6" s="4"/>
      <c r="E6" s="4"/>
      <c r="F6" s="60"/>
    </row>
    <row r="7" spans="2:10" ht="15.75" x14ac:dyDescent="0.25">
      <c r="B7" s="22"/>
      <c r="C7" s="4"/>
      <c r="D7" s="4"/>
      <c r="E7" s="4"/>
    </row>
    <row r="8" spans="2:10" ht="15.75" x14ac:dyDescent="0.25">
      <c r="B8" s="4"/>
      <c r="C8" s="47">
        <v>2022</v>
      </c>
      <c r="D8" s="47"/>
      <c r="E8" s="47">
        <v>2021</v>
      </c>
    </row>
    <row r="9" spans="2:10" ht="15" hidden="1" customHeight="1" x14ac:dyDescent="0.25">
      <c r="B9" s="42" t="s">
        <v>71</v>
      </c>
      <c r="C9" s="9"/>
      <c r="D9" s="9"/>
      <c r="E9" s="9"/>
    </row>
    <row r="10" spans="2:10" ht="15.75" hidden="1" x14ac:dyDescent="0.25">
      <c r="B10" s="48" t="s">
        <v>72</v>
      </c>
      <c r="C10" s="9"/>
      <c r="D10" s="9"/>
      <c r="E10" s="9"/>
    </row>
    <row r="11" spans="2:10" ht="15.75" x14ac:dyDescent="0.25">
      <c r="B11" s="42" t="s">
        <v>73</v>
      </c>
      <c r="C11" s="13">
        <v>533453806.36000001</v>
      </c>
      <c r="D11" s="13"/>
      <c r="E11" s="13">
        <v>429134806.43000001</v>
      </c>
      <c r="G11" s="12"/>
    </row>
    <row r="12" spans="2:10" ht="31.5" x14ac:dyDescent="0.25">
      <c r="B12" s="42" t="s">
        <v>74</v>
      </c>
      <c r="C12" s="157">
        <v>405862100.20999998</v>
      </c>
      <c r="D12" s="13"/>
      <c r="E12" s="13">
        <v>358216711.05000001</v>
      </c>
      <c r="G12" s="80"/>
      <c r="H12" s="60"/>
      <c r="J12" s="60"/>
    </row>
    <row r="13" spans="2:10" ht="15.75" hidden="1" x14ac:dyDescent="0.25">
      <c r="B13" s="42" t="s">
        <v>75</v>
      </c>
      <c r="C13" s="143"/>
      <c r="D13" s="9"/>
      <c r="E13" s="9"/>
      <c r="H13" s="60"/>
      <c r="J13" s="60"/>
    </row>
    <row r="14" spans="2:10" ht="31.5" hidden="1" x14ac:dyDescent="0.25">
      <c r="B14" s="42" t="s">
        <v>76</v>
      </c>
      <c r="C14" s="143"/>
      <c r="D14" s="9"/>
      <c r="E14" s="9"/>
      <c r="H14" s="60"/>
      <c r="J14" s="60"/>
    </row>
    <row r="15" spans="2:10" ht="15.75" hidden="1" x14ac:dyDescent="0.25">
      <c r="B15" s="42" t="s">
        <v>77</v>
      </c>
      <c r="C15" s="143"/>
      <c r="D15" s="9"/>
      <c r="E15" s="9"/>
      <c r="H15" s="60"/>
      <c r="J15" s="60"/>
    </row>
    <row r="16" spans="2:10" ht="15.75" hidden="1" x14ac:dyDescent="0.25">
      <c r="B16" s="42" t="s">
        <v>78</v>
      </c>
      <c r="C16" s="143"/>
      <c r="D16" s="9"/>
      <c r="E16" s="9"/>
      <c r="H16" s="60"/>
      <c r="J16" s="60"/>
    </row>
    <row r="17" spans="2:10" ht="31.5" hidden="1" x14ac:dyDescent="0.25">
      <c r="B17" s="42" t="s">
        <v>79</v>
      </c>
      <c r="C17" s="143"/>
      <c r="D17" s="9"/>
      <c r="E17" s="9"/>
      <c r="H17" s="60"/>
      <c r="J17" s="60"/>
    </row>
    <row r="18" spans="2:10" ht="15.75" x14ac:dyDescent="0.25">
      <c r="B18" s="42" t="s">
        <v>80</v>
      </c>
      <c r="C18" s="157">
        <v>-541853611.37</v>
      </c>
      <c r="D18" s="13"/>
      <c r="E18" s="13">
        <v>-499084707.29000002</v>
      </c>
      <c r="F18" s="60"/>
      <c r="G18" s="12"/>
      <c r="H18" s="60"/>
      <c r="J18" s="60"/>
    </row>
    <row r="19" spans="2:10" ht="15.75" x14ac:dyDescent="0.25">
      <c r="B19" s="42" t="s">
        <v>81</v>
      </c>
      <c r="C19" s="13">
        <v>-64878023.57</v>
      </c>
      <c r="D19" s="13"/>
      <c r="E19" s="13">
        <v>-61198048.289999999</v>
      </c>
      <c r="F19" s="60"/>
      <c r="H19" s="60"/>
      <c r="J19" s="60"/>
    </row>
    <row r="20" spans="2:10" ht="15.75" hidden="1" x14ac:dyDescent="0.25">
      <c r="B20" s="42" t="s">
        <v>82</v>
      </c>
      <c r="C20" s="13"/>
      <c r="D20" s="13"/>
      <c r="E20" s="13"/>
      <c r="H20" s="60"/>
      <c r="J20" s="60"/>
    </row>
    <row r="21" spans="2:10" ht="15.75" x14ac:dyDescent="0.25">
      <c r="B21" s="42" t="s">
        <v>83</v>
      </c>
      <c r="C21" s="13">
        <f>-324056593.74+55011395.47</f>
        <v>-269045198.26999998</v>
      </c>
      <c r="D21" s="13"/>
      <c r="E21" s="13">
        <v>-202820862.00999999</v>
      </c>
      <c r="F21" s="13"/>
      <c r="G21" s="60"/>
      <c r="H21" s="60"/>
      <c r="I21" s="60"/>
      <c r="J21" s="60"/>
    </row>
    <row r="22" spans="2:10" ht="15.75" hidden="1" x14ac:dyDescent="0.25">
      <c r="B22" s="42" t="s">
        <v>84</v>
      </c>
      <c r="C22" s="13"/>
      <c r="D22" s="13"/>
      <c r="E22" s="13"/>
    </row>
    <row r="23" spans="2:10" ht="15.75" hidden="1" x14ac:dyDescent="0.25">
      <c r="B23" s="42" t="s">
        <v>85</v>
      </c>
      <c r="C23" s="13"/>
      <c r="D23" s="13"/>
      <c r="E23" s="13"/>
    </row>
    <row r="24" spans="2:10" ht="15.75" x14ac:dyDescent="0.25">
      <c r="B24" s="42" t="s">
        <v>86</v>
      </c>
      <c r="C24" s="43"/>
      <c r="D24" s="43"/>
      <c r="E24" s="43"/>
      <c r="G24" s="13"/>
      <c r="H24" s="12"/>
      <c r="I24" s="12"/>
    </row>
    <row r="25" spans="2:10" ht="15.75" x14ac:dyDescent="0.25">
      <c r="B25" s="5" t="s">
        <v>87</v>
      </c>
      <c r="C25" s="49">
        <f>+C9+C10+C11+C12+C13+C14+C15+C16+C17+C18+C19+C20+C21+C22+C23+C24</f>
        <v>63539073.359999955</v>
      </c>
      <c r="D25" s="49">
        <f t="shared" ref="D25" si="0">+D9+D10+D11+D12+D13+D14+D15+D16+D17+D18+D19+D20+D21+D22+D23+D24</f>
        <v>0</v>
      </c>
      <c r="E25" s="49">
        <v>24247899.890000015</v>
      </c>
      <c r="F25" s="12"/>
      <c r="G25" s="60"/>
      <c r="H25" s="12"/>
      <c r="J25" s="60"/>
    </row>
    <row r="26" spans="2:10" ht="15.75" x14ac:dyDescent="0.25">
      <c r="B26" s="50"/>
      <c r="C26" s="135"/>
      <c r="D26" s="2"/>
      <c r="E26" s="135"/>
      <c r="F26" s="12"/>
      <c r="G26" s="12"/>
      <c r="H26" s="60"/>
      <c r="I26" s="60"/>
      <c r="J26" s="60"/>
    </row>
    <row r="27" spans="2:10" ht="15.75" x14ac:dyDescent="0.25">
      <c r="B27" s="51" t="s">
        <v>88</v>
      </c>
      <c r="C27" s="156"/>
      <c r="D27" s="52"/>
      <c r="E27" s="52"/>
      <c r="G27" s="60"/>
      <c r="H27" s="60"/>
      <c r="J27" s="60"/>
    </row>
    <row r="28" spans="2:10" ht="15.75" hidden="1" x14ac:dyDescent="0.25">
      <c r="B28" s="40" t="s">
        <v>89</v>
      </c>
      <c r="C28" s="143"/>
      <c r="D28" s="9"/>
      <c r="E28" s="9"/>
      <c r="F28" s="41"/>
      <c r="G28" s="60"/>
      <c r="H28" s="60"/>
      <c r="J28" s="60"/>
    </row>
    <row r="29" spans="2:10" ht="31.5" hidden="1" x14ac:dyDescent="0.25">
      <c r="B29" s="42" t="s">
        <v>90</v>
      </c>
      <c r="C29" s="143"/>
      <c r="D29" s="9"/>
      <c r="E29" s="9"/>
      <c r="G29" s="60"/>
      <c r="H29" s="60"/>
      <c r="J29" s="60"/>
    </row>
    <row r="30" spans="2:10" ht="31.5" hidden="1" x14ac:dyDescent="0.25">
      <c r="B30" s="42" t="s">
        <v>91</v>
      </c>
      <c r="C30" s="143"/>
      <c r="D30" s="9"/>
      <c r="E30" s="9"/>
      <c r="G30" s="60"/>
      <c r="H30" s="60"/>
      <c r="J30" s="60"/>
    </row>
    <row r="31" spans="2:10" ht="31.5" hidden="1" x14ac:dyDescent="0.25">
      <c r="B31" s="42" t="s">
        <v>92</v>
      </c>
      <c r="C31" s="143"/>
      <c r="D31" s="9"/>
      <c r="E31" s="9"/>
      <c r="G31" s="60"/>
      <c r="H31" s="60"/>
      <c r="J31" s="60"/>
    </row>
    <row r="32" spans="2:10" ht="31.5" hidden="1" x14ac:dyDescent="0.25">
      <c r="B32" s="42" t="s">
        <v>93</v>
      </c>
      <c r="C32" s="157"/>
      <c r="D32" s="13"/>
      <c r="E32" s="13"/>
      <c r="G32" s="60"/>
      <c r="H32" s="60"/>
      <c r="J32" s="60"/>
    </row>
    <row r="33" spans="2:10" ht="15.75" hidden="1" x14ac:dyDescent="0.25">
      <c r="B33" s="42" t="s">
        <v>78</v>
      </c>
      <c r="C33" s="143"/>
      <c r="D33" s="9"/>
      <c r="E33" s="9"/>
      <c r="G33" s="60"/>
      <c r="H33" s="60"/>
      <c r="J33" s="60"/>
    </row>
    <row r="34" spans="2:10" ht="15.75" x14ac:dyDescent="0.25">
      <c r="B34" s="42" t="s">
        <v>94</v>
      </c>
      <c r="C34" s="157">
        <v>-9107475.9299999997</v>
      </c>
      <c r="D34" s="54"/>
      <c r="E34" s="54">
        <v>-8730195.5099999998</v>
      </c>
      <c r="F34" s="60"/>
      <c r="G34" s="139"/>
      <c r="H34" s="60"/>
      <c r="J34" s="60"/>
    </row>
    <row r="35" spans="2:10" ht="31.5" hidden="1" x14ac:dyDescent="0.25">
      <c r="B35" s="42" t="s">
        <v>95</v>
      </c>
      <c r="C35" s="143"/>
      <c r="D35" s="9"/>
      <c r="E35" s="9"/>
      <c r="G35" s="60"/>
      <c r="H35" s="60"/>
    </row>
    <row r="36" spans="2:10" ht="31.5" hidden="1" x14ac:dyDescent="0.25">
      <c r="B36" s="42" t="s">
        <v>96</v>
      </c>
      <c r="C36" s="143"/>
      <c r="D36" s="9"/>
      <c r="E36" s="9"/>
      <c r="G36" s="60"/>
      <c r="H36" s="60"/>
    </row>
    <row r="37" spans="2:10" ht="31.5" hidden="1" x14ac:dyDescent="0.25">
      <c r="B37" s="42" t="s">
        <v>97</v>
      </c>
      <c r="C37" s="143"/>
      <c r="D37" s="9"/>
      <c r="E37" s="9"/>
      <c r="G37" s="60"/>
      <c r="H37" s="60"/>
    </row>
    <row r="38" spans="2:10" ht="31.5" hidden="1" x14ac:dyDescent="0.25">
      <c r="B38" s="42" t="s">
        <v>98</v>
      </c>
      <c r="C38" s="143"/>
      <c r="D38" s="9"/>
      <c r="E38" s="9"/>
      <c r="G38" s="60"/>
      <c r="H38" s="60"/>
    </row>
    <row r="39" spans="2:10" ht="31.5" hidden="1" x14ac:dyDescent="0.25">
      <c r="B39" s="42" t="s">
        <v>99</v>
      </c>
      <c r="C39" s="143"/>
      <c r="D39" s="9"/>
      <c r="E39" s="9"/>
      <c r="G39" s="60"/>
      <c r="H39" s="60"/>
    </row>
    <row r="40" spans="2:10" ht="15.75" x14ac:dyDescent="0.25">
      <c r="B40" s="42" t="s">
        <v>86</v>
      </c>
      <c r="C40" s="158">
        <v>0</v>
      </c>
      <c r="D40" s="53"/>
      <c r="E40" s="53">
        <v>0</v>
      </c>
      <c r="F40" s="60"/>
      <c r="G40" s="60"/>
      <c r="H40" s="53"/>
    </row>
    <row r="41" spans="2:10" ht="31.5" x14ac:dyDescent="0.25">
      <c r="B41" s="51" t="s">
        <v>100</v>
      </c>
      <c r="C41" s="159">
        <f>+C28+C29+C30+C31+C32+C33+C34+C35+C36+C37+C38+C39+C40</f>
        <v>-9107475.9299999997</v>
      </c>
      <c r="D41" s="49"/>
      <c r="E41" s="49">
        <v>-8730195.5099999998</v>
      </c>
      <c r="F41" s="12"/>
      <c r="G41" s="60"/>
      <c r="H41" s="60"/>
      <c r="J41" s="60"/>
    </row>
    <row r="42" spans="2:10" ht="15.75" x14ac:dyDescent="0.25">
      <c r="B42" s="50"/>
      <c r="C42" s="160"/>
      <c r="D42" s="2"/>
      <c r="E42" s="2"/>
      <c r="G42" s="60"/>
      <c r="H42" s="60"/>
      <c r="J42" s="60"/>
    </row>
    <row r="43" spans="2:10" ht="15.75" x14ac:dyDescent="0.25">
      <c r="B43" s="51" t="s">
        <v>101</v>
      </c>
      <c r="C43" s="156"/>
      <c r="D43" s="52"/>
      <c r="E43" s="52"/>
      <c r="G43" s="12"/>
      <c r="H43" s="12"/>
      <c r="J43" s="60"/>
    </row>
    <row r="44" spans="2:10" ht="15.75" hidden="1" x14ac:dyDescent="0.25">
      <c r="B44" s="42" t="s">
        <v>102</v>
      </c>
      <c r="C44" s="143"/>
      <c r="D44" s="9"/>
      <c r="E44" s="9"/>
      <c r="F44" s="42"/>
      <c r="J44" s="60"/>
    </row>
    <row r="45" spans="2:10" ht="15.75" hidden="1" x14ac:dyDescent="0.25">
      <c r="B45" s="42" t="s">
        <v>103</v>
      </c>
      <c r="C45" s="143"/>
      <c r="D45" s="9"/>
      <c r="E45" s="9"/>
      <c r="F45" s="42"/>
      <c r="J45" s="60"/>
    </row>
    <row r="46" spans="2:10" ht="15.75" hidden="1" x14ac:dyDescent="0.25">
      <c r="B46" s="42" t="s">
        <v>104</v>
      </c>
      <c r="C46" s="143"/>
      <c r="D46" s="9"/>
      <c r="E46" s="9"/>
      <c r="F46" s="42"/>
      <c r="J46" s="60"/>
    </row>
    <row r="47" spans="2:10" ht="31.5" hidden="1" x14ac:dyDescent="0.25">
      <c r="B47" s="42" t="s">
        <v>105</v>
      </c>
      <c r="C47" s="157"/>
      <c r="D47" s="13"/>
      <c r="E47" s="13"/>
      <c r="F47" s="42"/>
      <c r="J47" s="60"/>
    </row>
    <row r="48" spans="2:10" ht="18.75" customHeight="1" x14ac:dyDescent="0.25">
      <c r="B48" s="42" t="s">
        <v>78</v>
      </c>
      <c r="C48" s="143"/>
      <c r="D48" s="9"/>
      <c r="E48" s="9"/>
      <c r="F48" s="126"/>
      <c r="H48" s="12"/>
      <c r="J48" s="60"/>
    </row>
    <row r="49" spans="2:10" ht="31.5" hidden="1" x14ac:dyDescent="0.25">
      <c r="B49" s="42" t="s">
        <v>106</v>
      </c>
      <c r="C49" s="143"/>
      <c r="D49" s="9"/>
      <c r="E49" s="9"/>
      <c r="J49" s="60"/>
    </row>
    <row r="50" spans="2:10" ht="31.5" hidden="1" x14ac:dyDescent="0.25">
      <c r="B50" s="42" t="s">
        <v>107</v>
      </c>
      <c r="C50" s="143"/>
      <c r="D50" s="9"/>
      <c r="E50" s="9"/>
      <c r="J50" s="60"/>
    </row>
    <row r="51" spans="2:10" ht="15.75" hidden="1" x14ac:dyDescent="0.25">
      <c r="B51" s="42" t="s">
        <v>108</v>
      </c>
      <c r="C51" s="143"/>
      <c r="D51" s="9"/>
      <c r="E51" s="9"/>
      <c r="J51" s="60"/>
    </row>
    <row r="52" spans="2:10" ht="15.75" hidden="1" x14ac:dyDescent="0.25">
      <c r="B52" s="42" t="s">
        <v>109</v>
      </c>
      <c r="C52" s="143"/>
      <c r="D52" s="9"/>
      <c r="E52" s="9"/>
      <c r="F52" s="12"/>
      <c r="J52" s="60"/>
    </row>
    <row r="53" spans="2:10" ht="31.5" hidden="1" x14ac:dyDescent="0.25">
      <c r="B53" s="42" t="s">
        <v>110</v>
      </c>
      <c r="C53" s="143"/>
      <c r="D53" s="9"/>
      <c r="E53" s="9"/>
      <c r="F53" s="12"/>
      <c r="J53" s="60"/>
    </row>
    <row r="54" spans="2:10" ht="15.75" x14ac:dyDescent="0.25">
      <c r="B54" s="42" t="s">
        <v>111</v>
      </c>
      <c r="C54" s="161"/>
      <c r="D54" s="9"/>
      <c r="E54" s="56"/>
      <c r="F54" s="12"/>
      <c r="G54" s="60"/>
      <c r="H54" s="60"/>
      <c r="J54" s="60"/>
    </row>
    <row r="55" spans="2:10" ht="15.75" hidden="1" x14ac:dyDescent="0.25">
      <c r="B55" s="55" t="s">
        <v>112</v>
      </c>
      <c r="C55" s="161"/>
      <c r="D55" s="88"/>
      <c r="E55" s="56"/>
      <c r="F55" s="12"/>
      <c r="G55" s="60"/>
    </row>
    <row r="56" spans="2:10" ht="16.5" hidden="1" thickBot="1" x14ac:dyDescent="0.3">
      <c r="B56" s="55" t="s">
        <v>113</v>
      </c>
      <c r="C56" s="162"/>
      <c r="D56" s="88"/>
      <c r="E56" s="57"/>
      <c r="F56" s="12"/>
    </row>
    <row r="57" spans="2:10" ht="31.5" x14ac:dyDescent="0.25">
      <c r="B57" s="51" t="s">
        <v>114</v>
      </c>
      <c r="C57" s="163">
        <f>C44-C45-C46-C47-C48+C49+C50+C51+C52+C53+C54+C55+C56</f>
        <v>0</v>
      </c>
      <c r="D57" s="58"/>
      <c r="E57" s="58">
        <v>0</v>
      </c>
      <c r="F57" s="12"/>
      <c r="G57" s="60"/>
    </row>
    <row r="58" spans="2:10" ht="15.75" x14ac:dyDescent="0.25">
      <c r="B58" s="50"/>
      <c r="C58" s="151"/>
      <c r="D58" s="4"/>
      <c r="E58" s="4"/>
      <c r="F58" s="12"/>
      <c r="G58" s="12"/>
    </row>
    <row r="59" spans="2:10" ht="31.5" x14ac:dyDescent="0.25">
      <c r="B59" s="42" t="s">
        <v>115</v>
      </c>
      <c r="C59" s="157">
        <f>C25+C41+C57</f>
        <v>54431597.429999955</v>
      </c>
      <c r="D59" s="13">
        <f t="shared" ref="D59" si="1">D25+D41+D57</f>
        <v>0</v>
      </c>
      <c r="E59" s="13">
        <v>15517704.380000016</v>
      </c>
      <c r="F59" s="12"/>
      <c r="G59" s="60"/>
    </row>
    <row r="60" spans="2:10" ht="15.75" x14ac:dyDescent="0.25">
      <c r="B60" s="42" t="s">
        <v>116</v>
      </c>
      <c r="C60" s="164">
        <v>70686980.090000004</v>
      </c>
      <c r="D60" s="59">
        <v>70328605.450000003</v>
      </c>
      <c r="E60" s="59">
        <v>55169275.710000001</v>
      </c>
      <c r="F60" s="12"/>
      <c r="G60" s="60"/>
    </row>
    <row r="61" spans="2:10" ht="16.5" thickBot="1" x14ac:dyDescent="0.3">
      <c r="B61" s="5" t="s">
        <v>117</v>
      </c>
      <c r="C61" s="44">
        <f>+C25+C41+C57+C60</f>
        <v>125118577.51999995</v>
      </c>
      <c r="D61" s="44">
        <f>+D25+D41+D57+D60</f>
        <v>70328605.450000003</v>
      </c>
      <c r="E61" s="44">
        <v>70686980.090000018</v>
      </c>
      <c r="F61" s="61"/>
      <c r="G61" s="12"/>
    </row>
    <row r="62" spans="2:10" ht="15.75" thickTop="1" x14ac:dyDescent="0.25">
      <c r="C62" s="12"/>
      <c r="F62" s="12"/>
      <c r="G62" s="12"/>
    </row>
    <row r="63" spans="2:10" x14ac:dyDescent="0.25">
      <c r="G63" s="12"/>
    </row>
    <row r="64" spans="2:10" x14ac:dyDescent="0.25">
      <c r="C64" s="12"/>
      <c r="E64" s="12"/>
      <c r="G64" s="12"/>
    </row>
    <row r="65" spans="1:7" x14ac:dyDescent="0.25">
      <c r="E65" s="108"/>
      <c r="G65" s="12"/>
    </row>
    <row r="66" spans="1:7" x14ac:dyDescent="0.25">
      <c r="C66" s="60"/>
    </row>
    <row r="68" spans="1:7" ht="15.75" x14ac:dyDescent="0.25">
      <c r="A68" s="168" t="s">
        <v>160</v>
      </c>
      <c r="B68" s="168"/>
      <c r="C68" s="168"/>
      <c r="D68" s="168"/>
      <c r="E68" s="168"/>
      <c r="F68" s="97"/>
    </row>
    <row r="69" spans="1:7" x14ac:dyDescent="0.25">
      <c r="A69" s="165" t="s">
        <v>155</v>
      </c>
      <c r="B69" s="165"/>
      <c r="C69" s="165"/>
      <c r="D69" s="165"/>
      <c r="E69" s="165"/>
      <c r="F69" s="101"/>
    </row>
    <row r="73" spans="1:7" ht="15.75" x14ac:dyDescent="0.25">
      <c r="B73" s="107" t="s">
        <v>165</v>
      </c>
      <c r="C73" s="168" t="s">
        <v>175</v>
      </c>
      <c r="D73" s="168"/>
      <c r="E73" s="168"/>
      <c r="F73" s="97"/>
    </row>
    <row r="74" spans="1:7" x14ac:dyDescent="0.25">
      <c r="B74" s="100" t="s">
        <v>162</v>
      </c>
      <c r="C74" s="165" t="s">
        <v>174</v>
      </c>
      <c r="D74" s="165"/>
      <c r="E74" s="165"/>
      <c r="F74" s="101"/>
    </row>
  </sheetData>
  <mergeCells count="8">
    <mergeCell ref="A68:E68"/>
    <mergeCell ref="A69:E69"/>
    <mergeCell ref="C73:E73"/>
    <mergeCell ref="C74:E74"/>
    <mergeCell ref="B1:E1"/>
    <mergeCell ref="B2:E2"/>
    <mergeCell ref="B3:E3"/>
    <mergeCell ref="B4:E4"/>
  </mergeCells>
  <printOptions horizontalCentered="1"/>
  <pageMargins left="0.94488188976377963" right="0.51181102362204722" top="0.9055118110236221" bottom="0.74803149606299213" header="0.31496062992125984" footer="0.31496062992125984"/>
  <pageSetup scale="8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Estado de Situación</vt:lpstr>
      <vt:lpstr>Est. de Rendimiento Fin</vt:lpstr>
      <vt:lpstr>Estado Comparativo</vt:lpstr>
      <vt:lpstr>Estado de Cambio</vt:lpstr>
      <vt:lpstr>Flujo de Efectivo</vt:lpstr>
      <vt:lpstr>'Est. de Rendimiento Fin'!Área_de_impresión</vt:lpstr>
      <vt:lpstr>'Estado Comparativo'!Área_de_impresión</vt:lpstr>
      <vt:lpstr>'Estado de Cambio'!Área_de_impresión</vt:lpstr>
      <vt:lpstr>'Estado de Situación'!Área_de_impresión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Leidy Sanchez Suarez</cp:lastModifiedBy>
  <cp:lastPrinted>2023-01-13T18:12:32Z</cp:lastPrinted>
  <dcterms:created xsi:type="dcterms:W3CDTF">2019-01-23T13:32:50Z</dcterms:created>
  <dcterms:modified xsi:type="dcterms:W3CDTF">2023-01-23T18:40:21Z</dcterms:modified>
</cp:coreProperties>
</file>