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itoreo 2018\DOCUMENTOS 2020\Cumplimiento Regulatorio Externo\POA 2020\"/>
    </mc:Choice>
  </mc:AlternateContent>
  <bookViews>
    <workbookView xWindow="0" yWindow="0" windowWidth="20490" windowHeight="7155" activeTab="1"/>
  </bookViews>
  <sheets>
    <sheet name="PPNE1" sheetId="2" r:id="rId1"/>
    <sheet name="PPNE2" sheetId="55" r:id="rId2"/>
    <sheet name="PPNE2.1" sheetId="56" r:id="rId3"/>
    <sheet name="PPNE3" sheetId="52" r:id="rId4"/>
    <sheet name="PPNE4" sheetId="49" r:id="rId5"/>
    <sheet name="PPNE5" sheetId="53" r:id="rId6"/>
    <sheet name="Deuda" sheetId="57" r:id="rId7"/>
    <sheet name="Insumos" sheetId="54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7" hidden="1">Insumos!$A$1:$E$517</definedName>
    <definedName name="_xlnm._FilterDatabase" localSheetId="4" hidden="1">PPNE4!$A$16:$O$513</definedName>
    <definedName name="_xlnm._FilterDatabase" localSheetId="5" hidden="1">PPNE5!$A$16:$K$513</definedName>
    <definedName name="CodigoActividad">[1]!Tabla2[Código]</definedName>
    <definedName name="Insumos" localSheetId="1">[2]Insumos!$A$540:$A$583</definedName>
    <definedName name="Insumos">Insumos!$A$540:$A$583</definedName>
    <definedName name="Ls_DepartamentosSRS">[1]Catalogo!$G$130:$G$142</definedName>
    <definedName name="Ls_LinesEstategica">[1]Obj!$B$6:$B$9</definedName>
    <definedName name="Ls_Medio_Verificacion">[1]Catalogo!$B$148:$B$167</definedName>
    <definedName name="ls_Regiones">[1]Catalogo!$B$10:$B$19</definedName>
    <definedName name="ls_TiposAcciones">[1]Catalogo!$G$11:$G$14</definedName>
    <definedName name="lsAcabadosTextiles">Insumos!$C$2:$C$3</definedName>
    <definedName name="lsAireAcondicionado">Insumos!$C$333:$C$334</definedName>
    <definedName name="lsAlimentosyBebidas">Insumos!$C$4:$C$23</definedName>
    <definedName name="lsArticulosdePlastico">Insumos!$C$24:$C$30</definedName>
    <definedName name="lsElectrodomesticos">Insumos!$C$31:$C$35</definedName>
    <definedName name="lsEquiposComputos">Insumos!$C$132:$C$136</definedName>
    <definedName name="lsEquiposMedicos">Insumos!$C$44:$C$131</definedName>
    <definedName name="lsEquiposSeguridad">Insumos!$C$137:$C$138</definedName>
    <definedName name="lsEquiposTransporte">Insumos!$C$518:$C$520</definedName>
    <definedName name="lsEventosGenerales">Insumos!$C$139:$C$141</definedName>
    <definedName name="lsFuentesFinanciamiento">[1]LSIns!$F$5:$F$8</definedName>
    <definedName name="lsGasoil">Insumos!$C$142:$C$149</definedName>
    <definedName name="lsHerramientasMenores">Insumos!$C$150:$C$179</definedName>
    <definedName name="lsImpresionyEncuadernacion">Insumos!$C$180</definedName>
    <definedName name="lsInsumos">[1]LSIns!$B$5:$B$45</definedName>
    <definedName name="lsInsumosEquipos">[1]LSIns!$F$16:$F$31</definedName>
    <definedName name="lsLlantasyNeumaticos">Insumos!$C$181:$C$188</definedName>
    <definedName name="lsMantenimiento">Insumos!$C$189:$C$202</definedName>
    <definedName name="lsMaterialesdeLimpieza">Insumos!$C$203:$C$217</definedName>
    <definedName name="lsMueblesdeAlojamiento">Insumos!$C$218:$C$219</definedName>
    <definedName name="lsMueblesdeOficina">Insumos!$C$220:$C$243</definedName>
    <definedName name="lsObrasMenoresEdificaciones">Insumos!$C$244</definedName>
    <definedName name="lsOtrosEquipos">Insumos!$C$245:$C$248</definedName>
    <definedName name="lsPeaje">Insumos!$C$249</definedName>
    <definedName name="lsPinturas">Insumos!$C$250:$C$251</definedName>
    <definedName name="lsProductosArtesGraficas">Insumos!$C$252:$C$253</definedName>
    <definedName name="lsProductosdeCemento">Insumos!$C$254</definedName>
    <definedName name="lsProductosdeLoza">Insumos!$C$255:$C$257</definedName>
    <definedName name="lsProductosdePapel">Insumos!$C$258:$C$282</definedName>
    <definedName name="lsProductosdeVidrio">Insumos!$C$283:$C$287</definedName>
    <definedName name="lsProductosElectricos">Insumos!$C$288:$C$309</definedName>
    <definedName name="lsProductosMedicinalesH">Insumos!$C$310:$C$328</definedName>
    <definedName name="lsProductosMetalicos">Insumos!$C$329</definedName>
    <definedName name="lsProductosQuimicos">Insumos!$C$330</definedName>
    <definedName name="lsPublicidadyPropaganda">Insumos!$C$331</definedName>
    <definedName name="lsServiciosTecnicosProfesionales">Insumos!$C$332</definedName>
    <definedName name="lsTelecomunicaciones">Insumos!$C$36:$C$43</definedName>
    <definedName name="LsTipoEESS">[1]Catalogo!$D$11:$D$16</definedName>
    <definedName name="lsTipoIntervencion">[1]Catalogo!$G$19:$G$24</definedName>
    <definedName name="lsUtilesdeCocina">Insumos!$C$335:$C$346</definedName>
    <definedName name="lsUtilesdeOficina">Insumos!$C$347:$C$475</definedName>
    <definedName name="lsUtilesMenoresMQ">Insumos!$C$476:$C$513</definedName>
    <definedName name="lsViaticosDP">Insumos!$C$514:$C$517</definedName>
    <definedName name="Periodo_POA">[1]Catalogo!$B$3:$B$6</definedName>
    <definedName name="Productos">[1]!Tabla3[Productos]</definedName>
    <definedName name="Provincias">[1]Prov!$F$2:$F$33</definedName>
    <definedName name="_xlnm.Print_Titles" localSheetId="4">PPNE4!$16:$17</definedName>
    <definedName name="_xlnm.Print_Titles" localSheetId="5">PPNE5!$16:$17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2" i="56" l="1"/>
  <c r="F102" i="56"/>
  <c r="E102" i="56"/>
  <c r="D102" i="56"/>
  <c r="C102" i="56"/>
  <c r="L101" i="56"/>
  <c r="F101" i="56"/>
  <c r="E101" i="56"/>
  <c r="D101" i="56"/>
  <c r="C101" i="56"/>
  <c r="L100" i="56"/>
  <c r="F100" i="56"/>
  <c r="E100" i="56"/>
  <c r="D100" i="56"/>
  <c r="C100" i="56"/>
  <c r="L99" i="56"/>
  <c r="F99" i="56"/>
  <c r="E99" i="56"/>
  <c r="D99" i="56"/>
  <c r="C99" i="56"/>
  <c r="L98" i="56"/>
  <c r="F98" i="56"/>
  <c r="E98" i="56"/>
  <c r="D98" i="56"/>
  <c r="C98" i="56"/>
  <c r="L97" i="56"/>
  <c r="F97" i="56"/>
  <c r="E97" i="56"/>
  <c r="D97" i="56"/>
  <c r="C97" i="56"/>
  <c r="L96" i="56"/>
  <c r="F96" i="56"/>
  <c r="E96" i="56"/>
  <c r="D96" i="56"/>
  <c r="C96" i="56"/>
  <c r="L95" i="56"/>
  <c r="F95" i="56"/>
  <c r="E95" i="56"/>
  <c r="D95" i="56"/>
  <c r="C95" i="56"/>
  <c r="L94" i="56"/>
  <c r="F94" i="56"/>
  <c r="E94" i="56"/>
  <c r="D94" i="56"/>
  <c r="C94" i="56"/>
  <c r="L93" i="56"/>
  <c r="F93" i="56"/>
  <c r="E93" i="56"/>
  <c r="D93" i="56"/>
  <c r="C93" i="56"/>
  <c r="L92" i="56"/>
  <c r="F92" i="56"/>
  <c r="E92" i="56"/>
  <c r="D92" i="56"/>
  <c r="C92" i="56"/>
  <c r="L91" i="56"/>
  <c r="F91" i="56"/>
  <c r="E91" i="56"/>
  <c r="D91" i="56"/>
  <c r="C91" i="56"/>
  <c r="L90" i="56"/>
  <c r="F90" i="56"/>
  <c r="E90" i="56"/>
  <c r="D90" i="56"/>
  <c r="C90" i="56"/>
  <c r="L89" i="56"/>
  <c r="F89" i="56"/>
  <c r="E89" i="56"/>
  <c r="D89" i="56"/>
  <c r="C89" i="56"/>
  <c r="L88" i="56"/>
  <c r="F88" i="56"/>
  <c r="E88" i="56"/>
  <c r="D88" i="56"/>
  <c r="C88" i="56"/>
  <c r="L87" i="56"/>
  <c r="F87" i="56"/>
  <c r="E87" i="56"/>
  <c r="D87" i="56"/>
  <c r="C87" i="56"/>
  <c r="L86" i="56"/>
  <c r="F86" i="56"/>
  <c r="E86" i="56"/>
  <c r="D86" i="56"/>
  <c r="C86" i="56"/>
  <c r="L85" i="56"/>
  <c r="F85" i="56"/>
  <c r="E85" i="56"/>
  <c r="D85" i="56"/>
  <c r="C85" i="56"/>
  <c r="L84" i="56"/>
  <c r="F84" i="56"/>
  <c r="E84" i="56"/>
  <c r="D84" i="56"/>
  <c r="C84" i="56"/>
  <c r="L83" i="56"/>
  <c r="F83" i="56"/>
  <c r="E83" i="56"/>
  <c r="D83" i="56"/>
  <c r="C83" i="56"/>
  <c r="L82" i="56"/>
  <c r="F82" i="56"/>
  <c r="E82" i="56"/>
  <c r="D82" i="56"/>
  <c r="C82" i="56"/>
  <c r="L81" i="56"/>
  <c r="F81" i="56"/>
  <c r="E81" i="56"/>
  <c r="D81" i="56"/>
  <c r="C81" i="56"/>
  <c r="L80" i="56"/>
  <c r="F80" i="56"/>
  <c r="E80" i="56"/>
  <c r="D80" i="56"/>
  <c r="C80" i="56"/>
  <c r="L79" i="56"/>
  <c r="F79" i="56"/>
  <c r="E79" i="56"/>
  <c r="D79" i="56"/>
  <c r="C79" i="56"/>
  <c r="L78" i="56"/>
  <c r="F78" i="56"/>
  <c r="E78" i="56"/>
  <c r="D78" i="56"/>
  <c r="C78" i="56"/>
  <c r="L77" i="56"/>
  <c r="F77" i="56"/>
  <c r="E77" i="56"/>
  <c r="D77" i="56"/>
  <c r="C77" i="56"/>
  <c r="L76" i="56"/>
  <c r="F76" i="56"/>
  <c r="E76" i="56"/>
  <c r="D76" i="56"/>
  <c r="C76" i="56"/>
  <c r="L75" i="56"/>
  <c r="F75" i="56"/>
  <c r="E75" i="56"/>
  <c r="D75" i="56"/>
  <c r="C75" i="56"/>
  <c r="L74" i="56"/>
  <c r="F74" i="56"/>
  <c r="E74" i="56"/>
  <c r="D74" i="56"/>
  <c r="C74" i="56"/>
  <c r="L73" i="56"/>
  <c r="F73" i="56"/>
  <c r="E73" i="56"/>
  <c r="D73" i="56"/>
  <c r="C73" i="56"/>
  <c r="L72" i="56"/>
  <c r="F72" i="56"/>
  <c r="E72" i="56"/>
  <c r="D72" i="56"/>
  <c r="C72" i="56"/>
  <c r="L71" i="56"/>
  <c r="F71" i="56"/>
  <c r="E71" i="56"/>
  <c r="D71" i="56"/>
  <c r="C71" i="56"/>
  <c r="L70" i="56"/>
  <c r="F70" i="56"/>
  <c r="E70" i="56"/>
  <c r="D70" i="56"/>
  <c r="C70" i="56"/>
  <c r="L69" i="56"/>
  <c r="F69" i="56"/>
  <c r="E69" i="56"/>
  <c r="D69" i="56"/>
  <c r="C69" i="56"/>
  <c r="L68" i="56"/>
  <c r="F68" i="56"/>
  <c r="E68" i="56"/>
  <c r="D68" i="56"/>
  <c r="C68" i="56"/>
  <c r="L67" i="56"/>
  <c r="F67" i="56"/>
  <c r="E67" i="56"/>
  <c r="D67" i="56"/>
  <c r="C67" i="56"/>
  <c r="L66" i="56"/>
  <c r="F66" i="56"/>
  <c r="E66" i="56"/>
  <c r="D66" i="56"/>
  <c r="C66" i="56"/>
  <c r="L65" i="56"/>
  <c r="F65" i="56"/>
  <c r="E65" i="56"/>
  <c r="D65" i="56"/>
  <c r="C65" i="56"/>
  <c r="L64" i="56"/>
  <c r="F64" i="56"/>
  <c r="E64" i="56"/>
  <c r="D64" i="56"/>
  <c r="C64" i="56"/>
  <c r="L63" i="56"/>
  <c r="F63" i="56"/>
  <c r="E63" i="56"/>
  <c r="D63" i="56"/>
  <c r="C63" i="56"/>
  <c r="L62" i="56"/>
  <c r="F62" i="56"/>
  <c r="E62" i="56"/>
  <c r="D62" i="56"/>
  <c r="C62" i="56"/>
  <c r="L61" i="56"/>
  <c r="F61" i="56"/>
  <c r="E61" i="56"/>
  <c r="D61" i="56"/>
  <c r="C61" i="56"/>
  <c r="L60" i="56"/>
  <c r="F60" i="56"/>
  <c r="E60" i="56"/>
  <c r="D60" i="56"/>
  <c r="C60" i="56"/>
  <c r="L59" i="56"/>
  <c r="F59" i="56"/>
  <c r="E59" i="56"/>
  <c r="D59" i="56"/>
  <c r="C59" i="56"/>
  <c r="L58" i="56"/>
  <c r="F58" i="56"/>
  <c r="E58" i="56"/>
  <c r="D58" i="56"/>
  <c r="C58" i="56"/>
  <c r="L57" i="56"/>
  <c r="F57" i="56"/>
  <c r="E57" i="56"/>
  <c r="D57" i="56"/>
  <c r="C57" i="56"/>
  <c r="L56" i="56"/>
  <c r="F56" i="56"/>
  <c r="E56" i="56"/>
  <c r="D56" i="56"/>
  <c r="C56" i="56"/>
  <c r="L55" i="56"/>
  <c r="F55" i="56"/>
  <c r="E55" i="56"/>
  <c r="D55" i="56"/>
  <c r="C55" i="56"/>
  <c r="L54" i="56"/>
  <c r="F54" i="56"/>
  <c r="E54" i="56"/>
  <c r="D54" i="56"/>
  <c r="C54" i="56"/>
  <c r="L53" i="56"/>
  <c r="F53" i="56"/>
  <c r="E53" i="56"/>
  <c r="D53" i="56"/>
  <c r="C53" i="56"/>
  <c r="L52" i="56"/>
  <c r="F52" i="56"/>
  <c r="E52" i="56"/>
  <c r="D52" i="56"/>
  <c r="C52" i="56"/>
  <c r="L51" i="56"/>
  <c r="F51" i="56"/>
  <c r="E51" i="56"/>
  <c r="D51" i="56"/>
  <c r="C51" i="56"/>
  <c r="L50" i="56"/>
  <c r="F50" i="56"/>
  <c r="E50" i="56"/>
  <c r="D50" i="56"/>
  <c r="C50" i="56"/>
  <c r="L49" i="56"/>
  <c r="F49" i="56"/>
  <c r="E49" i="56"/>
  <c r="D49" i="56"/>
  <c r="C49" i="56"/>
  <c r="L48" i="56"/>
  <c r="F48" i="56"/>
  <c r="E48" i="56"/>
  <c r="D48" i="56"/>
  <c r="C48" i="56"/>
  <c r="L47" i="56"/>
  <c r="F47" i="56"/>
  <c r="E47" i="56"/>
  <c r="D47" i="56"/>
  <c r="C47" i="56"/>
  <c r="L46" i="56"/>
  <c r="F46" i="56"/>
  <c r="E46" i="56"/>
  <c r="D46" i="56"/>
  <c r="C46" i="56"/>
  <c r="L45" i="56"/>
  <c r="F45" i="56"/>
  <c r="E45" i="56"/>
  <c r="D45" i="56"/>
  <c r="C45" i="56"/>
  <c r="L44" i="56"/>
  <c r="F44" i="56"/>
  <c r="E44" i="56"/>
  <c r="D44" i="56"/>
  <c r="C44" i="56"/>
  <c r="L43" i="56"/>
  <c r="F43" i="56"/>
  <c r="E43" i="56"/>
  <c r="D43" i="56"/>
  <c r="C43" i="56"/>
  <c r="L42" i="56"/>
  <c r="F42" i="56"/>
  <c r="E42" i="56"/>
  <c r="D42" i="56"/>
  <c r="C42" i="56"/>
  <c r="L41" i="56"/>
  <c r="F41" i="56"/>
  <c r="E41" i="56"/>
  <c r="D41" i="56"/>
  <c r="C41" i="56"/>
  <c r="L40" i="56"/>
  <c r="F40" i="56"/>
  <c r="E40" i="56"/>
  <c r="D40" i="56"/>
  <c r="C40" i="56"/>
  <c r="L39" i="56"/>
  <c r="F39" i="56"/>
  <c r="E39" i="56"/>
  <c r="D39" i="56"/>
  <c r="C39" i="56"/>
  <c r="L38" i="56"/>
  <c r="F38" i="56"/>
  <c r="E38" i="56"/>
  <c r="D38" i="56"/>
  <c r="C38" i="56"/>
  <c r="L37" i="56"/>
  <c r="F37" i="56"/>
  <c r="E37" i="56"/>
  <c r="D37" i="56"/>
  <c r="C37" i="56"/>
  <c r="L36" i="56"/>
  <c r="F36" i="56"/>
  <c r="E36" i="56"/>
  <c r="D36" i="56"/>
  <c r="C36" i="56"/>
  <c r="L35" i="56"/>
  <c r="F35" i="56"/>
  <c r="E35" i="56"/>
  <c r="D35" i="56"/>
  <c r="C35" i="56"/>
  <c r="L34" i="56"/>
  <c r="F34" i="56"/>
  <c r="E34" i="56"/>
  <c r="D34" i="56"/>
  <c r="C34" i="56"/>
  <c r="L33" i="56"/>
  <c r="F33" i="56"/>
  <c r="E33" i="56"/>
  <c r="D33" i="56"/>
  <c r="C33" i="56"/>
  <c r="L32" i="56"/>
  <c r="F32" i="56"/>
  <c r="E32" i="56"/>
  <c r="D32" i="56"/>
  <c r="C32" i="56"/>
  <c r="L31" i="56"/>
  <c r="F31" i="56"/>
  <c r="E31" i="56"/>
  <c r="D31" i="56"/>
  <c r="C31" i="56"/>
  <c r="L30" i="56"/>
  <c r="F30" i="56"/>
  <c r="E30" i="56"/>
  <c r="D30" i="56"/>
  <c r="C30" i="56"/>
  <c r="L29" i="56"/>
  <c r="F29" i="56"/>
  <c r="E29" i="56"/>
  <c r="D29" i="56"/>
  <c r="C29" i="56"/>
  <c r="L28" i="56"/>
  <c r="F28" i="56"/>
  <c r="E28" i="56"/>
  <c r="D28" i="56"/>
  <c r="C28" i="56"/>
  <c r="L27" i="56"/>
  <c r="F27" i="56"/>
  <c r="E27" i="56"/>
  <c r="D27" i="56"/>
  <c r="C27" i="56"/>
  <c r="L26" i="56"/>
  <c r="F26" i="56"/>
  <c r="E26" i="56"/>
  <c r="D26" i="56"/>
  <c r="C26" i="56"/>
  <c r="L25" i="56"/>
  <c r="F25" i="56"/>
  <c r="E25" i="56"/>
  <c r="D25" i="56"/>
  <c r="C25" i="56"/>
  <c r="L24" i="56"/>
  <c r="F24" i="56"/>
  <c r="E24" i="56"/>
  <c r="D24" i="56"/>
  <c r="C24" i="56"/>
  <c r="L23" i="56"/>
  <c r="F23" i="56"/>
  <c r="E23" i="56"/>
  <c r="D23" i="56"/>
  <c r="C23" i="56"/>
  <c r="L22" i="56"/>
  <c r="F22" i="56"/>
  <c r="E22" i="56"/>
  <c r="D22" i="56"/>
  <c r="C22" i="56"/>
  <c r="L21" i="56"/>
  <c r="F21" i="56"/>
  <c r="E21" i="56"/>
  <c r="D21" i="56"/>
  <c r="C21" i="56"/>
  <c r="L20" i="56"/>
  <c r="F20" i="56"/>
  <c r="E20" i="56"/>
  <c r="D20" i="56"/>
  <c r="C20" i="56"/>
  <c r="L19" i="56"/>
  <c r="F19" i="56"/>
  <c r="E19" i="56"/>
  <c r="D19" i="56"/>
  <c r="C19" i="56"/>
  <c r="L18" i="56"/>
  <c r="F18" i="56"/>
  <c r="E18" i="56"/>
  <c r="D18" i="56"/>
  <c r="C18" i="56"/>
  <c r="L17" i="56"/>
  <c r="F17" i="56"/>
  <c r="E17" i="56"/>
  <c r="D17" i="56"/>
  <c r="C17" i="56"/>
  <c r="L16" i="56"/>
  <c r="F16" i="56"/>
  <c r="E16" i="56"/>
  <c r="D16" i="56"/>
  <c r="C16" i="56"/>
  <c r="L15" i="56"/>
  <c r="F15" i="56"/>
  <c r="E15" i="56"/>
  <c r="D15" i="56"/>
  <c r="C15" i="56"/>
  <c r="L14" i="56"/>
  <c r="F14" i="56"/>
  <c r="E14" i="56"/>
  <c r="D14" i="56"/>
  <c r="C14" i="56"/>
  <c r="L13" i="56"/>
  <c r="F13" i="56"/>
  <c r="E13" i="56"/>
  <c r="D13" i="56"/>
  <c r="C13" i="56"/>
  <c r="L12" i="56"/>
  <c r="F12" i="56"/>
  <c r="E12" i="56"/>
  <c r="D12" i="56"/>
  <c r="C12" i="56"/>
  <c r="L11" i="56"/>
  <c r="F11" i="56"/>
  <c r="E11" i="56"/>
  <c r="D11" i="56"/>
  <c r="C11" i="56"/>
  <c r="L10" i="56"/>
  <c r="F10" i="56"/>
  <c r="E10" i="56"/>
  <c r="D10" i="56"/>
  <c r="C10" i="56"/>
  <c r="L9" i="56"/>
  <c r="F9" i="56"/>
  <c r="E9" i="56"/>
  <c r="D9" i="56"/>
  <c r="C9" i="56"/>
  <c r="L8" i="56"/>
  <c r="F8" i="56"/>
  <c r="E8" i="56"/>
  <c r="D8" i="56"/>
  <c r="C8" i="56"/>
  <c r="H6" i="56"/>
  <c r="J5" i="56"/>
  <c r="B45" i="56" l="1"/>
  <c r="B47" i="56"/>
  <c r="B65" i="56"/>
  <c r="B67" i="56"/>
  <c r="B69" i="56"/>
  <c r="B71" i="56"/>
  <c r="B81" i="56"/>
  <c r="B87" i="56"/>
  <c r="B91" i="56"/>
  <c r="B93" i="56"/>
  <c r="B95" i="56"/>
  <c r="B24" i="56"/>
  <c r="B34" i="56"/>
  <c r="B101" i="56"/>
  <c r="B99" i="56"/>
  <c r="B97" i="56"/>
  <c r="B89" i="56"/>
  <c r="B85" i="56"/>
  <c r="B83" i="56"/>
  <c r="B79" i="56"/>
  <c r="B9" i="56"/>
  <c r="B62" i="56"/>
  <c r="B66" i="56"/>
  <c r="B68" i="56"/>
  <c r="B70" i="56"/>
  <c r="B76" i="56"/>
  <c r="B80" i="56"/>
  <c r="B82" i="56"/>
  <c r="B84" i="56"/>
  <c r="B86" i="56"/>
  <c r="B88" i="56"/>
  <c r="B90" i="56"/>
  <c r="B92" i="56"/>
  <c r="B94" i="56"/>
  <c r="B96" i="56"/>
  <c r="B98" i="56"/>
  <c r="B100" i="56"/>
  <c r="B102" i="56"/>
  <c r="B78" i="56"/>
  <c r="B77" i="56"/>
  <c r="B8" i="56"/>
  <c r="B12" i="56"/>
  <c r="B14" i="56"/>
  <c r="B16" i="56"/>
  <c r="B18" i="56"/>
  <c r="B22" i="56"/>
  <c r="B27" i="56"/>
  <c r="B29" i="56"/>
  <c r="B31" i="56"/>
  <c r="B35" i="56"/>
  <c r="B38" i="56"/>
  <c r="B40" i="56"/>
  <c r="B42" i="56"/>
  <c r="B56" i="56"/>
  <c r="B58" i="56"/>
  <c r="B60" i="56"/>
  <c r="B63" i="56"/>
  <c r="B74" i="56"/>
  <c r="B10" i="56"/>
  <c r="B13" i="56"/>
  <c r="B15" i="56"/>
  <c r="B17" i="56"/>
  <c r="B19" i="56"/>
  <c r="B21" i="56"/>
  <c r="B26" i="56"/>
  <c r="B28" i="56"/>
  <c r="B30" i="56"/>
  <c r="B32" i="56"/>
  <c r="B36" i="56"/>
  <c r="B37" i="56"/>
  <c r="B39" i="56"/>
  <c r="B41" i="56"/>
  <c r="B43" i="56"/>
  <c r="B48" i="56"/>
  <c r="B50" i="56"/>
  <c r="B52" i="56"/>
  <c r="B54" i="56"/>
  <c r="B57" i="56"/>
  <c r="B11" i="56"/>
  <c r="B20" i="56"/>
  <c r="B23" i="56"/>
  <c r="B25" i="56"/>
  <c r="B33" i="56"/>
  <c r="B44" i="56"/>
  <c r="B49" i="56"/>
  <c r="B53" i="56"/>
  <c r="B55" i="56"/>
  <c r="B59" i="56"/>
  <c r="B61" i="56"/>
  <c r="B75" i="56"/>
  <c r="B73" i="56"/>
  <c r="B72" i="56"/>
  <c r="B64" i="56"/>
  <c r="B51" i="56"/>
  <c r="B46" i="56"/>
  <c r="H33" i="57"/>
  <c r="H32" i="57"/>
  <c r="H31" i="57"/>
  <c r="H30" i="57"/>
  <c r="H29" i="57"/>
  <c r="H28" i="57"/>
  <c r="H27" i="57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 s="1"/>
  <c r="H11" i="57"/>
  <c r="H10" i="57"/>
  <c r="H9" i="57"/>
  <c r="H8" i="57"/>
  <c r="H7" i="57"/>
  <c r="H6" i="57" l="1"/>
  <c r="J90" i="53"/>
  <c r="J92" i="53"/>
  <c r="Q91" i="55" l="1"/>
  <c r="P91" i="55"/>
  <c r="O91" i="55"/>
  <c r="N91" i="55"/>
  <c r="M91" i="55"/>
  <c r="L91" i="55"/>
  <c r="K91" i="55"/>
  <c r="J91" i="55"/>
  <c r="I91" i="55"/>
  <c r="H91" i="55"/>
  <c r="G91" i="55"/>
  <c r="F91" i="55"/>
  <c r="R90" i="55"/>
  <c r="R89" i="55"/>
  <c r="R88" i="55"/>
  <c r="R87" i="55"/>
  <c r="R86" i="55"/>
  <c r="R85" i="55"/>
  <c r="R84" i="55"/>
  <c r="R83" i="55"/>
  <c r="R82" i="55"/>
  <c r="R81" i="55"/>
  <c r="R80" i="55"/>
  <c r="R79" i="55"/>
  <c r="R78" i="55"/>
  <c r="R77" i="55"/>
  <c r="R76" i="55"/>
  <c r="R75" i="55"/>
  <c r="R74" i="55"/>
  <c r="R73" i="55"/>
  <c r="R72" i="55"/>
  <c r="R71" i="55"/>
  <c r="R70" i="55"/>
  <c r="R69" i="55"/>
  <c r="R68" i="55"/>
  <c r="R67" i="55"/>
  <c r="R66" i="55"/>
  <c r="R64" i="55"/>
  <c r="R63" i="55"/>
  <c r="R62" i="55"/>
  <c r="R61" i="55"/>
  <c r="R60" i="55"/>
  <c r="R59" i="55"/>
  <c r="R58" i="55"/>
  <c r="R57" i="55"/>
  <c r="R56" i="55"/>
  <c r="R55" i="55"/>
  <c r="R54" i="55"/>
  <c r="R53" i="55"/>
  <c r="R52" i="55"/>
  <c r="R51" i="55"/>
  <c r="R49" i="55"/>
  <c r="R48" i="55"/>
  <c r="R47" i="55"/>
  <c r="R46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1" i="55"/>
  <c r="R30" i="55"/>
  <c r="R29" i="55"/>
  <c r="R28" i="55"/>
  <c r="R27" i="55"/>
  <c r="R26" i="55"/>
  <c r="R25" i="55"/>
  <c r="R24" i="55"/>
  <c r="R23" i="55"/>
  <c r="R22" i="55"/>
  <c r="R21" i="55"/>
  <c r="R20" i="55"/>
  <c r="R19" i="55"/>
  <c r="R18" i="55"/>
  <c r="R17" i="55"/>
  <c r="R16" i="55"/>
  <c r="R15" i="55"/>
  <c r="R14" i="55"/>
  <c r="R13" i="55"/>
  <c r="R12" i="55"/>
  <c r="R11" i="55"/>
  <c r="R10" i="55"/>
  <c r="R9" i="55"/>
  <c r="B7" i="55"/>
  <c r="B6" i="55"/>
  <c r="A5" i="55"/>
  <c r="A1" i="55"/>
  <c r="R91" i="55" l="1"/>
  <c r="D27" i="2"/>
  <c r="E27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5" i="2"/>
  <c r="E15" i="2" s="1"/>
  <c r="D12" i="2"/>
  <c r="E12" i="2" s="1"/>
  <c r="D11" i="2"/>
  <c r="E11" i="2" s="1"/>
  <c r="I27" i="2" l="1"/>
  <c r="H27" i="2"/>
  <c r="G27" i="2"/>
  <c r="F27" i="2"/>
  <c r="G17" i="2"/>
  <c r="F17" i="2"/>
  <c r="I17" i="2"/>
  <c r="H17" i="2"/>
  <c r="G21" i="2"/>
  <c r="F21" i="2"/>
  <c r="I21" i="2"/>
  <c r="H21" i="2"/>
  <c r="I18" i="2"/>
  <c r="H18" i="2"/>
  <c r="G18" i="2"/>
  <c r="F18" i="2"/>
  <c r="I22" i="2"/>
  <c r="H22" i="2"/>
  <c r="G22" i="2"/>
  <c r="F22" i="2"/>
  <c r="G19" i="2"/>
  <c r="F19" i="2"/>
  <c r="I19" i="2"/>
  <c r="H19" i="2"/>
  <c r="G23" i="2"/>
  <c r="F23" i="2"/>
  <c r="I23" i="2"/>
  <c r="H23" i="2"/>
  <c r="I20" i="2"/>
  <c r="H20" i="2"/>
  <c r="G20" i="2"/>
  <c r="F20" i="2"/>
  <c r="I24" i="2"/>
  <c r="G24" i="2"/>
  <c r="F24" i="2"/>
  <c r="H24" i="2" s="1"/>
  <c r="G15" i="2"/>
  <c r="F15" i="2"/>
  <c r="I15" i="2"/>
  <c r="H15" i="2"/>
  <c r="I11" i="2"/>
  <c r="H11" i="2"/>
  <c r="G11" i="2"/>
  <c r="F11" i="2"/>
  <c r="G12" i="2"/>
  <c r="F12" i="2"/>
  <c r="I12" i="2"/>
  <c r="H12" i="2"/>
  <c r="I411" i="49"/>
  <c r="I407" i="49"/>
  <c r="M409" i="49"/>
  <c r="M168" i="49" l="1"/>
  <c r="L168" i="49"/>
  <c r="K168" i="49"/>
  <c r="J168" i="49"/>
  <c r="I168" i="49"/>
  <c r="H168" i="49"/>
  <c r="G168" i="49"/>
  <c r="M221" i="49" l="1"/>
  <c r="L221" i="49"/>
  <c r="K221" i="49"/>
  <c r="J221" i="49"/>
  <c r="I221" i="49"/>
  <c r="H221" i="49"/>
  <c r="G221" i="49"/>
  <c r="M209" i="49"/>
  <c r="N206" i="49"/>
  <c r="M206" i="49"/>
  <c r="L206" i="49"/>
  <c r="K206" i="49"/>
  <c r="J206" i="49"/>
  <c r="I206" i="49"/>
  <c r="H206" i="49"/>
  <c r="G206" i="49"/>
  <c r="M200" i="49"/>
  <c r="M198" i="49"/>
  <c r="M197" i="49"/>
  <c r="I191" i="49"/>
  <c r="M187" i="49"/>
  <c r="J310" i="53" l="1"/>
  <c r="N309" i="49"/>
  <c r="M302" i="49"/>
  <c r="L302" i="49"/>
  <c r="K302" i="49"/>
  <c r="J302" i="49"/>
  <c r="N302" i="49" s="1"/>
  <c r="I302" i="49"/>
  <c r="H302" i="49"/>
  <c r="G302" i="49"/>
  <c r="M272" i="49"/>
  <c r="H405" i="53" l="1"/>
  <c r="H427" i="53"/>
  <c r="N26" i="49" l="1"/>
  <c r="M336" i="49" l="1"/>
  <c r="L336" i="49"/>
  <c r="K336" i="49"/>
  <c r="J336" i="49"/>
  <c r="I336" i="49"/>
  <c r="H336" i="49"/>
  <c r="G336" i="49"/>
  <c r="M330" i="49"/>
  <c r="L330" i="49"/>
  <c r="K330" i="49"/>
  <c r="J330" i="49"/>
  <c r="I330" i="49"/>
  <c r="H330" i="49"/>
  <c r="G330" i="49"/>
  <c r="M328" i="49"/>
  <c r="M322" i="49"/>
  <c r="L322" i="49"/>
  <c r="K322" i="49"/>
  <c r="J322" i="49"/>
  <c r="I322" i="49"/>
  <c r="H322" i="49"/>
  <c r="G322" i="49"/>
  <c r="M320" i="49"/>
  <c r="L320" i="49"/>
  <c r="K320" i="49"/>
  <c r="J320" i="49"/>
  <c r="I320" i="49"/>
  <c r="H320" i="49"/>
  <c r="G320" i="49"/>
  <c r="M300" i="49" l="1"/>
  <c r="L300" i="49"/>
  <c r="K300" i="49"/>
  <c r="J300" i="49"/>
  <c r="I300" i="49"/>
  <c r="H300" i="49"/>
  <c r="G300" i="49"/>
  <c r="M294" i="49"/>
  <c r="L294" i="49"/>
  <c r="K294" i="49"/>
  <c r="J294" i="49"/>
  <c r="I294" i="49"/>
  <c r="H294" i="49"/>
  <c r="G294" i="49"/>
  <c r="M296" i="49"/>
  <c r="L296" i="49"/>
  <c r="K296" i="49"/>
  <c r="J296" i="49"/>
  <c r="I296" i="49"/>
  <c r="H296" i="49"/>
  <c r="G296" i="49"/>
  <c r="M268" i="49"/>
  <c r="L268" i="49"/>
  <c r="K268" i="49"/>
  <c r="J268" i="49"/>
  <c r="I268" i="49"/>
  <c r="H268" i="49"/>
  <c r="G268" i="49"/>
  <c r="M260" i="49"/>
  <c r="L260" i="49"/>
  <c r="K260" i="49"/>
  <c r="J260" i="49"/>
  <c r="I260" i="49"/>
  <c r="H260" i="49"/>
  <c r="G260" i="49"/>
  <c r="M246" i="49" l="1"/>
  <c r="L246" i="49"/>
  <c r="K246" i="49"/>
  <c r="J246" i="49"/>
  <c r="I246" i="49"/>
  <c r="H246" i="49"/>
  <c r="G246" i="49"/>
  <c r="N244" i="49"/>
  <c r="M244" i="49"/>
  <c r="L244" i="49"/>
  <c r="K244" i="49"/>
  <c r="J244" i="49"/>
  <c r="I244" i="49"/>
  <c r="H244" i="49"/>
  <c r="G244" i="49"/>
  <c r="M193" i="49"/>
  <c r="L193" i="49"/>
  <c r="K193" i="49"/>
  <c r="J193" i="49"/>
  <c r="I193" i="49"/>
  <c r="H193" i="49"/>
  <c r="G193" i="49"/>
  <c r="N182" i="49"/>
  <c r="M182" i="49"/>
  <c r="L182" i="49"/>
  <c r="K182" i="49"/>
  <c r="J182" i="49"/>
  <c r="I182" i="49"/>
  <c r="H182" i="49"/>
  <c r="G182" i="49"/>
  <c r="N179" i="49"/>
  <c r="M179" i="49"/>
  <c r="L179" i="49"/>
  <c r="K179" i="49"/>
  <c r="J179" i="49"/>
  <c r="I179" i="49"/>
  <c r="H179" i="49"/>
  <c r="G179" i="49"/>
  <c r="N177" i="49"/>
  <c r="M177" i="49"/>
  <c r="L177" i="49"/>
  <c r="K177" i="49"/>
  <c r="J177" i="49"/>
  <c r="I177" i="49"/>
  <c r="H177" i="49"/>
  <c r="G177" i="49"/>
  <c r="M176" i="49"/>
  <c r="L176" i="49"/>
  <c r="K176" i="49"/>
  <c r="J176" i="49"/>
  <c r="I176" i="49"/>
  <c r="H176" i="49"/>
  <c r="G176" i="49"/>
  <c r="M175" i="49"/>
  <c r="L175" i="49"/>
  <c r="K175" i="49"/>
  <c r="J175" i="49"/>
  <c r="I175" i="49"/>
  <c r="H175" i="49"/>
  <c r="G175" i="49"/>
  <c r="M150" i="49"/>
  <c r="N132" i="49"/>
  <c r="M132" i="49"/>
  <c r="L132" i="49"/>
  <c r="K132" i="49"/>
  <c r="J132" i="49"/>
  <c r="I132" i="49"/>
  <c r="H132" i="49"/>
  <c r="G132" i="49"/>
  <c r="N105" i="49"/>
  <c r="M105" i="49"/>
  <c r="L105" i="49"/>
  <c r="K105" i="49"/>
  <c r="J105" i="49"/>
  <c r="I105" i="49"/>
  <c r="H105" i="49"/>
  <c r="G105" i="49"/>
  <c r="N103" i="49"/>
  <c r="M103" i="49"/>
  <c r="L103" i="49"/>
  <c r="K103" i="49"/>
  <c r="J103" i="49"/>
  <c r="I103" i="49"/>
  <c r="H103" i="49"/>
  <c r="G103" i="49"/>
  <c r="N98" i="49"/>
  <c r="M98" i="49"/>
  <c r="L98" i="49"/>
  <c r="K98" i="49"/>
  <c r="J98" i="49"/>
  <c r="I98" i="49"/>
  <c r="H98" i="49"/>
  <c r="G98" i="49"/>
  <c r="N94" i="49"/>
  <c r="M94" i="49"/>
  <c r="L94" i="49"/>
  <c r="K94" i="49"/>
  <c r="J94" i="49"/>
  <c r="I94" i="49"/>
  <c r="H94" i="49"/>
  <c r="G94" i="49"/>
  <c r="N92" i="49"/>
  <c r="M92" i="49"/>
  <c r="L92" i="49"/>
  <c r="K92" i="49"/>
  <c r="J92" i="49"/>
  <c r="I92" i="49"/>
  <c r="H92" i="49"/>
  <c r="G92" i="49"/>
  <c r="N90" i="49"/>
  <c r="M90" i="49"/>
  <c r="L90" i="49"/>
  <c r="K90" i="49"/>
  <c r="J90" i="49"/>
  <c r="I90" i="49"/>
  <c r="H90" i="49"/>
  <c r="G90" i="49"/>
  <c r="M120" i="49"/>
  <c r="M110" i="49"/>
  <c r="I10" i="2" l="1"/>
  <c r="H10" i="2"/>
  <c r="G10" i="2"/>
  <c r="F10" i="2"/>
  <c r="E10" i="2"/>
  <c r="I26" i="2" l="1"/>
  <c r="H26" i="2"/>
  <c r="G26" i="2"/>
  <c r="F26" i="2"/>
  <c r="C14" i="2"/>
  <c r="I13" i="2"/>
  <c r="H13" i="2"/>
  <c r="G13" i="2"/>
  <c r="F13" i="2"/>
  <c r="D26" i="2"/>
  <c r="D10" i="2"/>
  <c r="E26" i="2" l="1"/>
  <c r="K25" i="2" l="1"/>
  <c r="K16" i="2"/>
  <c r="K14" i="2"/>
  <c r="K10" i="2"/>
  <c r="E6" i="52" l="1"/>
  <c r="F7" i="53"/>
  <c r="F6" i="53"/>
  <c r="A5" i="53"/>
  <c r="A1" i="53"/>
  <c r="F7" i="49"/>
  <c r="F6" i="49"/>
  <c r="A5" i="49"/>
  <c r="A1" i="49"/>
  <c r="A5" i="52"/>
  <c r="A3" i="52"/>
  <c r="A2" i="52"/>
  <c r="A1" i="52"/>
  <c r="E7" i="52"/>
  <c r="C25" i="2"/>
  <c r="C16" i="2"/>
  <c r="C30" i="2" s="1"/>
  <c r="C10" i="2"/>
  <c r="E14" i="2" l="1"/>
  <c r="F14" i="2"/>
  <c r="G14" i="2"/>
  <c r="H14" i="2"/>
  <c r="I14" i="2"/>
  <c r="D14" i="2"/>
  <c r="J514" i="53"/>
  <c r="J513" i="53" s="1"/>
  <c r="I513" i="53"/>
  <c r="H513" i="53"/>
  <c r="G513" i="53"/>
  <c r="J512" i="53"/>
  <c r="J511" i="53" s="1"/>
  <c r="J510" i="53" s="1"/>
  <c r="I511" i="53"/>
  <c r="I510" i="53" s="1"/>
  <c r="H511" i="53"/>
  <c r="H510" i="53" s="1"/>
  <c r="G511" i="53"/>
  <c r="G510" i="53"/>
  <c r="J509" i="53"/>
  <c r="J508" i="53" s="1"/>
  <c r="I508" i="53"/>
  <c r="H508" i="53"/>
  <c r="G508" i="53"/>
  <c r="J507" i="53"/>
  <c r="J506" i="53" s="1"/>
  <c r="I506" i="53"/>
  <c r="H506" i="53"/>
  <c r="G506" i="53"/>
  <c r="J505" i="53"/>
  <c r="J504" i="53" s="1"/>
  <c r="I504" i="53"/>
  <c r="H504" i="53"/>
  <c r="G504" i="53"/>
  <c r="J503" i="53"/>
  <c r="J502" i="53" s="1"/>
  <c r="I502" i="53"/>
  <c r="H502" i="53"/>
  <c r="G502" i="53"/>
  <c r="J501" i="53"/>
  <c r="I500" i="53"/>
  <c r="H500" i="53"/>
  <c r="G500" i="53"/>
  <c r="J499" i="53"/>
  <c r="J498" i="53" s="1"/>
  <c r="I498" i="53"/>
  <c r="H498" i="53"/>
  <c r="G498" i="53"/>
  <c r="G497" i="53" s="1"/>
  <c r="J496" i="53"/>
  <c r="J495" i="53" s="1"/>
  <c r="I495" i="53"/>
  <c r="H495" i="53"/>
  <c r="G495" i="53"/>
  <c r="J494" i="53"/>
  <c r="I493" i="53"/>
  <c r="H493" i="53"/>
  <c r="G493" i="53"/>
  <c r="J492" i="53"/>
  <c r="I491" i="53"/>
  <c r="H491" i="53"/>
  <c r="G491" i="53"/>
  <c r="J490" i="53"/>
  <c r="J489" i="53" s="1"/>
  <c r="I489" i="53"/>
  <c r="H489" i="53"/>
  <c r="G489" i="53"/>
  <c r="J488" i="53"/>
  <c r="I487" i="53"/>
  <c r="I486" i="53" s="1"/>
  <c r="H487" i="53"/>
  <c r="H486" i="53" s="1"/>
  <c r="G487" i="53"/>
  <c r="G486" i="53" s="1"/>
  <c r="J484" i="53"/>
  <c r="I483" i="53"/>
  <c r="H483" i="53"/>
  <c r="G483" i="53"/>
  <c r="J482" i="53"/>
  <c r="J481" i="53" s="1"/>
  <c r="I481" i="53"/>
  <c r="H481" i="53"/>
  <c r="G481" i="53"/>
  <c r="J480" i="53"/>
  <c r="J479" i="53" s="1"/>
  <c r="I479" i="53"/>
  <c r="H479" i="53"/>
  <c r="G479" i="53"/>
  <c r="J477" i="53"/>
  <c r="J476" i="53" s="1"/>
  <c r="I476" i="53"/>
  <c r="H476" i="53"/>
  <c r="G476" i="53"/>
  <c r="J475" i="53"/>
  <c r="J474" i="53"/>
  <c r="J473" i="53"/>
  <c r="J472" i="53"/>
  <c r="I471" i="53"/>
  <c r="H471" i="53"/>
  <c r="G471" i="53"/>
  <c r="J470" i="53"/>
  <c r="J469" i="53" s="1"/>
  <c r="I469" i="53"/>
  <c r="H469" i="53"/>
  <c r="G469" i="53"/>
  <c r="J468" i="53"/>
  <c r="J467" i="53" s="1"/>
  <c r="I467" i="53"/>
  <c r="H467" i="53"/>
  <c r="G467" i="53"/>
  <c r="J466" i="53"/>
  <c r="J465" i="53" s="1"/>
  <c r="I465" i="53"/>
  <c r="H465" i="53"/>
  <c r="G465" i="53"/>
  <c r="J464" i="53"/>
  <c r="J463" i="53"/>
  <c r="I462" i="53"/>
  <c r="H462" i="53"/>
  <c r="G462" i="53"/>
  <c r="J461" i="53"/>
  <c r="I460" i="53"/>
  <c r="H460" i="53"/>
  <c r="H459" i="53" s="1"/>
  <c r="G460" i="53"/>
  <c r="J458" i="53"/>
  <c r="J457" i="53" s="1"/>
  <c r="I457" i="53"/>
  <c r="H457" i="53"/>
  <c r="G457" i="53"/>
  <c r="J456" i="53"/>
  <c r="J455" i="53" s="1"/>
  <c r="I455" i="53"/>
  <c r="I454" i="53" s="1"/>
  <c r="H455" i="53"/>
  <c r="G455" i="53"/>
  <c r="J453" i="53"/>
  <c r="I452" i="53"/>
  <c r="H452" i="53"/>
  <c r="G452" i="53"/>
  <c r="J451" i="53"/>
  <c r="J450" i="53" s="1"/>
  <c r="I450" i="53"/>
  <c r="H450" i="53"/>
  <c r="G450" i="53"/>
  <c r="J449" i="53"/>
  <c r="J448" i="53" s="1"/>
  <c r="I448" i="53"/>
  <c r="H448" i="53"/>
  <c r="G448" i="53"/>
  <c r="J447" i="53"/>
  <c r="I446" i="53"/>
  <c r="H446" i="53"/>
  <c r="G446" i="53"/>
  <c r="J445" i="53"/>
  <c r="J444" i="53" s="1"/>
  <c r="I444" i="53"/>
  <c r="H444" i="53"/>
  <c r="G444" i="53"/>
  <c r="J443" i="53"/>
  <c r="J442" i="53" s="1"/>
  <c r="I442" i="53"/>
  <c r="H442" i="53"/>
  <c r="G442" i="53"/>
  <c r="J441" i="53"/>
  <c r="I440" i="53"/>
  <c r="I439" i="53" s="1"/>
  <c r="H440" i="53"/>
  <c r="G440" i="53"/>
  <c r="G439" i="53" s="1"/>
  <c r="J438" i="53"/>
  <c r="J437" i="53" s="1"/>
  <c r="I437" i="53"/>
  <c r="H437" i="53"/>
  <c r="G437" i="53"/>
  <c r="J436" i="53"/>
  <c r="I435" i="53"/>
  <c r="H435" i="53"/>
  <c r="G435" i="53"/>
  <c r="J434" i="53"/>
  <c r="J433" i="53" s="1"/>
  <c r="I433" i="53"/>
  <c r="I432" i="53" s="1"/>
  <c r="H433" i="53"/>
  <c r="H432" i="53" s="1"/>
  <c r="G433" i="53"/>
  <c r="J431" i="53"/>
  <c r="I430" i="53"/>
  <c r="H430" i="53"/>
  <c r="G430" i="53"/>
  <c r="J429" i="53"/>
  <c r="J428" i="53" s="1"/>
  <c r="I428" i="53"/>
  <c r="H428" i="53"/>
  <c r="G428" i="53"/>
  <c r="J427" i="53"/>
  <c r="J426" i="53" s="1"/>
  <c r="I426" i="53"/>
  <c r="H426" i="53"/>
  <c r="G426" i="53"/>
  <c r="J425" i="53"/>
  <c r="J424" i="53" s="1"/>
  <c r="I424" i="53"/>
  <c r="I423" i="53" s="1"/>
  <c r="H424" i="53"/>
  <c r="G424" i="53"/>
  <c r="G423" i="53" s="1"/>
  <c r="J422" i="53"/>
  <c r="I421" i="53"/>
  <c r="H421" i="53"/>
  <c r="G421" i="53"/>
  <c r="J420" i="53"/>
  <c r="J419" i="53" s="1"/>
  <c r="I419" i="53"/>
  <c r="H419" i="53"/>
  <c r="G419" i="53"/>
  <c r="J418" i="53"/>
  <c r="J417" i="53" s="1"/>
  <c r="I417" i="53"/>
  <c r="H417" i="53"/>
  <c r="G417" i="53"/>
  <c r="J416" i="53"/>
  <c r="J415" i="53" s="1"/>
  <c r="I415" i="53"/>
  <c r="I414" i="53" s="1"/>
  <c r="H415" i="53"/>
  <c r="H414" i="53" s="1"/>
  <c r="G415" i="53"/>
  <c r="J413" i="53"/>
  <c r="J412" i="53" s="1"/>
  <c r="I412" i="53"/>
  <c r="H412" i="53"/>
  <c r="G412" i="53"/>
  <c r="J411" i="53"/>
  <c r="J410" i="53" s="1"/>
  <c r="I410" i="53"/>
  <c r="H410" i="53"/>
  <c r="G410" i="53"/>
  <c r="J409" i="53"/>
  <c r="I408" i="53"/>
  <c r="H408" i="53"/>
  <c r="G408" i="53"/>
  <c r="J407" i="53"/>
  <c r="J406" i="53" s="1"/>
  <c r="I406" i="53"/>
  <c r="H406" i="53"/>
  <c r="G406" i="53"/>
  <c r="J405" i="53"/>
  <c r="J404" i="53" s="1"/>
  <c r="I404" i="53"/>
  <c r="I403" i="53" s="1"/>
  <c r="H404" i="53"/>
  <c r="G404" i="53"/>
  <c r="G403" i="53" s="1"/>
  <c r="J401" i="53"/>
  <c r="J400" i="53" s="1"/>
  <c r="I400" i="53"/>
  <c r="H400" i="53"/>
  <c r="G400" i="53"/>
  <c r="J399" i="53"/>
  <c r="J398" i="53" s="1"/>
  <c r="I398" i="53"/>
  <c r="H398" i="53"/>
  <c r="G398" i="53"/>
  <c r="J397" i="53"/>
  <c r="J396" i="53" s="1"/>
  <c r="I396" i="53"/>
  <c r="I395" i="53" s="1"/>
  <c r="H396" i="53"/>
  <c r="G396" i="53"/>
  <c r="J394" i="53"/>
  <c r="J393" i="53" s="1"/>
  <c r="I393" i="53"/>
  <c r="H393" i="53"/>
  <c r="G393" i="53"/>
  <c r="J392" i="53"/>
  <c r="J391" i="53" s="1"/>
  <c r="I391" i="53"/>
  <c r="H391" i="53"/>
  <c r="G391" i="53"/>
  <c r="J390" i="53"/>
  <c r="J389" i="53" s="1"/>
  <c r="I389" i="53"/>
  <c r="H389" i="53"/>
  <c r="G389" i="53"/>
  <c r="J388" i="53"/>
  <c r="J387" i="53" s="1"/>
  <c r="I387" i="53"/>
  <c r="I386" i="53" s="1"/>
  <c r="H387" i="53"/>
  <c r="H386" i="53" s="1"/>
  <c r="G387" i="53"/>
  <c r="J385" i="53"/>
  <c r="J384" i="53" s="1"/>
  <c r="I384" i="53"/>
  <c r="H384" i="53"/>
  <c r="G384" i="53"/>
  <c r="J383" i="53"/>
  <c r="J382" i="53" s="1"/>
  <c r="I382" i="53"/>
  <c r="H382" i="53"/>
  <c r="G382" i="53"/>
  <c r="J381" i="53"/>
  <c r="J380" i="53" s="1"/>
  <c r="I380" i="53"/>
  <c r="H380" i="53"/>
  <c r="G380" i="53"/>
  <c r="G379" i="53" s="1"/>
  <c r="H379" i="53"/>
  <c r="J378" i="53"/>
  <c r="J377" i="53" s="1"/>
  <c r="I377" i="53"/>
  <c r="H377" i="53"/>
  <c r="G377" i="53"/>
  <c r="J376" i="53"/>
  <c r="J375" i="53" s="1"/>
  <c r="I375" i="53"/>
  <c r="H375" i="53"/>
  <c r="G375" i="53"/>
  <c r="J374" i="53"/>
  <c r="J373" i="53" s="1"/>
  <c r="I373" i="53"/>
  <c r="H373" i="53"/>
  <c r="G373" i="53"/>
  <c r="J372" i="53"/>
  <c r="J371" i="53" s="1"/>
  <c r="I371" i="53"/>
  <c r="I370" i="53" s="1"/>
  <c r="H371" i="53"/>
  <c r="G371" i="53"/>
  <c r="J369" i="53"/>
  <c r="J368" i="53"/>
  <c r="J367" i="53"/>
  <c r="I366" i="53"/>
  <c r="I365" i="53" s="1"/>
  <c r="H366" i="53"/>
  <c r="H365" i="53" s="1"/>
  <c r="G366" i="53"/>
  <c r="G365" i="53" s="1"/>
  <c r="J364" i="53"/>
  <c r="J363" i="53"/>
  <c r="J362" i="53"/>
  <c r="I361" i="53"/>
  <c r="H361" i="53"/>
  <c r="G361" i="53"/>
  <c r="J360" i="53"/>
  <c r="J359" i="53"/>
  <c r="J358" i="53"/>
  <c r="I357" i="53"/>
  <c r="H357" i="53"/>
  <c r="G357" i="53"/>
  <c r="J356" i="53"/>
  <c r="J355" i="53" s="1"/>
  <c r="I355" i="53"/>
  <c r="I354" i="53" s="1"/>
  <c r="H355" i="53"/>
  <c r="G355" i="53"/>
  <c r="J353" i="53"/>
  <c r="I352" i="53"/>
  <c r="H352" i="53"/>
  <c r="G352" i="53"/>
  <c r="J351" i="53"/>
  <c r="I350" i="53"/>
  <c r="H350" i="53"/>
  <c r="G350" i="53"/>
  <c r="J349" i="53"/>
  <c r="J348" i="53"/>
  <c r="I347" i="53"/>
  <c r="H347" i="53"/>
  <c r="G347" i="53"/>
  <c r="J346" i="53"/>
  <c r="J345" i="53"/>
  <c r="J344" i="53"/>
  <c r="I343" i="53"/>
  <c r="H343" i="53"/>
  <c r="G343" i="53"/>
  <c r="J342" i="53"/>
  <c r="J341" i="53"/>
  <c r="J340" i="53"/>
  <c r="I339" i="53"/>
  <c r="H339" i="53"/>
  <c r="G339" i="53"/>
  <c r="J336" i="53"/>
  <c r="J335" i="53" s="1"/>
  <c r="I335" i="53"/>
  <c r="H335" i="53"/>
  <c r="G335" i="53"/>
  <c r="J334" i="53"/>
  <c r="J333" i="53" s="1"/>
  <c r="I333" i="53"/>
  <c r="H333" i="53"/>
  <c r="G333" i="53"/>
  <c r="J332" i="53"/>
  <c r="J331" i="53" s="1"/>
  <c r="I331" i="53"/>
  <c r="H331" i="53"/>
  <c r="G331" i="53"/>
  <c r="J330" i="53"/>
  <c r="J329" i="53" s="1"/>
  <c r="I329" i="53"/>
  <c r="H329" i="53"/>
  <c r="G329" i="53"/>
  <c r="J328" i="53"/>
  <c r="J327" i="53" s="1"/>
  <c r="I327" i="53"/>
  <c r="H327" i="53"/>
  <c r="G327" i="53"/>
  <c r="J326" i="53"/>
  <c r="J325" i="53" s="1"/>
  <c r="I325" i="53"/>
  <c r="H325" i="53"/>
  <c r="G325" i="53"/>
  <c r="J324" i="53"/>
  <c r="J323" i="53" s="1"/>
  <c r="I323" i="53"/>
  <c r="H323" i="53"/>
  <c r="G323" i="53"/>
  <c r="J322" i="53"/>
  <c r="J321" i="53" s="1"/>
  <c r="I321" i="53"/>
  <c r="H321" i="53"/>
  <c r="G321" i="53"/>
  <c r="J320" i="53"/>
  <c r="J319" i="53" s="1"/>
  <c r="I319" i="53"/>
  <c r="H319" i="53"/>
  <c r="G319" i="53"/>
  <c r="J317" i="53"/>
  <c r="J316" i="53" s="1"/>
  <c r="I316" i="53"/>
  <c r="H316" i="53"/>
  <c r="G316" i="53"/>
  <c r="J315" i="53"/>
  <c r="J314" i="53" s="1"/>
  <c r="J313" i="53" s="1"/>
  <c r="I314" i="53"/>
  <c r="H314" i="53"/>
  <c r="G314" i="53"/>
  <c r="J312" i="53"/>
  <c r="J311" i="53"/>
  <c r="J309" i="53"/>
  <c r="J308" i="53"/>
  <c r="J307" i="53"/>
  <c r="I306" i="53"/>
  <c r="H306" i="53"/>
  <c r="G306" i="53"/>
  <c r="J305" i="53"/>
  <c r="J304" i="53"/>
  <c r="J303" i="53"/>
  <c r="J302" i="53"/>
  <c r="J301" i="53"/>
  <c r="J300" i="53"/>
  <c r="J299" i="53"/>
  <c r="I298" i="53"/>
  <c r="H298" i="53"/>
  <c r="G298" i="53"/>
  <c r="J296" i="53"/>
  <c r="J295" i="53" s="1"/>
  <c r="I295" i="53"/>
  <c r="H295" i="53"/>
  <c r="G295" i="53"/>
  <c r="J294" i="53"/>
  <c r="J293" i="53"/>
  <c r="J292" i="53"/>
  <c r="J291" i="53"/>
  <c r="J290" i="53"/>
  <c r="J289" i="53"/>
  <c r="J288" i="53"/>
  <c r="I287" i="53"/>
  <c r="H287" i="53"/>
  <c r="G287" i="53"/>
  <c r="J286" i="53"/>
  <c r="J285" i="53"/>
  <c r="J284" i="53"/>
  <c r="J283" i="53"/>
  <c r="J282" i="53"/>
  <c r="J281" i="53"/>
  <c r="I280" i="53"/>
  <c r="H280" i="53"/>
  <c r="G280" i="53"/>
  <c r="J279" i="53"/>
  <c r="J278" i="53"/>
  <c r="J277" i="53"/>
  <c r="I276" i="53"/>
  <c r="H276" i="53"/>
  <c r="G276" i="53"/>
  <c r="J275" i="53"/>
  <c r="J274" i="53"/>
  <c r="J273" i="53"/>
  <c r="J272" i="53"/>
  <c r="J271" i="53"/>
  <c r="I270" i="53"/>
  <c r="H270" i="53"/>
  <c r="G270" i="53"/>
  <c r="G269" i="53" s="1"/>
  <c r="J268" i="53"/>
  <c r="J267" i="53" s="1"/>
  <c r="I267" i="53"/>
  <c r="H267" i="53"/>
  <c r="G267" i="53"/>
  <c r="J266" i="53"/>
  <c r="J265" i="53" s="1"/>
  <c r="I265" i="53"/>
  <c r="H265" i="53"/>
  <c r="G265" i="53"/>
  <c r="J264" i="53"/>
  <c r="J263" i="53" s="1"/>
  <c r="I263" i="53"/>
  <c r="H263" i="53"/>
  <c r="G263" i="53"/>
  <c r="J262" i="53"/>
  <c r="I261" i="53"/>
  <c r="H261" i="53"/>
  <c r="G261" i="53"/>
  <c r="J260" i="53"/>
  <c r="I259" i="53"/>
  <c r="H259" i="53"/>
  <c r="H258" i="53" s="1"/>
  <c r="G259" i="53"/>
  <c r="J257" i="53"/>
  <c r="J256" i="53" s="1"/>
  <c r="I256" i="53"/>
  <c r="H256" i="53"/>
  <c r="G256" i="53"/>
  <c r="J255" i="53"/>
  <c r="J254" i="53" s="1"/>
  <c r="I254" i="53"/>
  <c r="I253" i="53" s="1"/>
  <c r="H254" i="53"/>
  <c r="G254" i="53"/>
  <c r="G253" i="53"/>
  <c r="J252" i="53"/>
  <c r="J251" i="53"/>
  <c r="I251" i="53"/>
  <c r="H251" i="53"/>
  <c r="G251" i="53"/>
  <c r="J250" i="53"/>
  <c r="J249" i="53" s="1"/>
  <c r="I249" i="53"/>
  <c r="H249" i="53"/>
  <c r="G249" i="53"/>
  <c r="J248" i="53"/>
  <c r="J247" i="53" s="1"/>
  <c r="I247" i="53"/>
  <c r="H247" i="53"/>
  <c r="G247" i="53"/>
  <c r="J246" i="53"/>
  <c r="I245" i="53"/>
  <c r="H245" i="53"/>
  <c r="G245" i="53"/>
  <c r="J244" i="53"/>
  <c r="J243" i="53" s="1"/>
  <c r="I243" i="53"/>
  <c r="H243" i="53"/>
  <c r="G243" i="53"/>
  <c r="J242" i="53"/>
  <c r="J241" i="53" s="1"/>
  <c r="I241" i="53"/>
  <c r="H241" i="53"/>
  <c r="G241" i="53"/>
  <c r="G240" i="53" s="1"/>
  <c r="J239" i="53"/>
  <c r="J238" i="53" s="1"/>
  <c r="I238" i="53"/>
  <c r="H238" i="53"/>
  <c r="G238" i="53"/>
  <c r="J237" i="53"/>
  <c r="J236" i="53" s="1"/>
  <c r="I236" i="53"/>
  <c r="H236" i="53"/>
  <c r="G236" i="53"/>
  <c r="J235" i="53"/>
  <c r="J234" i="53" s="1"/>
  <c r="I234" i="53"/>
  <c r="H234" i="53"/>
  <c r="G234" i="53"/>
  <c r="J233" i="53"/>
  <c r="J232" i="53" s="1"/>
  <c r="I232" i="53"/>
  <c r="H232" i="53"/>
  <c r="G232" i="53"/>
  <c r="J230" i="53"/>
  <c r="J229" i="53" s="1"/>
  <c r="I229" i="53"/>
  <c r="H229" i="53"/>
  <c r="G229" i="53"/>
  <c r="J228" i="53"/>
  <c r="J227" i="53"/>
  <c r="J226" i="53"/>
  <c r="I225" i="53"/>
  <c r="H225" i="53"/>
  <c r="G225" i="53"/>
  <c r="J224" i="53"/>
  <c r="J223" i="53" s="1"/>
  <c r="I223" i="53"/>
  <c r="H223" i="53"/>
  <c r="G223" i="53"/>
  <c r="J222" i="53"/>
  <c r="J221" i="53"/>
  <c r="I220" i="53"/>
  <c r="H220" i="53"/>
  <c r="G220" i="53"/>
  <c r="J217" i="53"/>
  <c r="J216" i="53"/>
  <c r="J215" i="53"/>
  <c r="J214" i="53"/>
  <c r="J213" i="53"/>
  <c r="I212" i="53"/>
  <c r="H212" i="53"/>
  <c r="G212" i="53"/>
  <c r="J211" i="53"/>
  <c r="J210" i="53"/>
  <c r="J209" i="53"/>
  <c r="I208" i="53"/>
  <c r="H208" i="53"/>
  <c r="G208" i="53"/>
  <c r="J207" i="53"/>
  <c r="J206" i="53"/>
  <c r="J205" i="53"/>
  <c r="J204" i="53"/>
  <c r="J203" i="53"/>
  <c r="J202" i="53"/>
  <c r="I201" i="53"/>
  <c r="H201" i="53"/>
  <c r="G201" i="53"/>
  <c r="J200" i="53"/>
  <c r="J199" i="53"/>
  <c r="J198" i="53"/>
  <c r="J197" i="53"/>
  <c r="I196" i="53"/>
  <c r="H196" i="53"/>
  <c r="G196" i="53"/>
  <c r="J195" i="53"/>
  <c r="J194" i="53"/>
  <c r="J193" i="53"/>
  <c r="N193" i="49" s="1"/>
  <c r="I192" i="53"/>
  <c r="H192" i="53"/>
  <c r="G192" i="53"/>
  <c r="J191" i="53"/>
  <c r="J190" i="53" s="1"/>
  <c r="I190" i="53"/>
  <c r="H190" i="53"/>
  <c r="G190" i="53"/>
  <c r="J189" i="53"/>
  <c r="J188" i="53" s="1"/>
  <c r="I188" i="53"/>
  <c r="H188" i="53"/>
  <c r="G188" i="53"/>
  <c r="J187" i="53"/>
  <c r="J186" i="53" s="1"/>
  <c r="I186" i="53"/>
  <c r="H186" i="53"/>
  <c r="G186" i="53"/>
  <c r="J185" i="53"/>
  <c r="J184" i="53" s="1"/>
  <c r="I184" i="53"/>
  <c r="H184" i="53"/>
  <c r="G184" i="53"/>
  <c r="J182" i="53"/>
  <c r="J181" i="53" s="1"/>
  <c r="I181" i="53"/>
  <c r="H181" i="53"/>
  <c r="G181" i="53"/>
  <c r="J180" i="53"/>
  <c r="N180" i="49" s="1"/>
  <c r="J179" i="53"/>
  <c r="J178" i="53"/>
  <c r="N178" i="49" s="1"/>
  <c r="J177" i="53"/>
  <c r="J176" i="53"/>
  <c r="N176" i="49" s="1"/>
  <c r="J175" i="53"/>
  <c r="N175" i="49" s="1"/>
  <c r="I174" i="53"/>
  <c r="H174" i="53"/>
  <c r="G174" i="53"/>
  <c r="J173" i="53"/>
  <c r="J172" i="53"/>
  <c r="J171" i="53"/>
  <c r="J170" i="53"/>
  <c r="J169" i="53"/>
  <c r="J168" i="53"/>
  <c r="N168" i="49" s="1"/>
  <c r="J167" i="53"/>
  <c r="I166" i="53"/>
  <c r="H166" i="53"/>
  <c r="G166" i="53"/>
  <c r="J164" i="53"/>
  <c r="J163" i="53" s="1"/>
  <c r="I163" i="53"/>
  <c r="H163" i="53"/>
  <c r="G163" i="53"/>
  <c r="J162" i="53"/>
  <c r="I161" i="53"/>
  <c r="H161" i="53"/>
  <c r="G161" i="53"/>
  <c r="J160" i="53"/>
  <c r="I159" i="53"/>
  <c r="H159" i="53"/>
  <c r="G159" i="53"/>
  <c r="J158" i="53"/>
  <c r="J157" i="53" s="1"/>
  <c r="I157" i="53"/>
  <c r="H157" i="53"/>
  <c r="G157" i="53"/>
  <c r="J156" i="53"/>
  <c r="J155" i="53" s="1"/>
  <c r="I155" i="53"/>
  <c r="H155" i="53"/>
  <c r="G155" i="53"/>
  <c r="J154" i="53"/>
  <c r="J153" i="53" s="1"/>
  <c r="I153" i="53"/>
  <c r="H153" i="53"/>
  <c r="G153" i="53"/>
  <c r="J152" i="53"/>
  <c r="J151" i="53" s="1"/>
  <c r="I151" i="53"/>
  <c r="H151" i="53"/>
  <c r="G151" i="53"/>
  <c r="J150" i="53"/>
  <c r="J149" i="53" s="1"/>
  <c r="I149" i="53"/>
  <c r="H149" i="53"/>
  <c r="G149" i="53"/>
  <c r="J148" i="53"/>
  <c r="J147" i="53" s="1"/>
  <c r="I147" i="53"/>
  <c r="H147" i="53"/>
  <c r="G147" i="53"/>
  <c r="J145" i="53"/>
  <c r="J144" i="53" s="1"/>
  <c r="I144" i="53"/>
  <c r="H144" i="53"/>
  <c r="G144" i="53"/>
  <c r="J143" i="53"/>
  <c r="J142" i="53" s="1"/>
  <c r="I142" i="53"/>
  <c r="H142" i="53"/>
  <c r="G142" i="53"/>
  <c r="J141" i="53"/>
  <c r="J140" i="53" s="1"/>
  <c r="I140" i="53"/>
  <c r="H140" i="53"/>
  <c r="G140" i="53"/>
  <c r="J139" i="53"/>
  <c r="J138" i="53" s="1"/>
  <c r="I138" i="53"/>
  <c r="H138" i="53"/>
  <c r="G138" i="53"/>
  <c r="J137" i="53"/>
  <c r="J136" i="53" s="1"/>
  <c r="I136" i="53"/>
  <c r="H136" i="53"/>
  <c r="G136" i="53"/>
  <c r="J135" i="53"/>
  <c r="J134" i="53"/>
  <c r="J133" i="53"/>
  <c r="J132" i="53"/>
  <c r="J131" i="53"/>
  <c r="I130" i="53"/>
  <c r="H130" i="53"/>
  <c r="G130" i="53"/>
  <c r="J129" i="53"/>
  <c r="J128" i="53" s="1"/>
  <c r="I128" i="53"/>
  <c r="H128" i="53"/>
  <c r="G128" i="53"/>
  <c r="J127" i="53"/>
  <c r="J126" i="53" s="1"/>
  <c r="I126" i="53"/>
  <c r="I125" i="53" s="1"/>
  <c r="H126" i="53"/>
  <c r="H125" i="53" s="1"/>
  <c r="G126" i="53"/>
  <c r="J124" i="53"/>
  <c r="I123" i="53"/>
  <c r="H123" i="53"/>
  <c r="G123" i="53"/>
  <c r="J122" i="53"/>
  <c r="I121" i="53"/>
  <c r="H121" i="53"/>
  <c r="G121" i="53"/>
  <c r="J120" i="53"/>
  <c r="J119" i="53" s="1"/>
  <c r="I119" i="53"/>
  <c r="H119" i="53"/>
  <c r="G119" i="53"/>
  <c r="J118" i="53"/>
  <c r="I117" i="53"/>
  <c r="H117" i="53"/>
  <c r="G117" i="53"/>
  <c r="J115" i="53"/>
  <c r="I114" i="53"/>
  <c r="H114" i="53"/>
  <c r="G114" i="53"/>
  <c r="J113" i="53"/>
  <c r="J112" i="53" s="1"/>
  <c r="I112" i="53"/>
  <c r="I111" i="53" s="1"/>
  <c r="H112" i="53"/>
  <c r="H111" i="53" s="1"/>
  <c r="G112" i="53"/>
  <c r="G111" i="53" s="1"/>
  <c r="J110" i="53"/>
  <c r="I109" i="53"/>
  <c r="H109" i="53"/>
  <c r="G109" i="53"/>
  <c r="J108" i="53"/>
  <c r="J107" i="53" s="1"/>
  <c r="I107" i="53"/>
  <c r="I106" i="53" s="1"/>
  <c r="H107" i="53"/>
  <c r="G107" i="53"/>
  <c r="J105" i="53"/>
  <c r="J104" i="53" s="1"/>
  <c r="I104" i="53"/>
  <c r="H104" i="53"/>
  <c r="G104" i="53"/>
  <c r="J103" i="53"/>
  <c r="J102" i="53" s="1"/>
  <c r="I102" i="53"/>
  <c r="H102" i="53"/>
  <c r="G102" i="53"/>
  <c r="J101" i="53"/>
  <c r="J100" i="53"/>
  <c r="I99" i="53"/>
  <c r="H99" i="53"/>
  <c r="G99" i="53"/>
  <c r="J97" i="53"/>
  <c r="I97" i="53"/>
  <c r="H97" i="53"/>
  <c r="G97" i="53"/>
  <c r="J96" i="53"/>
  <c r="J95" i="53" s="1"/>
  <c r="I95" i="53"/>
  <c r="H95" i="53"/>
  <c r="G95" i="53"/>
  <c r="J94" i="53"/>
  <c r="J93" i="53" s="1"/>
  <c r="I93" i="53"/>
  <c r="H93" i="53"/>
  <c r="G93" i="53"/>
  <c r="J91" i="53"/>
  <c r="I91" i="53"/>
  <c r="H91" i="53"/>
  <c r="G91" i="53"/>
  <c r="J89" i="53"/>
  <c r="I89" i="53"/>
  <c r="H89" i="53"/>
  <c r="G89" i="53"/>
  <c r="J86" i="53"/>
  <c r="J85" i="53" s="1"/>
  <c r="I85" i="53"/>
  <c r="H85" i="53"/>
  <c r="G85" i="53"/>
  <c r="J84" i="53"/>
  <c r="J83" i="53" s="1"/>
  <c r="I83" i="53"/>
  <c r="H83" i="53"/>
  <c r="G83" i="53"/>
  <c r="J82" i="53"/>
  <c r="J81" i="53" s="1"/>
  <c r="I81" i="53"/>
  <c r="H81" i="53"/>
  <c r="G81" i="53"/>
  <c r="J80" i="53"/>
  <c r="J79" i="53" s="1"/>
  <c r="I79" i="53"/>
  <c r="I78" i="53" s="1"/>
  <c r="H79" i="53"/>
  <c r="G79" i="53"/>
  <c r="J77" i="53"/>
  <c r="J76" i="53"/>
  <c r="J75" i="53"/>
  <c r="J74" i="53"/>
  <c r="I73" i="53"/>
  <c r="H73" i="53"/>
  <c r="G73" i="53"/>
  <c r="J72" i="53"/>
  <c r="I71" i="53"/>
  <c r="I70" i="53" s="1"/>
  <c r="H71" i="53"/>
  <c r="H70" i="53" s="1"/>
  <c r="G71" i="53"/>
  <c r="J69" i="53"/>
  <c r="J68" i="53"/>
  <c r="I67" i="53"/>
  <c r="H67" i="53"/>
  <c r="G67" i="53"/>
  <c r="J66" i="53"/>
  <c r="J64" i="53" s="1"/>
  <c r="J65" i="53"/>
  <c r="I64" i="53"/>
  <c r="I63" i="53" s="1"/>
  <c r="H64" i="53"/>
  <c r="G64" i="53"/>
  <c r="G63" i="53" s="1"/>
  <c r="J62" i="53"/>
  <c r="J61" i="53" s="1"/>
  <c r="I61" i="53"/>
  <c r="H61" i="53"/>
  <c r="G61" i="53"/>
  <c r="G47" i="53" s="1"/>
  <c r="J60" i="53"/>
  <c r="J59" i="53"/>
  <c r="J58" i="53"/>
  <c r="J57" i="53"/>
  <c r="J56" i="53"/>
  <c r="J55" i="53"/>
  <c r="J54" i="53"/>
  <c r="J53" i="53"/>
  <c r="J52" i="53"/>
  <c r="J51" i="53"/>
  <c r="I50" i="53"/>
  <c r="H50" i="53"/>
  <c r="G50" i="53"/>
  <c r="J49" i="53"/>
  <c r="J48" i="53" s="1"/>
  <c r="I48" i="53"/>
  <c r="H48" i="53"/>
  <c r="G48" i="53"/>
  <c r="J46" i="53"/>
  <c r="I45" i="53"/>
  <c r="H45" i="53"/>
  <c r="G45" i="53"/>
  <c r="J44" i="53"/>
  <c r="J43" i="53"/>
  <c r="J42" i="53"/>
  <c r="J41" i="53"/>
  <c r="I40" i="53"/>
  <c r="H40" i="53"/>
  <c r="G40" i="53"/>
  <c r="J39" i="53"/>
  <c r="J38" i="53" s="1"/>
  <c r="I38" i="53"/>
  <c r="H38" i="53"/>
  <c r="G38" i="53"/>
  <c r="J37" i="53"/>
  <c r="J36" i="53" s="1"/>
  <c r="I36" i="53"/>
  <c r="H36" i="53"/>
  <c r="G36" i="53"/>
  <c r="J35" i="53"/>
  <c r="J34" i="53"/>
  <c r="J33" i="53"/>
  <c r="J32" i="53"/>
  <c r="J31" i="53"/>
  <c r="J30" i="53"/>
  <c r="J29" i="53"/>
  <c r="I28" i="53"/>
  <c r="I20" i="53" s="1"/>
  <c r="H28" i="53"/>
  <c r="G28" i="53"/>
  <c r="J27" i="53"/>
  <c r="J26" i="53"/>
  <c r="J25" i="53"/>
  <c r="J24" i="53"/>
  <c r="J23" i="53"/>
  <c r="J22" i="53"/>
  <c r="I21" i="53"/>
  <c r="H21" i="53"/>
  <c r="G21" i="53"/>
  <c r="G13" i="53"/>
  <c r="G12" i="53"/>
  <c r="G11" i="53"/>
  <c r="G9" i="53"/>
  <c r="N514" i="49"/>
  <c r="N513" i="49" s="1"/>
  <c r="N512" i="49"/>
  <c r="N509" i="49"/>
  <c r="N508" i="49" s="1"/>
  <c r="N507" i="49"/>
  <c r="N505" i="49"/>
  <c r="N504" i="49" s="1"/>
  <c r="N503" i="49"/>
  <c r="N501" i="49"/>
  <c r="N500" i="49" s="1"/>
  <c r="N499" i="49"/>
  <c r="N498" i="49" s="1"/>
  <c r="N496" i="49"/>
  <c r="N495" i="49" s="1"/>
  <c r="N494" i="49"/>
  <c r="N492" i="49"/>
  <c r="N491" i="49" s="1"/>
  <c r="N490" i="49"/>
  <c r="N488" i="49"/>
  <c r="N487" i="49" s="1"/>
  <c r="N484" i="49"/>
  <c r="N482" i="49"/>
  <c r="N481" i="49" s="1"/>
  <c r="N480" i="49"/>
  <c r="N479" i="49" s="1"/>
  <c r="N477" i="49"/>
  <c r="N476" i="49" s="1"/>
  <c r="N475" i="49"/>
  <c r="N474" i="49"/>
  <c r="N473" i="49"/>
  <c r="N472" i="49"/>
  <c r="N471" i="49" s="1"/>
  <c r="N470" i="49"/>
  <c r="N468" i="49"/>
  <c r="N466" i="49"/>
  <c r="N464" i="49"/>
  <c r="N462" i="49" s="1"/>
  <c r="N463" i="49"/>
  <c r="N461" i="49"/>
  <c r="N460" i="49" s="1"/>
  <c r="N458" i="49"/>
  <c r="N456" i="49"/>
  <c r="N455" i="49" s="1"/>
  <c r="N453" i="49"/>
  <c r="N452" i="49" s="1"/>
  <c r="N451" i="49"/>
  <c r="N450" i="49" s="1"/>
  <c r="N449" i="49"/>
  <c r="N448" i="49" s="1"/>
  <c r="N447" i="49"/>
  <c r="N446" i="49" s="1"/>
  <c r="N439" i="49" s="1"/>
  <c r="N445" i="49"/>
  <c r="N444" i="49" s="1"/>
  <c r="N443" i="49"/>
  <c r="N441" i="49"/>
  <c r="N440" i="49" s="1"/>
  <c r="N438" i="49"/>
  <c r="N437" i="49" s="1"/>
  <c r="N436" i="49"/>
  <c r="N435" i="49" s="1"/>
  <c r="N434" i="49"/>
  <c r="N431" i="49"/>
  <c r="N430" i="49" s="1"/>
  <c r="N429" i="49"/>
  <c r="N428" i="49" s="1"/>
  <c r="N427" i="49"/>
  <c r="N426" i="49" s="1"/>
  <c r="N425" i="49"/>
  <c r="N424" i="49" s="1"/>
  <c r="N422" i="49"/>
  <c r="N421" i="49" s="1"/>
  <c r="N420" i="49"/>
  <c r="N419" i="49" s="1"/>
  <c r="N418" i="49"/>
  <c r="N417" i="49" s="1"/>
  <c r="N416" i="49"/>
  <c r="N413" i="49"/>
  <c r="N412" i="49" s="1"/>
  <c r="N411" i="49"/>
  <c r="N410" i="49" s="1"/>
  <c r="N409" i="49"/>
  <c r="N408" i="49" s="1"/>
  <c r="N407" i="49"/>
  <c r="N406" i="49" s="1"/>
  <c r="N405" i="49"/>
  <c r="N404" i="49" s="1"/>
  <c r="N401" i="49"/>
  <c r="N400" i="49" s="1"/>
  <c r="N399" i="49"/>
  <c r="N398" i="49" s="1"/>
  <c r="N397" i="49"/>
  <c r="N396" i="49" s="1"/>
  <c r="N394" i="49"/>
  <c r="N392" i="49"/>
  <c r="N391" i="49" s="1"/>
  <c r="N386" i="49" s="1"/>
  <c r="N390" i="49"/>
  <c r="N389" i="49" s="1"/>
  <c r="N388" i="49"/>
  <c r="N387" i="49" s="1"/>
  <c r="N385" i="49"/>
  <c r="N384" i="49" s="1"/>
  <c r="N383" i="49"/>
  <c r="N382" i="49" s="1"/>
  <c r="N381" i="49"/>
  <c r="N380" i="49" s="1"/>
  <c r="N378" i="49"/>
  <c r="N377" i="49" s="1"/>
  <c r="N376" i="49"/>
  <c r="N374" i="49"/>
  <c r="N373" i="49" s="1"/>
  <c r="N372" i="49"/>
  <c r="N369" i="49"/>
  <c r="N368" i="49"/>
  <c r="N367" i="49"/>
  <c r="N366" i="49" s="1"/>
  <c r="N365" i="49" s="1"/>
  <c r="N364" i="49"/>
  <c r="N363" i="49"/>
  <c r="N362" i="49"/>
  <c r="N360" i="49"/>
  <c r="N357" i="49" s="1"/>
  <c r="N359" i="49"/>
  <c r="N358" i="49"/>
  <c r="N356" i="49"/>
  <c r="N353" i="49"/>
  <c r="N352" i="49" s="1"/>
  <c r="N351" i="49"/>
  <c r="N349" i="49"/>
  <c r="N348" i="49"/>
  <c r="N346" i="49"/>
  <c r="N345" i="49"/>
  <c r="N344" i="49"/>
  <c r="N342" i="49"/>
  <c r="N341" i="49"/>
  <c r="N339" i="49" s="1"/>
  <c r="N340" i="49"/>
  <c r="N336" i="49"/>
  <c r="N335" i="49" s="1"/>
  <c r="N334" i="49"/>
  <c r="N333" i="49" s="1"/>
  <c r="N332" i="49"/>
  <c r="N331" i="49" s="1"/>
  <c r="N330" i="49"/>
  <c r="N329" i="49" s="1"/>
  <c r="N328" i="49"/>
  <c r="N327" i="49" s="1"/>
  <c r="N326" i="49"/>
  <c r="N325" i="49" s="1"/>
  <c r="N324" i="49"/>
  <c r="N323" i="49" s="1"/>
  <c r="N322" i="49"/>
  <c r="N321" i="49" s="1"/>
  <c r="N320" i="49"/>
  <c r="N319" i="49" s="1"/>
  <c r="N317" i="49"/>
  <c r="N316" i="49" s="1"/>
  <c r="N315" i="49"/>
  <c r="N314" i="49" s="1"/>
  <c r="N313" i="49" s="1"/>
  <c r="N312" i="49"/>
  <c r="N311" i="49"/>
  <c r="N310" i="49"/>
  <c r="N308" i="49"/>
  <c r="N307" i="49"/>
  <c r="N305" i="49"/>
  <c r="N304" i="49"/>
  <c r="N303" i="49"/>
  <c r="N301" i="49"/>
  <c r="N300" i="49"/>
  <c r="N299" i="49"/>
  <c r="N296" i="49"/>
  <c r="N294" i="49"/>
  <c r="N293" i="49"/>
  <c r="N292" i="49"/>
  <c r="N291" i="49"/>
  <c r="N290" i="49"/>
  <c r="N289" i="49"/>
  <c r="N288" i="49"/>
  <c r="N286" i="49"/>
  <c r="N285" i="49"/>
  <c r="N284" i="49"/>
  <c r="N283" i="49"/>
  <c r="N282" i="49"/>
  <c r="N281" i="49"/>
  <c r="N279" i="49"/>
  <c r="N278" i="49"/>
  <c r="N277" i="49"/>
  <c r="N275" i="49"/>
  <c r="N274" i="49"/>
  <c r="N273" i="49"/>
  <c r="N272" i="49"/>
  <c r="N271" i="49"/>
  <c r="N268" i="49"/>
  <c r="N267" i="49" s="1"/>
  <c r="N266" i="49"/>
  <c r="N265" i="49" s="1"/>
  <c r="N264" i="49"/>
  <c r="N263" i="49" s="1"/>
  <c r="N262" i="49"/>
  <c r="N260" i="49"/>
  <c r="N259" i="49" s="1"/>
  <c r="N257" i="49"/>
  <c r="N255" i="49"/>
  <c r="N254" i="49" s="1"/>
  <c r="N252" i="49"/>
  <c r="N251" i="49" s="1"/>
  <c r="N250" i="49"/>
  <c r="N249" i="49" s="1"/>
  <c r="N248" i="49"/>
  <c r="N247" i="49" s="1"/>
  <c r="N243" i="49"/>
  <c r="N242" i="49"/>
  <c r="N241" i="49" s="1"/>
  <c r="N239" i="49"/>
  <c r="N237" i="49"/>
  <c r="N236" i="49" s="1"/>
  <c r="N235" i="49"/>
  <c r="N234" i="49" s="1"/>
  <c r="N233" i="49"/>
  <c r="N232" i="49" s="1"/>
  <c r="N230" i="49"/>
  <c r="N229" i="49" s="1"/>
  <c r="N228" i="49"/>
  <c r="N227" i="49"/>
  <c r="N226" i="49"/>
  <c r="N225" i="49" s="1"/>
  <c r="N224" i="49"/>
  <c r="N223" i="49" s="1"/>
  <c r="N222" i="49"/>
  <c r="N217" i="49"/>
  <c r="N216" i="49"/>
  <c r="N215" i="49"/>
  <c r="N214" i="49"/>
  <c r="N213" i="49"/>
  <c r="N211" i="49"/>
  <c r="N210" i="49"/>
  <c r="N209" i="49"/>
  <c r="N208" i="49" s="1"/>
  <c r="N207" i="49"/>
  <c r="N205" i="49"/>
  <c r="N204" i="49"/>
  <c r="N203" i="49"/>
  <c r="N202" i="49"/>
  <c r="N200" i="49"/>
  <c r="N199" i="49"/>
  <c r="N198" i="49"/>
  <c r="N197" i="49"/>
  <c r="N195" i="49"/>
  <c r="N194" i="49"/>
  <c r="N191" i="49"/>
  <c r="N189" i="49"/>
  <c r="N188" i="49" s="1"/>
  <c r="N187" i="49"/>
  <c r="N186" i="49" s="1"/>
  <c r="N185" i="49"/>
  <c r="N184" i="49" s="1"/>
  <c r="N181" i="49"/>
  <c r="N173" i="49"/>
  <c r="N172" i="49"/>
  <c r="N171" i="49"/>
  <c r="N170" i="49"/>
  <c r="N169" i="49"/>
  <c r="N167" i="49"/>
  <c r="N164" i="49"/>
  <c r="N163" i="49" s="1"/>
  <c r="N162" i="49"/>
  <c r="N161" i="49" s="1"/>
  <c r="N160" i="49"/>
  <c r="N158" i="49"/>
  <c r="N157" i="49" s="1"/>
  <c r="N156" i="49"/>
  <c r="N155" i="49" s="1"/>
  <c r="N154" i="49"/>
  <c r="N153" i="49" s="1"/>
  <c r="N152" i="49"/>
  <c r="N150" i="49"/>
  <c r="N149" i="49" s="1"/>
  <c r="N148" i="49"/>
  <c r="N147" i="49" s="1"/>
  <c r="N144" i="49"/>
  <c r="N143" i="49"/>
  <c r="N142" i="49" s="1"/>
  <c r="N141" i="49"/>
  <c r="N140" i="49" s="1"/>
  <c r="N139" i="49"/>
  <c r="N138" i="49" s="1"/>
  <c r="N137" i="49"/>
  <c r="N136" i="49" s="1"/>
  <c r="N135" i="49"/>
  <c r="N134" i="49"/>
  <c r="N133" i="49"/>
  <c r="N131" i="49"/>
  <c r="N129" i="49"/>
  <c r="N128" i="49" s="1"/>
  <c r="N127" i="49"/>
  <c r="N126" i="49" s="1"/>
  <c r="N124" i="49"/>
  <c r="N123" i="49" s="1"/>
  <c r="N122" i="49"/>
  <c r="N121" i="49" s="1"/>
  <c r="N120" i="49"/>
  <c r="N119" i="49" s="1"/>
  <c r="N118" i="49"/>
  <c r="N117" i="49" s="1"/>
  <c r="N115" i="49"/>
  <c r="N114" i="49" s="1"/>
  <c r="N113" i="49"/>
  <c r="N112" i="49" s="1"/>
  <c r="N110" i="49"/>
  <c r="N109" i="49" s="1"/>
  <c r="N106" i="49" s="1"/>
  <c r="N108" i="49"/>
  <c r="N107" i="49" s="1"/>
  <c r="N104" i="49"/>
  <c r="N102" i="49"/>
  <c r="N101" i="49"/>
  <c r="N100" i="49"/>
  <c r="N97" i="49"/>
  <c r="N96" i="49"/>
  <c r="N93" i="49"/>
  <c r="N89" i="49"/>
  <c r="N86" i="49"/>
  <c r="N85" i="49" s="1"/>
  <c r="N84" i="49"/>
  <c r="N83" i="49" s="1"/>
  <c r="N82" i="49"/>
  <c r="N81" i="49" s="1"/>
  <c r="N80" i="49"/>
  <c r="N79" i="49" s="1"/>
  <c r="N77" i="49"/>
  <c r="N76" i="49"/>
  <c r="N75" i="49"/>
  <c r="N74" i="49"/>
  <c r="N72" i="49"/>
  <c r="N71" i="49" s="1"/>
  <c r="N69" i="49"/>
  <c r="N68" i="49"/>
  <c r="N66" i="49"/>
  <c r="N65" i="49"/>
  <c r="N62" i="49"/>
  <c r="N61" i="49" s="1"/>
  <c r="N60" i="49"/>
  <c r="N59" i="49"/>
  <c r="N58" i="49"/>
  <c r="N57" i="49"/>
  <c r="N56" i="49"/>
  <c r="N55" i="49"/>
  <c r="N54" i="49"/>
  <c r="N53" i="49"/>
  <c r="N52" i="49"/>
  <c r="N51" i="49"/>
  <c r="N49" i="49"/>
  <c r="N48" i="49" s="1"/>
  <c r="N46" i="49"/>
  <c r="N45" i="49" s="1"/>
  <c r="N44" i="49"/>
  <c r="N43" i="49"/>
  <c r="N42" i="49"/>
  <c r="N41" i="49"/>
  <c r="N39" i="49"/>
  <c r="N38" i="49" s="1"/>
  <c r="N37" i="49"/>
  <c r="N36" i="49" s="1"/>
  <c r="N35" i="49"/>
  <c r="N34" i="49"/>
  <c r="N33" i="49"/>
  <c r="N32" i="49"/>
  <c r="N31" i="49"/>
  <c r="N30" i="49"/>
  <c r="N29" i="49"/>
  <c r="N27" i="49"/>
  <c r="N25" i="49"/>
  <c r="N24" i="49"/>
  <c r="N23" i="49"/>
  <c r="N22" i="49"/>
  <c r="G12" i="49"/>
  <c r="G13" i="49"/>
  <c r="G11" i="49"/>
  <c r="G9" i="49"/>
  <c r="H21" i="49"/>
  <c r="I21" i="49"/>
  <c r="J21" i="49"/>
  <c r="K21" i="49"/>
  <c r="L21" i="49"/>
  <c r="M21" i="49"/>
  <c r="H28" i="49"/>
  <c r="I28" i="49"/>
  <c r="J28" i="49"/>
  <c r="K28" i="49"/>
  <c r="L28" i="49"/>
  <c r="M28" i="49"/>
  <c r="H36" i="49"/>
  <c r="I36" i="49"/>
  <c r="J36" i="49"/>
  <c r="K36" i="49"/>
  <c r="L36" i="49"/>
  <c r="M36" i="49"/>
  <c r="H38" i="49"/>
  <c r="I38" i="49"/>
  <c r="J38" i="49"/>
  <c r="K38" i="49"/>
  <c r="L38" i="49"/>
  <c r="M38" i="49"/>
  <c r="H40" i="49"/>
  <c r="I40" i="49"/>
  <c r="J40" i="49"/>
  <c r="K40" i="49"/>
  <c r="L40" i="49"/>
  <c r="M40" i="49"/>
  <c r="H45" i="49"/>
  <c r="I45" i="49"/>
  <c r="J45" i="49"/>
  <c r="K45" i="49"/>
  <c r="L45" i="49"/>
  <c r="M45" i="49"/>
  <c r="H48" i="49"/>
  <c r="I48" i="49"/>
  <c r="J48" i="49"/>
  <c r="K48" i="49"/>
  <c r="L48" i="49"/>
  <c r="M48" i="49"/>
  <c r="H50" i="49"/>
  <c r="I50" i="49"/>
  <c r="J50" i="49"/>
  <c r="K50" i="49"/>
  <c r="L50" i="49"/>
  <c r="M50" i="49"/>
  <c r="H61" i="49"/>
  <c r="I61" i="49"/>
  <c r="J61" i="49"/>
  <c r="K61" i="49"/>
  <c r="L61" i="49"/>
  <c r="M61" i="49"/>
  <c r="H64" i="49"/>
  <c r="I64" i="49"/>
  <c r="J64" i="49"/>
  <c r="K64" i="49"/>
  <c r="L64" i="49"/>
  <c r="M64" i="49"/>
  <c r="H67" i="49"/>
  <c r="I67" i="49"/>
  <c r="J67" i="49"/>
  <c r="K67" i="49"/>
  <c r="L67" i="49"/>
  <c r="M67" i="49"/>
  <c r="H71" i="49"/>
  <c r="I71" i="49"/>
  <c r="J71" i="49"/>
  <c r="K71" i="49"/>
  <c r="L71" i="49"/>
  <c r="M71" i="49"/>
  <c r="H73" i="49"/>
  <c r="I73" i="49"/>
  <c r="J73" i="49"/>
  <c r="K73" i="49"/>
  <c r="L73" i="49"/>
  <c r="M73" i="49"/>
  <c r="M70" i="49" s="1"/>
  <c r="H79" i="49"/>
  <c r="I79" i="49"/>
  <c r="J79" i="49"/>
  <c r="K79" i="49"/>
  <c r="L79" i="49"/>
  <c r="M79" i="49"/>
  <c r="H81" i="49"/>
  <c r="I81" i="49"/>
  <c r="J81" i="49"/>
  <c r="K81" i="49"/>
  <c r="L81" i="49"/>
  <c r="M81" i="49"/>
  <c r="H83" i="49"/>
  <c r="I83" i="49"/>
  <c r="J83" i="49"/>
  <c r="K83" i="49"/>
  <c r="L83" i="49"/>
  <c r="M83" i="49"/>
  <c r="H85" i="49"/>
  <c r="I85" i="49"/>
  <c r="J85" i="49"/>
  <c r="K85" i="49"/>
  <c r="L85" i="49"/>
  <c r="M85" i="49"/>
  <c r="H89" i="49"/>
  <c r="I89" i="49"/>
  <c r="J89" i="49"/>
  <c r="K89" i="49"/>
  <c r="L89" i="49"/>
  <c r="M89" i="49"/>
  <c r="H91" i="49"/>
  <c r="I91" i="49"/>
  <c r="J91" i="49"/>
  <c r="K91" i="49"/>
  <c r="L91" i="49"/>
  <c r="M91" i="49"/>
  <c r="H93" i="49"/>
  <c r="I93" i="49"/>
  <c r="J93" i="49"/>
  <c r="K93" i="49"/>
  <c r="L93" i="49"/>
  <c r="M93" i="49"/>
  <c r="H95" i="49"/>
  <c r="I95" i="49"/>
  <c r="J95" i="49"/>
  <c r="K95" i="49"/>
  <c r="L95" i="49"/>
  <c r="M95" i="49"/>
  <c r="N95" i="49"/>
  <c r="H97" i="49"/>
  <c r="I97" i="49"/>
  <c r="J97" i="49"/>
  <c r="K97" i="49"/>
  <c r="L97" i="49"/>
  <c r="M97" i="49"/>
  <c r="H99" i="49"/>
  <c r="I99" i="49"/>
  <c r="J99" i="49"/>
  <c r="K99" i="49"/>
  <c r="L99" i="49"/>
  <c r="M99" i="49"/>
  <c r="H102" i="49"/>
  <c r="I102" i="49"/>
  <c r="J102" i="49"/>
  <c r="K102" i="49"/>
  <c r="L102" i="49"/>
  <c r="M102" i="49"/>
  <c r="H104" i="49"/>
  <c r="I104" i="49"/>
  <c r="J104" i="49"/>
  <c r="K104" i="49"/>
  <c r="L104" i="49"/>
  <c r="M104" i="49"/>
  <c r="H107" i="49"/>
  <c r="I107" i="49"/>
  <c r="J107" i="49"/>
  <c r="J106" i="49" s="1"/>
  <c r="K107" i="49"/>
  <c r="L107" i="49"/>
  <c r="M107" i="49"/>
  <c r="H109" i="49"/>
  <c r="I109" i="49"/>
  <c r="J109" i="49"/>
  <c r="K109" i="49"/>
  <c r="L109" i="49"/>
  <c r="M109" i="49"/>
  <c r="H112" i="49"/>
  <c r="I112" i="49"/>
  <c r="J112" i="49"/>
  <c r="J111" i="49" s="1"/>
  <c r="K112" i="49"/>
  <c r="L112" i="49"/>
  <c r="M112" i="49"/>
  <c r="H114" i="49"/>
  <c r="I114" i="49"/>
  <c r="J114" i="49"/>
  <c r="K114" i="49"/>
  <c r="L114" i="49"/>
  <c r="M114" i="49"/>
  <c r="H117" i="49"/>
  <c r="I117" i="49"/>
  <c r="J117" i="49"/>
  <c r="K117" i="49"/>
  <c r="L117" i="49"/>
  <c r="M117" i="49"/>
  <c r="H119" i="49"/>
  <c r="I119" i="49"/>
  <c r="J119" i="49"/>
  <c r="K119" i="49"/>
  <c r="L119" i="49"/>
  <c r="M119" i="49"/>
  <c r="H121" i="49"/>
  <c r="I121" i="49"/>
  <c r="J121" i="49"/>
  <c r="K121" i="49"/>
  <c r="L121" i="49"/>
  <c r="M121" i="49"/>
  <c r="H123" i="49"/>
  <c r="I123" i="49"/>
  <c r="J123" i="49"/>
  <c r="K123" i="49"/>
  <c r="L123" i="49"/>
  <c r="M123" i="49"/>
  <c r="H126" i="49"/>
  <c r="I126" i="49"/>
  <c r="J126" i="49"/>
  <c r="K126" i="49"/>
  <c r="L126" i="49"/>
  <c r="M126" i="49"/>
  <c r="H128" i="49"/>
  <c r="I128" i="49"/>
  <c r="J128" i="49"/>
  <c r="K128" i="49"/>
  <c r="L128" i="49"/>
  <c r="M128" i="49"/>
  <c r="H130" i="49"/>
  <c r="I130" i="49"/>
  <c r="J130" i="49"/>
  <c r="K130" i="49"/>
  <c r="L130" i="49"/>
  <c r="M130" i="49"/>
  <c r="H136" i="49"/>
  <c r="I136" i="49"/>
  <c r="J136" i="49"/>
  <c r="K136" i="49"/>
  <c r="L136" i="49"/>
  <c r="M136" i="49"/>
  <c r="H138" i="49"/>
  <c r="I138" i="49"/>
  <c r="J138" i="49"/>
  <c r="K138" i="49"/>
  <c r="L138" i="49"/>
  <c r="M138" i="49"/>
  <c r="H140" i="49"/>
  <c r="I140" i="49"/>
  <c r="J140" i="49"/>
  <c r="K140" i="49"/>
  <c r="L140" i="49"/>
  <c r="M140" i="49"/>
  <c r="H142" i="49"/>
  <c r="I142" i="49"/>
  <c r="J142" i="49"/>
  <c r="K142" i="49"/>
  <c r="L142" i="49"/>
  <c r="M142" i="49"/>
  <c r="H144" i="49"/>
  <c r="I144" i="49"/>
  <c r="J144" i="49"/>
  <c r="K144" i="49"/>
  <c r="L144" i="49"/>
  <c r="M144" i="49"/>
  <c r="H147" i="49"/>
  <c r="I147" i="49"/>
  <c r="J147" i="49"/>
  <c r="K147" i="49"/>
  <c r="L147" i="49"/>
  <c r="M147" i="49"/>
  <c r="H149" i="49"/>
  <c r="I149" i="49"/>
  <c r="J149" i="49"/>
  <c r="K149" i="49"/>
  <c r="L149" i="49"/>
  <c r="M149" i="49"/>
  <c r="H151" i="49"/>
  <c r="I151" i="49"/>
  <c r="J151" i="49"/>
  <c r="K151" i="49"/>
  <c r="L151" i="49"/>
  <c r="M151" i="49"/>
  <c r="N151" i="49"/>
  <c r="H153" i="49"/>
  <c r="I153" i="49"/>
  <c r="J153" i="49"/>
  <c r="K153" i="49"/>
  <c r="L153" i="49"/>
  <c r="M153" i="49"/>
  <c r="H155" i="49"/>
  <c r="I155" i="49"/>
  <c r="J155" i="49"/>
  <c r="K155" i="49"/>
  <c r="L155" i="49"/>
  <c r="M155" i="49"/>
  <c r="H157" i="49"/>
  <c r="I157" i="49"/>
  <c r="J157" i="49"/>
  <c r="K157" i="49"/>
  <c r="L157" i="49"/>
  <c r="M157" i="49"/>
  <c r="H159" i="49"/>
  <c r="I159" i="49"/>
  <c r="J159" i="49"/>
  <c r="K159" i="49"/>
  <c r="L159" i="49"/>
  <c r="M159" i="49"/>
  <c r="H161" i="49"/>
  <c r="I161" i="49"/>
  <c r="J161" i="49"/>
  <c r="K161" i="49"/>
  <c r="L161" i="49"/>
  <c r="M161" i="49"/>
  <c r="H163" i="49"/>
  <c r="I163" i="49"/>
  <c r="J163" i="49"/>
  <c r="K163" i="49"/>
  <c r="L163" i="49"/>
  <c r="M163" i="49"/>
  <c r="H166" i="49"/>
  <c r="I166" i="49"/>
  <c r="J166" i="49"/>
  <c r="K166" i="49"/>
  <c r="L166" i="49"/>
  <c r="M166" i="49"/>
  <c r="H174" i="49"/>
  <c r="I174" i="49"/>
  <c r="J174" i="49"/>
  <c r="K174" i="49"/>
  <c r="L174" i="49"/>
  <c r="M174" i="49"/>
  <c r="H181" i="49"/>
  <c r="I181" i="49"/>
  <c r="J181" i="49"/>
  <c r="K181" i="49"/>
  <c r="L181" i="49"/>
  <c r="M181" i="49"/>
  <c r="H184" i="49"/>
  <c r="I184" i="49"/>
  <c r="J184" i="49"/>
  <c r="K184" i="49"/>
  <c r="L184" i="49"/>
  <c r="M184" i="49"/>
  <c r="H186" i="49"/>
  <c r="I186" i="49"/>
  <c r="J186" i="49"/>
  <c r="K186" i="49"/>
  <c r="L186" i="49"/>
  <c r="M186" i="49"/>
  <c r="H188" i="49"/>
  <c r="I188" i="49"/>
  <c r="J188" i="49"/>
  <c r="K188" i="49"/>
  <c r="L188" i="49"/>
  <c r="M188" i="49"/>
  <c r="H190" i="49"/>
  <c r="I190" i="49"/>
  <c r="J190" i="49"/>
  <c r="K190" i="49"/>
  <c r="L190" i="49"/>
  <c r="M190" i="49"/>
  <c r="N190" i="49"/>
  <c r="H192" i="49"/>
  <c r="I192" i="49"/>
  <c r="J192" i="49"/>
  <c r="K192" i="49"/>
  <c r="L192" i="49"/>
  <c r="M192" i="49"/>
  <c r="H196" i="49"/>
  <c r="I196" i="49"/>
  <c r="J196" i="49"/>
  <c r="K196" i="49"/>
  <c r="L196" i="49"/>
  <c r="M196" i="49"/>
  <c r="H201" i="49"/>
  <c r="I201" i="49"/>
  <c r="J201" i="49"/>
  <c r="K201" i="49"/>
  <c r="L201" i="49"/>
  <c r="M201" i="49"/>
  <c r="H208" i="49"/>
  <c r="I208" i="49"/>
  <c r="J208" i="49"/>
  <c r="K208" i="49"/>
  <c r="L208" i="49"/>
  <c r="M208" i="49"/>
  <c r="H212" i="49"/>
  <c r="I212" i="49"/>
  <c r="J212" i="49"/>
  <c r="K212" i="49"/>
  <c r="L212" i="49"/>
  <c r="M212" i="49"/>
  <c r="H220" i="49"/>
  <c r="I220" i="49"/>
  <c r="J220" i="49"/>
  <c r="K220" i="49"/>
  <c r="L220" i="49"/>
  <c r="M220" i="49"/>
  <c r="H223" i="49"/>
  <c r="I223" i="49"/>
  <c r="J223" i="49"/>
  <c r="K223" i="49"/>
  <c r="L223" i="49"/>
  <c r="M223" i="49"/>
  <c r="H225" i="49"/>
  <c r="I225" i="49"/>
  <c r="J225" i="49"/>
  <c r="K225" i="49"/>
  <c r="L225" i="49"/>
  <c r="M225" i="49"/>
  <c r="H229" i="49"/>
  <c r="I229" i="49"/>
  <c r="J229" i="49"/>
  <c r="K229" i="49"/>
  <c r="L229" i="49"/>
  <c r="M229" i="49"/>
  <c r="H232" i="49"/>
  <c r="I232" i="49"/>
  <c r="J232" i="49"/>
  <c r="K232" i="49"/>
  <c r="L232" i="49"/>
  <c r="M232" i="49"/>
  <c r="H234" i="49"/>
  <c r="I234" i="49"/>
  <c r="J234" i="49"/>
  <c r="K234" i="49"/>
  <c r="L234" i="49"/>
  <c r="M234" i="49"/>
  <c r="H236" i="49"/>
  <c r="I236" i="49"/>
  <c r="J236" i="49"/>
  <c r="K236" i="49"/>
  <c r="L236" i="49"/>
  <c r="M236" i="49"/>
  <c r="H238" i="49"/>
  <c r="I238" i="49"/>
  <c r="J238" i="49"/>
  <c r="K238" i="49"/>
  <c r="L238" i="49"/>
  <c r="M238" i="49"/>
  <c r="N238" i="49"/>
  <c r="H241" i="49"/>
  <c r="I241" i="49"/>
  <c r="J241" i="49"/>
  <c r="K241" i="49"/>
  <c r="L241" i="49"/>
  <c r="M241" i="49"/>
  <c r="H243" i="49"/>
  <c r="I243" i="49"/>
  <c r="J243" i="49"/>
  <c r="K243" i="49"/>
  <c r="L243" i="49"/>
  <c r="M243" i="49"/>
  <c r="H245" i="49"/>
  <c r="I245" i="49"/>
  <c r="J245" i="49"/>
  <c r="K245" i="49"/>
  <c r="L245" i="49"/>
  <c r="M245" i="49"/>
  <c r="H247" i="49"/>
  <c r="I247" i="49"/>
  <c r="J247" i="49"/>
  <c r="K247" i="49"/>
  <c r="L247" i="49"/>
  <c r="M247" i="49"/>
  <c r="H249" i="49"/>
  <c r="I249" i="49"/>
  <c r="J249" i="49"/>
  <c r="K249" i="49"/>
  <c r="L249" i="49"/>
  <c r="M249" i="49"/>
  <c r="H251" i="49"/>
  <c r="I251" i="49"/>
  <c r="J251" i="49"/>
  <c r="K251" i="49"/>
  <c r="L251" i="49"/>
  <c r="M251" i="49"/>
  <c r="H254" i="49"/>
  <c r="I254" i="49"/>
  <c r="J254" i="49"/>
  <c r="K254" i="49"/>
  <c r="L254" i="49"/>
  <c r="M254" i="49"/>
  <c r="H256" i="49"/>
  <c r="I256" i="49"/>
  <c r="J256" i="49"/>
  <c r="K256" i="49"/>
  <c r="L256" i="49"/>
  <c r="M256" i="49"/>
  <c r="N256" i="49"/>
  <c r="H259" i="49"/>
  <c r="I259" i="49"/>
  <c r="J259" i="49"/>
  <c r="K259" i="49"/>
  <c r="L259" i="49"/>
  <c r="M259" i="49"/>
  <c r="H261" i="49"/>
  <c r="I261" i="49"/>
  <c r="J261" i="49"/>
  <c r="K261" i="49"/>
  <c r="L261" i="49"/>
  <c r="M261" i="49"/>
  <c r="N261" i="49"/>
  <c r="H263" i="49"/>
  <c r="I263" i="49"/>
  <c r="J263" i="49"/>
  <c r="K263" i="49"/>
  <c r="L263" i="49"/>
  <c r="M263" i="49"/>
  <c r="H265" i="49"/>
  <c r="I265" i="49"/>
  <c r="J265" i="49"/>
  <c r="K265" i="49"/>
  <c r="L265" i="49"/>
  <c r="M265" i="49"/>
  <c r="H267" i="49"/>
  <c r="I267" i="49"/>
  <c r="J267" i="49"/>
  <c r="K267" i="49"/>
  <c r="L267" i="49"/>
  <c r="M267" i="49"/>
  <c r="H270" i="49"/>
  <c r="I270" i="49"/>
  <c r="J270" i="49"/>
  <c r="K270" i="49"/>
  <c r="L270" i="49"/>
  <c r="M270" i="49"/>
  <c r="H276" i="49"/>
  <c r="I276" i="49"/>
  <c r="J276" i="49"/>
  <c r="K276" i="49"/>
  <c r="L276" i="49"/>
  <c r="M276" i="49"/>
  <c r="H280" i="49"/>
  <c r="I280" i="49"/>
  <c r="J280" i="49"/>
  <c r="K280" i="49"/>
  <c r="L280" i="49"/>
  <c r="M280" i="49"/>
  <c r="H287" i="49"/>
  <c r="I287" i="49"/>
  <c r="J287" i="49"/>
  <c r="K287" i="49"/>
  <c r="L287" i="49"/>
  <c r="M287" i="49"/>
  <c r="H295" i="49"/>
  <c r="I295" i="49"/>
  <c r="J295" i="49"/>
  <c r="K295" i="49"/>
  <c r="L295" i="49"/>
  <c r="M295" i="49"/>
  <c r="N295" i="49"/>
  <c r="H298" i="49"/>
  <c r="I298" i="49"/>
  <c r="J298" i="49"/>
  <c r="K298" i="49"/>
  <c r="L298" i="49"/>
  <c r="M298" i="49"/>
  <c r="H306" i="49"/>
  <c r="I306" i="49"/>
  <c r="J306" i="49"/>
  <c r="K306" i="49"/>
  <c r="L306" i="49"/>
  <c r="M306" i="49"/>
  <c r="H314" i="49"/>
  <c r="I314" i="49"/>
  <c r="J314" i="49"/>
  <c r="K314" i="49"/>
  <c r="L314" i="49"/>
  <c r="M314" i="49"/>
  <c r="H316" i="49"/>
  <c r="I316" i="49"/>
  <c r="J316" i="49"/>
  <c r="K316" i="49"/>
  <c r="L316" i="49"/>
  <c r="M316" i="49"/>
  <c r="H319" i="49"/>
  <c r="I319" i="49"/>
  <c r="J319" i="49"/>
  <c r="K319" i="49"/>
  <c r="L319" i="49"/>
  <c r="M319" i="49"/>
  <c r="H321" i="49"/>
  <c r="I321" i="49"/>
  <c r="J321" i="49"/>
  <c r="K321" i="49"/>
  <c r="L321" i="49"/>
  <c r="M321" i="49"/>
  <c r="H323" i="49"/>
  <c r="I323" i="49"/>
  <c r="J323" i="49"/>
  <c r="K323" i="49"/>
  <c r="L323" i="49"/>
  <c r="M323" i="49"/>
  <c r="H325" i="49"/>
  <c r="I325" i="49"/>
  <c r="J325" i="49"/>
  <c r="K325" i="49"/>
  <c r="L325" i="49"/>
  <c r="M325" i="49"/>
  <c r="H327" i="49"/>
  <c r="I327" i="49"/>
  <c r="J327" i="49"/>
  <c r="K327" i="49"/>
  <c r="L327" i="49"/>
  <c r="M327" i="49"/>
  <c r="H329" i="49"/>
  <c r="I329" i="49"/>
  <c r="J329" i="49"/>
  <c r="K329" i="49"/>
  <c r="L329" i="49"/>
  <c r="M329" i="49"/>
  <c r="H331" i="49"/>
  <c r="I331" i="49"/>
  <c r="J331" i="49"/>
  <c r="K331" i="49"/>
  <c r="L331" i="49"/>
  <c r="M331" i="49"/>
  <c r="H333" i="49"/>
  <c r="I333" i="49"/>
  <c r="J333" i="49"/>
  <c r="K333" i="49"/>
  <c r="L333" i="49"/>
  <c r="M333" i="49"/>
  <c r="H335" i="49"/>
  <c r="I335" i="49"/>
  <c r="J335" i="49"/>
  <c r="K335" i="49"/>
  <c r="L335" i="49"/>
  <c r="M335" i="49"/>
  <c r="H339" i="49"/>
  <c r="I339" i="49"/>
  <c r="J339" i="49"/>
  <c r="K339" i="49"/>
  <c r="L339" i="49"/>
  <c r="M339" i="49"/>
  <c r="H343" i="49"/>
  <c r="I343" i="49"/>
  <c r="J343" i="49"/>
  <c r="K343" i="49"/>
  <c r="L343" i="49"/>
  <c r="M343" i="49"/>
  <c r="H347" i="49"/>
  <c r="I347" i="49"/>
  <c r="J347" i="49"/>
  <c r="K347" i="49"/>
  <c r="L347" i="49"/>
  <c r="M347" i="49"/>
  <c r="N347" i="49"/>
  <c r="H350" i="49"/>
  <c r="I350" i="49"/>
  <c r="J350" i="49"/>
  <c r="K350" i="49"/>
  <c r="L350" i="49"/>
  <c r="M350" i="49"/>
  <c r="N350" i="49"/>
  <c r="H352" i="49"/>
  <c r="I352" i="49"/>
  <c r="J352" i="49"/>
  <c r="K352" i="49"/>
  <c r="L352" i="49"/>
  <c r="M352" i="49"/>
  <c r="H355" i="49"/>
  <c r="I355" i="49"/>
  <c r="J355" i="49"/>
  <c r="K355" i="49"/>
  <c r="L355" i="49"/>
  <c r="M355" i="49"/>
  <c r="N355" i="49"/>
  <c r="H357" i="49"/>
  <c r="I357" i="49"/>
  <c r="J357" i="49"/>
  <c r="K357" i="49"/>
  <c r="L357" i="49"/>
  <c r="M357" i="49"/>
  <c r="H361" i="49"/>
  <c r="I361" i="49"/>
  <c r="J361" i="49"/>
  <c r="K361" i="49"/>
  <c r="K354" i="49" s="1"/>
  <c r="L361" i="49"/>
  <c r="M361" i="49"/>
  <c r="H366" i="49"/>
  <c r="H365" i="49" s="1"/>
  <c r="I366" i="49"/>
  <c r="I365" i="49" s="1"/>
  <c r="J366" i="49"/>
  <c r="J365" i="49" s="1"/>
  <c r="K366" i="49"/>
  <c r="K365" i="49" s="1"/>
  <c r="L366" i="49"/>
  <c r="L365" i="49" s="1"/>
  <c r="M366" i="49"/>
  <c r="M365" i="49" s="1"/>
  <c r="H371" i="49"/>
  <c r="I371" i="49"/>
  <c r="J371" i="49"/>
  <c r="K371" i="49"/>
  <c r="L371" i="49"/>
  <c r="M371" i="49"/>
  <c r="N371" i="49"/>
  <c r="H373" i="49"/>
  <c r="I373" i="49"/>
  <c r="J373" i="49"/>
  <c r="K373" i="49"/>
  <c r="L373" i="49"/>
  <c r="M373" i="49"/>
  <c r="H375" i="49"/>
  <c r="I375" i="49"/>
  <c r="J375" i="49"/>
  <c r="K375" i="49"/>
  <c r="L375" i="49"/>
  <c r="M375" i="49"/>
  <c r="N375" i="49"/>
  <c r="H377" i="49"/>
  <c r="I377" i="49"/>
  <c r="J377" i="49"/>
  <c r="K377" i="49"/>
  <c r="L377" i="49"/>
  <c r="M377" i="49"/>
  <c r="H380" i="49"/>
  <c r="I380" i="49"/>
  <c r="J380" i="49"/>
  <c r="K380" i="49"/>
  <c r="L380" i="49"/>
  <c r="M380" i="49"/>
  <c r="H382" i="49"/>
  <c r="I382" i="49"/>
  <c r="J382" i="49"/>
  <c r="K382" i="49"/>
  <c r="L382" i="49"/>
  <c r="L379" i="49" s="1"/>
  <c r="M382" i="49"/>
  <c r="H384" i="49"/>
  <c r="I384" i="49"/>
  <c r="J384" i="49"/>
  <c r="K384" i="49"/>
  <c r="L384" i="49"/>
  <c r="M384" i="49"/>
  <c r="H387" i="49"/>
  <c r="I387" i="49"/>
  <c r="J387" i="49"/>
  <c r="K387" i="49"/>
  <c r="L387" i="49"/>
  <c r="M387" i="49"/>
  <c r="H389" i="49"/>
  <c r="I389" i="49"/>
  <c r="J389" i="49"/>
  <c r="K389" i="49"/>
  <c r="L389" i="49"/>
  <c r="M389" i="49"/>
  <c r="H391" i="49"/>
  <c r="I391" i="49"/>
  <c r="J391" i="49"/>
  <c r="K391" i="49"/>
  <c r="L391" i="49"/>
  <c r="M391" i="49"/>
  <c r="H393" i="49"/>
  <c r="I393" i="49"/>
  <c r="J393" i="49"/>
  <c r="K393" i="49"/>
  <c r="L393" i="49"/>
  <c r="M393" i="49"/>
  <c r="N393" i="49"/>
  <c r="H396" i="49"/>
  <c r="I396" i="49"/>
  <c r="J396" i="49"/>
  <c r="K396" i="49"/>
  <c r="L396" i="49"/>
  <c r="M396" i="49"/>
  <c r="H398" i="49"/>
  <c r="H395" i="49" s="1"/>
  <c r="I398" i="49"/>
  <c r="J398" i="49"/>
  <c r="K398" i="49"/>
  <c r="L398" i="49"/>
  <c r="M398" i="49"/>
  <c r="H400" i="49"/>
  <c r="I400" i="49"/>
  <c r="J400" i="49"/>
  <c r="K400" i="49"/>
  <c r="L400" i="49"/>
  <c r="M400" i="49"/>
  <c r="H404" i="49"/>
  <c r="I404" i="49"/>
  <c r="J404" i="49"/>
  <c r="K404" i="49"/>
  <c r="L404" i="49"/>
  <c r="M404" i="49"/>
  <c r="H406" i="49"/>
  <c r="I406" i="49"/>
  <c r="J406" i="49"/>
  <c r="K406" i="49"/>
  <c r="L406" i="49"/>
  <c r="M406" i="49"/>
  <c r="H408" i="49"/>
  <c r="I408" i="49"/>
  <c r="J408" i="49"/>
  <c r="K408" i="49"/>
  <c r="L408" i="49"/>
  <c r="M408" i="49"/>
  <c r="H410" i="49"/>
  <c r="I410" i="49"/>
  <c r="J410" i="49"/>
  <c r="K410" i="49"/>
  <c r="L410" i="49"/>
  <c r="M410" i="49"/>
  <c r="H412" i="49"/>
  <c r="I412" i="49"/>
  <c r="J412" i="49"/>
  <c r="K412" i="49"/>
  <c r="L412" i="49"/>
  <c r="M412" i="49"/>
  <c r="H415" i="49"/>
  <c r="I415" i="49"/>
  <c r="J415" i="49"/>
  <c r="K415" i="49"/>
  <c r="L415" i="49"/>
  <c r="M415" i="49"/>
  <c r="N415" i="49"/>
  <c r="H417" i="49"/>
  <c r="I417" i="49"/>
  <c r="J417" i="49"/>
  <c r="K417" i="49"/>
  <c r="L417" i="49"/>
  <c r="M417" i="49"/>
  <c r="H419" i="49"/>
  <c r="I419" i="49"/>
  <c r="J419" i="49"/>
  <c r="K419" i="49"/>
  <c r="L419" i="49"/>
  <c r="M419" i="49"/>
  <c r="H421" i="49"/>
  <c r="I421" i="49"/>
  <c r="J421" i="49"/>
  <c r="K421" i="49"/>
  <c r="L421" i="49"/>
  <c r="M421" i="49"/>
  <c r="H424" i="49"/>
  <c r="I424" i="49"/>
  <c r="J424" i="49"/>
  <c r="K424" i="49"/>
  <c r="L424" i="49"/>
  <c r="M424" i="49"/>
  <c r="H426" i="49"/>
  <c r="I426" i="49"/>
  <c r="J426" i="49"/>
  <c r="K426" i="49"/>
  <c r="L426" i="49"/>
  <c r="M426" i="49"/>
  <c r="H428" i="49"/>
  <c r="I428" i="49"/>
  <c r="J428" i="49"/>
  <c r="K428" i="49"/>
  <c r="L428" i="49"/>
  <c r="M428" i="49"/>
  <c r="H430" i="49"/>
  <c r="I430" i="49"/>
  <c r="J430" i="49"/>
  <c r="K430" i="49"/>
  <c r="L430" i="49"/>
  <c r="M430" i="49"/>
  <c r="H433" i="49"/>
  <c r="I433" i="49"/>
  <c r="J433" i="49"/>
  <c r="K433" i="49"/>
  <c r="L433" i="49"/>
  <c r="M433" i="49"/>
  <c r="N433" i="49"/>
  <c r="H435" i="49"/>
  <c r="I435" i="49"/>
  <c r="J435" i="49"/>
  <c r="K435" i="49"/>
  <c r="L435" i="49"/>
  <c r="M435" i="49"/>
  <c r="H437" i="49"/>
  <c r="I437" i="49"/>
  <c r="J437" i="49"/>
  <c r="K437" i="49"/>
  <c r="L437" i="49"/>
  <c r="M437" i="49"/>
  <c r="H440" i="49"/>
  <c r="I440" i="49"/>
  <c r="J440" i="49"/>
  <c r="K440" i="49"/>
  <c r="L440" i="49"/>
  <c r="M440" i="49"/>
  <c r="H442" i="49"/>
  <c r="I442" i="49"/>
  <c r="J442" i="49"/>
  <c r="K442" i="49"/>
  <c r="L442" i="49"/>
  <c r="M442" i="49"/>
  <c r="N442" i="49"/>
  <c r="H444" i="49"/>
  <c r="I444" i="49"/>
  <c r="J444" i="49"/>
  <c r="K444" i="49"/>
  <c r="L444" i="49"/>
  <c r="M444" i="49"/>
  <c r="H446" i="49"/>
  <c r="I446" i="49"/>
  <c r="J446" i="49"/>
  <c r="K446" i="49"/>
  <c r="L446" i="49"/>
  <c r="M446" i="49"/>
  <c r="H448" i="49"/>
  <c r="I448" i="49"/>
  <c r="J448" i="49"/>
  <c r="K448" i="49"/>
  <c r="L448" i="49"/>
  <c r="M448" i="49"/>
  <c r="H450" i="49"/>
  <c r="I450" i="49"/>
  <c r="J450" i="49"/>
  <c r="K450" i="49"/>
  <c r="L450" i="49"/>
  <c r="M450" i="49"/>
  <c r="H452" i="49"/>
  <c r="I452" i="49"/>
  <c r="J452" i="49"/>
  <c r="K452" i="49"/>
  <c r="L452" i="49"/>
  <c r="M452" i="49"/>
  <c r="H455" i="49"/>
  <c r="I455" i="49"/>
  <c r="J455" i="49"/>
  <c r="K455" i="49"/>
  <c r="L455" i="49"/>
  <c r="M455" i="49"/>
  <c r="M454" i="49" s="1"/>
  <c r="H457" i="49"/>
  <c r="I457" i="49"/>
  <c r="J457" i="49"/>
  <c r="K457" i="49"/>
  <c r="L457" i="49"/>
  <c r="M457" i="49"/>
  <c r="N457" i="49"/>
  <c r="H460" i="49"/>
  <c r="I460" i="49"/>
  <c r="J460" i="49"/>
  <c r="K460" i="49"/>
  <c r="L460" i="49"/>
  <c r="M460" i="49"/>
  <c r="H462" i="49"/>
  <c r="I462" i="49"/>
  <c r="J462" i="49"/>
  <c r="K462" i="49"/>
  <c r="L462" i="49"/>
  <c r="M462" i="49"/>
  <c r="H465" i="49"/>
  <c r="I465" i="49"/>
  <c r="J465" i="49"/>
  <c r="K465" i="49"/>
  <c r="L465" i="49"/>
  <c r="M465" i="49"/>
  <c r="N465" i="49"/>
  <c r="H467" i="49"/>
  <c r="I467" i="49"/>
  <c r="J467" i="49"/>
  <c r="K467" i="49"/>
  <c r="L467" i="49"/>
  <c r="M467" i="49"/>
  <c r="N467" i="49"/>
  <c r="H469" i="49"/>
  <c r="I469" i="49"/>
  <c r="J469" i="49"/>
  <c r="K469" i="49"/>
  <c r="L469" i="49"/>
  <c r="M469" i="49"/>
  <c r="N469" i="49"/>
  <c r="H471" i="49"/>
  <c r="I471" i="49"/>
  <c r="J471" i="49"/>
  <c r="K471" i="49"/>
  <c r="L471" i="49"/>
  <c r="M471" i="49"/>
  <c r="H476" i="49"/>
  <c r="I476" i="49"/>
  <c r="J476" i="49"/>
  <c r="K476" i="49"/>
  <c r="L476" i="49"/>
  <c r="M476" i="49"/>
  <c r="H479" i="49"/>
  <c r="I479" i="49"/>
  <c r="J479" i="49"/>
  <c r="K479" i="49"/>
  <c r="L479" i="49"/>
  <c r="M479" i="49"/>
  <c r="H481" i="49"/>
  <c r="I481" i="49"/>
  <c r="J481" i="49"/>
  <c r="K481" i="49"/>
  <c r="L481" i="49"/>
  <c r="M481" i="49"/>
  <c r="H483" i="49"/>
  <c r="I483" i="49"/>
  <c r="J483" i="49"/>
  <c r="K483" i="49"/>
  <c r="L483" i="49"/>
  <c r="M483" i="49"/>
  <c r="N483" i="49"/>
  <c r="H487" i="49"/>
  <c r="I487" i="49"/>
  <c r="J487" i="49"/>
  <c r="K487" i="49"/>
  <c r="L487" i="49"/>
  <c r="M487" i="49"/>
  <c r="H489" i="49"/>
  <c r="I489" i="49"/>
  <c r="J489" i="49"/>
  <c r="K489" i="49"/>
  <c r="L489" i="49"/>
  <c r="M489" i="49"/>
  <c r="N489" i="49"/>
  <c r="H491" i="49"/>
  <c r="I491" i="49"/>
  <c r="J491" i="49"/>
  <c r="K491" i="49"/>
  <c r="L491" i="49"/>
  <c r="M491" i="49"/>
  <c r="H493" i="49"/>
  <c r="I493" i="49"/>
  <c r="J493" i="49"/>
  <c r="K493" i="49"/>
  <c r="L493" i="49"/>
  <c r="M493" i="49"/>
  <c r="N493" i="49"/>
  <c r="H495" i="49"/>
  <c r="I495" i="49"/>
  <c r="J495" i="49"/>
  <c r="K495" i="49"/>
  <c r="L495" i="49"/>
  <c r="M495" i="49"/>
  <c r="H498" i="49"/>
  <c r="I498" i="49"/>
  <c r="J498" i="49"/>
  <c r="K498" i="49"/>
  <c r="L498" i="49"/>
  <c r="M498" i="49"/>
  <c r="H500" i="49"/>
  <c r="I500" i="49"/>
  <c r="J500" i="49"/>
  <c r="K500" i="49"/>
  <c r="L500" i="49"/>
  <c r="M500" i="49"/>
  <c r="H502" i="49"/>
  <c r="I502" i="49"/>
  <c r="J502" i="49"/>
  <c r="K502" i="49"/>
  <c r="L502" i="49"/>
  <c r="M502" i="49"/>
  <c r="N502" i="49"/>
  <c r="H504" i="49"/>
  <c r="I504" i="49"/>
  <c r="J504" i="49"/>
  <c r="K504" i="49"/>
  <c r="L504" i="49"/>
  <c r="M504" i="49"/>
  <c r="H506" i="49"/>
  <c r="I506" i="49"/>
  <c r="J506" i="49"/>
  <c r="K506" i="49"/>
  <c r="L506" i="49"/>
  <c r="M506" i="49"/>
  <c r="N506" i="49"/>
  <c r="H508" i="49"/>
  <c r="I508" i="49"/>
  <c r="J508" i="49"/>
  <c r="K508" i="49"/>
  <c r="L508" i="49"/>
  <c r="M508" i="49"/>
  <c r="H511" i="49"/>
  <c r="I511" i="49"/>
  <c r="I510" i="49" s="1"/>
  <c r="J511" i="49"/>
  <c r="K511" i="49"/>
  <c r="L511" i="49"/>
  <c r="M511" i="49"/>
  <c r="M510" i="49" s="1"/>
  <c r="N511" i="49"/>
  <c r="H513" i="49"/>
  <c r="H510" i="49" s="1"/>
  <c r="I513" i="49"/>
  <c r="J513" i="49"/>
  <c r="J510" i="49" s="1"/>
  <c r="K513" i="49"/>
  <c r="L513" i="49"/>
  <c r="M513" i="49"/>
  <c r="G513" i="49"/>
  <c r="G510" i="49" s="1"/>
  <c r="G511" i="49"/>
  <c r="G508" i="49"/>
  <c r="G506" i="49"/>
  <c r="G504" i="49"/>
  <c r="G502" i="49"/>
  <c r="G500" i="49"/>
  <c r="G498" i="49"/>
  <c r="G495" i="49"/>
  <c r="G493" i="49"/>
  <c r="G491" i="49"/>
  <c r="G489" i="49"/>
  <c r="G487" i="49"/>
  <c r="G483" i="49"/>
  <c r="G481" i="49"/>
  <c r="G479" i="49"/>
  <c r="G476" i="49"/>
  <c r="G471" i="49"/>
  <c r="G469" i="49"/>
  <c r="G467" i="49"/>
  <c r="G465" i="49"/>
  <c r="G462" i="49"/>
  <c r="G460" i="49"/>
  <c r="G457" i="49"/>
  <c r="G455" i="49"/>
  <c r="G454" i="49" s="1"/>
  <c r="G452" i="49"/>
  <c r="G450" i="49"/>
  <c r="G448" i="49"/>
  <c r="G446" i="49"/>
  <c r="G444" i="49"/>
  <c r="G442" i="49"/>
  <c r="G440" i="49"/>
  <c r="G437" i="49"/>
  <c r="G435" i="49"/>
  <c r="G433" i="49"/>
  <c r="G430" i="49"/>
  <c r="G428" i="49"/>
  <c r="G426" i="49"/>
  <c r="G424" i="49"/>
  <c r="G421" i="49"/>
  <c r="G419" i="49"/>
  <c r="G417" i="49"/>
  <c r="G415" i="49"/>
  <c r="G412" i="49"/>
  <c r="G410" i="49"/>
  <c r="G408" i="49"/>
  <c r="G406" i="49"/>
  <c r="G404" i="49"/>
  <c r="G400" i="49"/>
  <c r="G398" i="49"/>
  <c r="G396" i="49"/>
  <c r="G393" i="49"/>
  <c r="G391" i="49"/>
  <c r="G389" i="49"/>
  <c r="G387" i="49"/>
  <c r="G384" i="49"/>
  <c r="G382" i="49"/>
  <c r="G379" i="49" s="1"/>
  <c r="G380" i="49"/>
  <c r="G377" i="49"/>
  <c r="G375" i="49"/>
  <c r="G373" i="49"/>
  <c r="G370" i="49" s="1"/>
  <c r="G371" i="49"/>
  <c r="G366" i="49"/>
  <c r="G365" i="49" s="1"/>
  <c r="G361" i="49"/>
  <c r="G357" i="49"/>
  <c r="G354" i="49" s="1"/>
  <c r="G355" i="49"/>
  <c r="G352" i="49"/>
  <c r="G350" i="49"/>
  <c r="G347" i="49"/>
  <c r="G343" i="49"/>
  <c r="G339" i="49"/>
  <c r="G335" i="49"/>
  <c r="G333" i="49"/>
  <c r="G331" i="49"/>
  <c r="G329" i="49"/>
  <c r="G327" i="49"/>
  <c r="G325" i="49"/>
  <c r="G323" i="49"/>
  <c r="G321" i="49"/>
  <c r="G319" i="49"/>
  <c r="G316" i="49"/>
  <c r="G313" i="49" s="1"/>
  <c r="G314" i="49"/>
  <c r="G306" i="49"/>
  <c r="G298" i="49"/>
  <c r="G295" i="49"/>
  <c r="G287" i="49"/>
  <c r="G280" i="49"/>
  <c r="G276" i="49"/>
  <c r="G270" i="49"/>
  <c r="G267" i="49"/>
  <c r="G265" i="49"/>
  <c r="G263" i="49"/>
  <c r="G261" i="49"/>
  <c r="G259" i="49"/>
  <c r="G256" i="49"/>
  <c r="G254" i="49"/>
  <c r="G251" i="49"/>
  <c r="G249" i="49"/>
  <c r="G247" i="49"/>
  <c r="G245" i="49"/>
  <c r="G243" i="49"/>
  <c r="G241" i="49"/>
  <c r="G238" i="49"/>
  <c r="G236" i="49"/>
  <c r="G234" i="49"/>
  <c r="G232" i="49"/>
  <c r="G229" i="49"/>
  <c r="G225" i="49"/>
  <c r="G223" i="49"/>
  <c r="G220" i="49"/>
  <c r="G212" i="49"/>
  <c r="G208" i="49"/>
  <c r="G201" i="49"/>
  <c r="G196" i="49"/>
  <c r="G192" i="49"/>
  <c r="G190" i="49"/>
  <c r="G188" i="49"/>
  <c r="G186" i="49"/>
  <c r="G184" i="49"/>
  <c r="G181" i="49"/>
  <c r="G174" i="49"/>
  <c r="G166" i="49"/>
  <c r="G163" i="49"/>
  <c r="G161" i="49"/>
  <c r="G159" i="49"/>
  <c r="G157" i="49"/>
  <c r="G155" i="49"/>
  <c r="G153" i="49"/>
  <c r="G151" i="49"/>
  <c r="G149" i="49"/>
  <c r="G147" i="49"/>
  <c r="G144" i="49"/>
  <c r="G142" i="49"/>
  <c r="G140" i="49"/>
  <c r="G138" i="49"/>
  <c r="G136" i="49"/>
  <c r="G130" i="49"/>
  <c r="G125" i="49" s="1"/>
  <c r="G128" i="49"/>
  <c r="G126" i="49"/>
  <c r="G123" i="49"/>
  <c r="G121" i="49"/>
  <c r="G119" i="49"/>
  <c r="G117" i="49"/>
  <c r="G114" i="49"/>
  <c r="G112" i="49"/>
  <c r="G111" i="49" s="1"/>
  <c r="G109" i="49"/>
  <c r="G107" i="49"/>
  <c r="G104" i="49"/>
  <c r="G102" i="49"/>
  <c r="G99" i="49"/>
  <c r="G97" i="49"/>
  <c r="G95" i="49"/>
  <c r="G93" i="49"/>
  <c r="G91" i="49"/>
  <c r="G89" i="49"/>
  <c r="G85" i="49"/>
  <c r="G83" i="49"/>
  <c r="G81" i="49"/>
  <c r="G79" i="49"/>
  <c r="G73" i="49"/>
  <c r="G71" i="49"/>
  <c r="G70" i="49" s="1"/>
  <c r="G67" i="49"/>
  <c r="G64" i="49"/>
  <c r="G61" i="49"/>
  <c r="G50" i="49"/>
  <c r="G48" i="49"/>
  <c r="G45" i="49"/>
  <c r="G40" i="49"/>
  <c r="G38" i="49"/>
  <c r="G36" i="49"/>
  <c r="G28" i="49"/>
  <c r="G21" i="49"/>
  <c r="J370" i="53"/>
  <c r="G258" i="53"/>
  <c r="I183" i="53"/>
  <c r="G395" i="53"/>
  <c r="H439" i="53"/>
  <c r="G414" i="53"/>
  <c r="I379" i="53"/>
  <c r="G313" i="53"/>
  <c r="H313" i="53"/>
  <c r="I313" i="53"/>
  <c r="G116" i="53"/>
  <c r="G432" i="53"/>
  <c r="I116" i="53"/>
  <c r="I497" i="53"/>
  <c r="G370" i="53"/>
  <c r="G70" i="53"/>
  <c r="G297" i="53"/>
  <c r="H370" i="53"/>
  <c r="G386" i="53"/>
  <c r="G485" i="53"/>
  <c r="J440" i="53"/>
  <c r="J435" i="53"/>
  <c r="J446" i="53"/>
  <c r="J408" i="53"/>
  <c r="J430" i="53"/>
  <c r="J452" i="53"/>
  <c r="J121" i="53"/>
  <c r="J259" i="53"/>
  <c r="J487" i="53"/>
  <c r="J352" i="53"/>
  <c r="J493" i="53"/>
  <c r="J71" i="53"/>
  <c r="J483" i="53"/>
  <c r="J478" i="53" s="1"/>
  <c r="J117" i="53"/>
  <c r="J159" i="53"/>
  <c r="J421" i="53"/>
  <c r="J123" i="53"/>
  <c r="J261" i="53"/>
  <c r="J500" i="53"/>
  <c r="J460" i="53"/>
  <c r="J45" i="53"/>
  <c r="J161" i="53"/>
  <c r="J114" i="53"/>
  <c r="J111" i="53" s="1"/>
  <c r="J350" i="53"/>
  <c r="J491" i="53"/>
  <c r="N159" i="49"/>
  <c r="N91" i="49"/>
  <c r="I454" i="49"/>
  <c r="K253" i="49"/>
  <c r="L63" i="49"/>
  <c r="K454" i="49"/>
  <c r="H253" i="49"/>
  <c r="K231" i="49"/>
  <c r="K183" i="49"/>
  <c r="J70" i="49"/>
  <c r="F23" i="52"/>
  <c r="F22" i="52" s="1"/>
  <c r="G10" i="53" s="1"/>
  <c r="F19" i="52"/>
  <c r="F14" i="52"/>
  <c r="F10" i="52"/>
  <c r="F9" i="52" s="1"/>
  <c r="I25" i="2"/>
  <c r="H25" i="2"/>
  <c r="G25" i="2"/>
  <c r="F25" i="2"/>
  <c r="E25" i="2"/>
  <c r="D25" i="2"/>
  <c r="I16" i="2"/>
  <c r="H16" i="2"/>
  <c r="G16" i="2"/>
  <c r="F16" i="2"/>
  <c r="E16" i="2"/>
  <c r="C32" i="2" s="1"/>
  <c r="D16" i="2"/>
  <c r="C31" i="2" s="1"/>
  <c r="H47" i="53" l="1"/>
  <c r="J245" i="53"/>
  <c r="N246" i="49"/>
  <c r="N245" i="49" s="1"/>
  <c r="J220" i="53"/>
  <c r="N221" i="49"/>
  <c r="N220" i="49" s="1"/>
  <c r="J109" i="53"/>
  <c r="J106" i="53"/>
  <c r="G165" i="49"/>
  <c r="M219" i="49"/>
  <c r="L219" i="49"/>
  <c r="H219" i="49"/>
  <c r="I297" i="49"/>
  <c r="G297" i="49"/>
  <c r="G253" i="49"/>
  <c r="N253" i="49"/>
  <c r="K78" i="49"/>
  <c r="G269" i="49"/>
  <c r="M297" i="49"/>
  <c r="J318" i="53"/>
  <c r="J423" i="53"/>
  <c r="N318" i="49"/>
  <c r="L297" i="49"/>
  <c r="H297" i="49"/>
  <c r="H269" i="49"/>
  <c r="J269" i="49"/>
  <c r="G258" i="49"/>
  <c r="G240" i="49"/>
  <c r="M88" i="49"/>
  <c r="N28" i="49"/>
  <c r="H403" i="53"/>
  <c r="H269" i="53"/>
  <c r="J50" i="53"/>
  <c r="J47" i="53" s="1"/>
  <c r="I47" i="53"/>
  <c r="H63" i="53"/>
  <c r="I219" i="53"/>
  <c r="J306" i="53"/>
  <c r="J462" i="53"/>
  <c r="J225" i="53"/>
  <c r="H354" i="53"/>
  <c r="J270" i="53"/>
  <c r="J298" i="53"/>
  <c r="J339" i="53"/>
  <c r="J347" i="53"/>
  <c r="J379" i="53"/>
  <c r="J395" i="53"/>
  <c r="L414" i="49"/>
  <c r="M318" i="49"/>
  <c r="I240" i="49"/>
  <c r="L165" i="49"/>
  <c r="H20" i="49"/>
  <c r="N50" i="49"/>
  <c r="N47" i="49" s="1"/>
  <c r="N67" i="49"/>
  <c r="N73" i="49"/>
  <c r="N130" i="49"/>
  <c r="N125" i="49" s="1"/>
  <c r="N196" i="49"/>
  <c r="N212" i="49"/>
  <c r="N478" i="49"/>
  <c r="G47" i="49"/>
  <c r="J395" i="49"/>
  <c r="L269" i="49"/>
  <c r="L253" i="49"/>
  <c r="M231" i="49"/>
  <c r="I231" i="49"/>
  <c r="K219" i="49"/>
  <c r="I219" i="49"/>
  <c r="I106" i="49"/>
  <c r="H379" i="49"/>
  <c r="L354" i="49"/>
  <c r="I63" i="49"/>
  <c r="K47" i="49"/>
  <c r="N64" i="49"/>
  <c r="G486" i="49"/>
  <c r="J403" i="49"/>
  <c r="H116" i="53"/>
  <c r="H459" i="49"/>
  <c r="H432" i="49"/>
  <c r="N423" i="49"/>
  <c r="L231" i="49"/>
  <c r="J28" i="53"/>
  <c r="J432" i="53"/>
  <c r="L478" i="49"/>
  <c r="H478" i="49"/>
  <c r="N454" i="49"/>
  <c r="M258" i="49"/>
  <c r="L183" i="49"/>
  <c r="J78" i="49"/>
  <c r="H78" i="49"/>
  <c r="N403" i="49"/>
  <c r="J439" i="53"/>
  <c r="L432" i="49"/>
  <c r="K423" i="49"/>
  <c r="J318" i="49"/>
  <c r="N219" i="49"/>
  <c r="H20" i="53"/>
  <c r="G146" i="49"/>
  <c r="N510" i="49"/>
  <c r="N486" i="49"/>
  <c r="J379" i="49"/>
  <c r="J354" i="49"/>
  <c r="J116" i="49"/>
  <c r="G146" i="53"/>
  <c r="G165" i="53"/>
  <c r="H183" i="53"/>
  <c r="J212" i="53"/>
  <c r="J361" i="53"/>
  <c r="J116" i="53"/>
  <c r="L386" i="49"/>
  <c r="L70" i="49"/>
  <c r="H70" i="49"/>
  <c r="N40" i="49"/>
  <c r="N63" i="49"/>
  <c r="N70" i="49"/>
  <c r="N201" i="49"/>
  <c r="N276" i="49"/>
  <c r="N306" i="49"/>
  <c r="H88" i="53"/>
  <c r="G88" i="53"/>
  <c r="J130" i="53"/>
  <c r="J125" i="53" s="1"/>
  <c r="I269" i="53"/>
  <c r="H297" i="53"/>
  <c r="M183" i="49"/>
  <c r="K146" i="49"/>
  <c r="J166" i="53"/>
  <c r="G183" i="53"/>
  <c r="J201" i="53"/>
  <c r="G219" i="53"/>
  <c r="J386" i="53"/>
  <c r="J414" i="53"/>
  <c r="G78" i="49"/>
  <c r="G88" i="49"/>
  <c r="G106" i="49"/>
  <c r="G116" i="49"/>
  <c r="G183" i="49"/>
  <c r="G318" i="49"/>
  <c r="G338" i="49"/>
  <c r="G386" i="49"/>
  <c r="G337" i="49" s="1"/>
  <c r="G395" i="49"/>
  <c r="G403" i="49"/>
  <c r="G414" i="49"/>
  <c r="G423" i="49"/>
  <c r="G402" i="49" s="1"/>
  <c r="G432" i="49"/>
  <c r="G439" i="49"/>
  <c r="G459" i="49"/>
  <c r="G478" i="49"/>
  <c r="G497" i="49"/>
  <c r="J486" i="49"/>
  <c r="J478" i="49"/>
  <c r="N432" i="49"/>
  <c r="J432" i="49"/>
  <c r="N414" i="49"/>
  <c r="K297" i="49"/>
  <c r="J253" i="49"/>
  <c r="M146" i="49"/>
  <c r="L111" i="49"/>
  <c r="L106" i="49"/>
  <c r="I146" i="53"/>
  <c r="I165" i="53"/>
  <c r="J208" i="53"/>
  <c r="H219" i="53"/>
  <c r="J231" i="53"/>
  <c r="I297" i="53"/>
  <c r="J343" i="53"/>
  <c r="J338" i="53" s="1"/>
  <c r="G354" i="53"/>
  <c r="J357" i="53"/>
  <c r="J366" i="53"/>
  <c r="J365" i="53" s="1"/>
  <c r="J454" i="53"/>
  <c r="J497" i="53"/>
  <c r="N21" i="49"/>
  <c r="G20" i="49"/>
  <c r="G125" i="53"/>
  <c r="G10" i="49"/>
  <c r="G14" i="49" s="1"/>
  <c r="F13" i="52"/>
  <c r="L459" i="49"/>
  <c r="H423" i="49"/>
  <c r="H403" i="49"/>
  <c r="H497" i="49"/>
  <c r="M478" i="49"/>
  <c r="N459" i="49"/>
  <c r="L423" i="49"/>
  <c r="J423" i="49"/>
  <c r="J183" i="49"/>
  <c r="H183" i="49"/>
  <c r="I183" i="49"/>
  <c r="M165" i="49"/>
  <c r="K165" i="49"/>
  <c r="I165" i="49"/>
  <c r="M116" i="49"/>
  <c r="H111" i="49"/>
  <c r="H106" i="49"/>
  <c r="H146" i="53"/>
  <c r="H497" i="53"/>
  <c r="H485" i="53" s="1"/>
  <c r="I485" i="53"/>
  <c r="I395" i="49"/>
  <c r="J219" i="49"/>
  <c r="L146" i="49"/>
  <c r="L47" i="49"/>
  <c r="J47" i="49"/>
  <c r="H47" i="49"/>
  <c r="M20" i="49"/>
  <c r="J20" i="49"/>
  <c r="J240" i="53"/>
  <c r="M386" i="49"/>
  <c r="M379" i="49"/>
  <c r="K379" i="49"/>
  <c r="K370" i="49"/>
  <c r="N370" i="49"/>
  <c r="L370" i="49"/>
  <c r="J370" i="49"/>
  <c r="M354" i="49"/>
  <c r="I354" i="49"/>
  <c r="H354" i="49"/>
  <c r="H338" i="49"/>
  <c r="L318" i="49"/>
  <c r="M313" i="49"/>
  <c r="K313" i="49"/>
  <c r="I313" i="49"/>
  <c r="L313" i="49"/>
  <c r="J313" i="49"/>
  <c r="H313" i="49"/>
  <c r="J297" i="49"/>
  <c r="L258" i="49"/>
  <c r="M253" i="49"/>
  <c r="I253" i="49"/>
  <c r="J240" i="49"/>
  <c r="H240" i="49"/>
  <c r="L240" i="49"/>
  <c r="K70" i="49"/>
  <c r="M63" i="49"/>
  <c r="K63" i="49"/>
  <c r="M47" i="49"/>
  <c r="I47" i="49"/>
  <c r="N99" i="49"/>
  <c r="N111" i="49"/>
  <c r="N166" i="49"/>
  <c r="N192" i="49"/>
  <c r="N287" i="49"/>
  <c r="G20" i="53"/>
  <c r="J73" i="53"/>
  <c r="J70" i="53" s="1"/>
  <c r="H78" i="53"/>
  <c r="H106" i="53"/>
  <c r="J196" i="53"/>
  <c r="J276" i="53"/>
  <c r="J280" i="53"/>
  <c r="H423" i="53"/>
  <c r="H454" i="53"/>
  <c r="G459" i="53"/>
  <c r="I459" i="53"/>
  <c r="H478" i="53"/>
  <c r="F30" i="52"/>
  <c r="G21" i="52" s="1"/>
  <c r="J354" i="53"/>
  <c r="J146" i="53"/>
  <c r="J258" i="53"/>
  <c r="I497" i="49"/>
  <c r="J497" i="49"/>
  <c r="M486" i="49"/>
  <c r="K486" i="49"/>
  <c r="I486" i="49"/>
  <c r="L486" i="49"/>
  <c r="H486" i="49"/>
  <c r="H485" i="49" s="1"/>
  <c r="K478" i="49"/>
  <c r="I478" i="49"/>
  <c r="M459" i="49"/>
  <c r="K459" i="49"/>
  <c r="I459" i="49"/>
  <c r="M439" i="49"/>
  <c r="I439" i="49"/>
  <c r="J439" i="49"/>
  <c r="M432" i="49"/>
  <c r="K432" i="49"/>
  <c r="I432" i="49"/>
  <c r="M423" i="49"/>
  <c r="I423" i="49"/>
  <c r="M414" i="49"/>
  <c r="K414" i="49"/>
  <c r="I414" i="49"/>
  <c r="J414" i="49"/>
  <c r="H414" i="49"/>
  <c r="M403" i="49"/>
  <c r="K403" i="49"/>
  <c r="I403" i="49"/>
  <c r="L403" i="49"/>
  <c r="M395" i="49"/>
  <c r="K395" i="49"/>
  <c r="M338" i="49"/>
  <c r="K338" i="49"/>
  <c r="I338" i="49"/>
  <c r="L338" i="49"/>
  <c r="J338" i="49"/>
  <c r="H318" i="49"/>
  <c r="M269" i="49"/>
  <c r="K269" i="49"/>
  <c r="I269" i="49"/>
  <c r="N258" i="49"/>
  <c r="J231" i="49"/>
  <c r="L125" i="49"/>
  <c r="I70" i="49"/>
  <c r="H395" i="53"/>
  <c r="J78" i="53"/>
  <c r="J403" i="53"/>
  <c r="G63" i="49"/>
  <c r="G219" i="49"/>
  <c r="G231" i="49"/>
  <c r="K510" i="49"/>
  <c r="L510" i="49"/>
  <c r="N116" i="49"/>
  <c r="N379" i="49"/>
  <c r="J219" i="53"/>
  <c r="M125" i="49"/>
  <c r="L116" i="49"/>
  <c r="H116" i="49"/>
  <c r="M111" i="49"/>
  <c r="M106" i="49"/>
  <c r="I88" i="49"/>
  <c r="N174" i="49"/>
  <c r="N270" i="49"/>
  <c r="N280" i="49"/>
  <c r="N298" i="49"/>
  <c r="N343" i="49"/>
  <c r="N338" i="49" s="1"/>
  <c r="N361" i="49"/>
  <c r="N354" i="49" s="1"/>
  <c r="J21" i="53"/>
  <c r="J40" i="53"/>
  <c r="J67" i="53"/>
  <c r="J63" i="53" s="1"/>
  <c r="I19" i="53"/>
  <c r="G78" i="53"/>
  <c r="J99" i="53"/>
  <c r="J88" i="53" s="1"/>
  <c r="H165" i="53"/>
  <c r="J174" i="53"/>
  <c r="J192" i="53"/>
  <c r="G231" i="53"/>
  <c r="I231" i="53"/>
  <c r="I240" i="53"/>
  <c r="H240" i="53"/>
  <c r="J253" i="53"/>
  <c r="H253" i="53"/>
  <c r="I258" i="53"/>
  <c r="J287" i="53"/>
  <c r="H318" i="53"/>
  <c r="G338" i="53"/>
  <c r="G337" i="53" s="1"/>
  <c r="I338" i="53"/>
  <c r="I337" i="53" s="1"/>
  <c r="G454" i="53"/>
  <c r="J471" i="53"/>
  <c r="J459" i="53" s="1"/>
  <c r="G478" i="53"/>
  <c r="I478" i="53"/>
  <c r="I485" i="49"/>
  <c r="K497" i="49"/>
  <c r="N497" i="49"/>
  <c r="L454" i="49"/>
  <c r="H454" i="49"/>
  <c r="L439" i="49"/>
  <c r="I379" i="49"/>
  <c r="K318" i="49"/>
  <c r="K240" i="49"/>
  <c r="H231" i="49"/>
  <c r="H125" i="49"/>
  <c r="K125" i="49"/>
  <c r="K116" i="49"/>
  <c r="I111" i="49"/>
  <c r="K88" i="49"/>
  <c r="L88" i="49"/>
  <c r="J88" i="49"/>
  <c r="H88" i="49"/>
  <c r="M78" i="49"/>
  <c r="I78" i="49"/>
  <c r="L78" i="49"/>
  <c r="G14" i="53"/>
  <c r="K20" i="49"/>
  <c r="I20" i="49"/>
  <c r="L20" i="49"/>
  <c r="N231" i="49"/>
  <c r="N240" i="49"/>
  <c r="J486" i="53"/>
  <c r="J485" i="53" s="1"/>
  <c r="M497" i="49"/>
  <c r="L497" i="49"/>
  <c r="L485" i="49" s="1"/>
  <c r="J454" i="49"/>
  <c r="H439" i="49"/>
  <c r="I318" i="49"/>
  <c r="M240" i="49"/>
  <c r="J125" i="49"/>
  <c r="I125" i="49"/>
  <c r="I116" i="49"/>
  <c r="K111" i="49"/>
  <c r="K106" i="49"/>
  <c r="J459" i="49"/>
  <c r="K439" i="49"/>
  <c r="L395" i="49"/>
  <c r="K386" i="49"/>
  <c r="I386" i="49"/>
  <c r="J386" i="49"/>
  <c r="H386" i="49"/>
  <c r="M370" i="49"/>
  <c r="I370" i="49"/>
  <c r="I337" i="49" s="1"/>
  <c r="H370" i="49"/>
  <c r="J258" i="49"/>
  <c r="H258" i="49"/>
  <c r="K258" i="49"/>
  <c r="I258" i="49"/>
  <c r="J165" i="49"/>
  <c r="H165" i="49"/>
  <c r="I146" i="49"/>
  <c r="N146" i="49"/>
  <c r="J146" i="49"/>
  <c r="H146" i="49"/>
  <c r="J63" i="49"/>
  <c r="H63" i="49"/>
  <c r="N78" i="49"/>
  <c r="N88" i="49"/>
  <c r="N395" i="49"/>
  <c r="I88" i="53"/>
  <c r="I87" i="53" s="1"/>
  <c r="G106" i="53"/>
  <c r="H231" i="53"/>
  <c r="G318" i="53"/>
  <c r="I318" i="53"/>
  <c r="H338" i="53"/>
  <c r="H337" i="53" s="1"/>
  <c r="N165" i="49" l="1"/>
  <c r="N297" i="49"/>
  <c r="N183" i="49"/>
  <c r="N87" i="49" s="1"/>
  <c r="L19" i="49"/>
  <c r="G19" i="49"/>
  <c r="N20" i="49"/>
  <c r="N19" i="49" s="1"/>
  <c r="L218" i="49"/>
  <c r="J165" i="53"/>
  <c r="J269" i="53"/>
  <c r="J183" i="53"/>
  <c r="H19" i="53"/>
  <c r="G15" i="52"/>
  <c r="G25" i="52"/>
  <c r="J337" i="53"/>
  <c r="I402" i="53"/>
  <c r="J297" i="53"/>
  <c r="J20" i="53"/>
  <c r="J19" i="53" s="1"/>
  <c r="L402" i="49"/>
  <c r="N402" i="49"/>
  <c r="G87" i="49"/>
  <c r="H19" i="49"/>
  <c r="M485" i="49"/>
  <c r="N485" i="49"/>
  <c r="N269" i="49"/>
  <c r="M87" i="49"/>
  <c r="G218" i="53"/>
  <c r="L337" i="49"/>
  <c r="M337" i="49"/>
  <c r="J485" i="49"/>
  <c r="H87" i="53"/>
  <c r="G87" i="53"/>
  <c r="J218" i="49"/>
  <c r="H402" i="49"/>
  <c r="K19" i="49"/>
  <c r="M402" i="49"/>
  <c r="H402" i="53"/>
  <c r="G485" i="49"/>
  <c r="M19" i="49"/>
  <c r="J19" i="49"/>
  <c r="G19" i="53"/>
  <c r="G18" i="53" s="1"/>
  <c r="G26" i="52"/>
  <c r="G20" i="52"/>
  <c r="G12" i="52"/>
  <c r="G16" i="52"/>
  <c r="G28" i="52"/>
  <c r="G29" i="52"/>
  <c r="G24" i="52"/>
  <c r="G18" i="52"/>
  <c r="G27" i="52"/>
  <c r="G11" i="52"/>
  <c r="G17" i="52"/>
  <c r="N337" i="49"/>
  <c r="G402" i="53"/>
  <c r="I218" i="53"/>
  <c r="I18" i="53" s="1"/>
  <c r="H218" i="53"/>
  <c r="I19" i="49"/>
  <c r="G218" i="49"/>
  <c r="J402" i="53"/>
  <c r="I218" i="49"/>
  <c r="H337" i="49"/>
  <c r="J337" i="49"/>
  <c r="K337" i="49"/>
  <c r="K402" i="49"/>
  <c r="M218" i="49"/>
  <c r="J402" i="49"/>
  <c r="L87" i="49"/>
  <c r="I87" i="49"/>
  <c r="H218" i="49"/>
  <c r="K485" i="49"/>
  <c r="G19" i="52"/>
  <c r="I402" i="49"/>
  <c r="H87" i="49"/>
  <c r="J87" i="49"/>
  <c r="K87" i="49"/>
  <c r="K218" i="49"/>
  <c r="N218" i="49" l="1"/>
  <c r="N18" i="49" s="1"/>
  <c r="O57" i="49" s="1"/>
  <c r="J218" i="53"/>
  <c r="L18" i="49"/>
  <c r="G18" i="49"/>
  <c r="M18" i="49"/>
  <c r="J87" i="53"/>
  <c r="H18" i="53"/>
  <c r="I18" i="49"/>
  <c r="J18" i="49"/>
  <c r="K18" i="49"/>
  <c r="G10" i="52"/>
  <c r="G9" i="52" s="1"/>
  <c r="G14" i="52"/>
  <c r="G13" i="52" s="1"/>
  <c r="G23" i="52"/>
  <c r="G22" i="52" s="1"/>
  <c r="H18" i="49"/>
  <c r="J18" i="53" l="1"/>
  <c r="O195" i="49"/>
  <c r="O309" i="49"/>
  <c r="O127" i="49"/>
  <c r="O126" i="49" s="1"/>
  <c r="O294" i="49"/>
  <c r="O317" i="49"/>
  <c r="O316" i="49" s="1"/>
  <c r="O44" i="49"/>
  <c r="O53" i="49"/>
  <c r="O148" i="49"/>
  <c r="O147" i="49" s="1"/>
  <c r="O193" i="49"/>
  <c r="O122" i="49"/>
  <c r="O121" i="49" s="1"/>
  <c r="O427" i="49"/>
  <c r="O426" i="49" s="1"/>
  <c r="O25" i="49"/>
  <c r="O228" i="49"/>
  <c r="O283" i="49"/>
  <c r="O143" i="49"/>
  <c r="O142" i="49" s="1"/>
  <c r="O257" i="49"/>
  <c r="O256" i="49" s="1"/>
  <c r="O23" i="49"/>
  <c r="O98" i="49"/>
  <c r="O97" i="49" s="1"/>
  <c r="O252" i="49"/>
  <c r="O251" i="49" s="1"/>
  <c r="O68" i="49"/>
  <c r="O141" i="49"/>
  <c r="O140" i="49" s="1"/>
  <c r="O381" i="49"/>
  <c r="O380" i="49" s="1"/>
  <c r="O131" i="49"/>
  <c r="O285" i="49"/>
  <c r="O372" i="49"/>
  <c r="O371" i="49" s="1"/>
  <c r="O358" i="49"/>
  <c r="O376" i="49"/>
  <c r="O375" i="49" s="1"/>
  <c r="O443" i="49"/>
  <c r="O442" i="49" s="1"/>
  <c r="O445" i="49"/>
  <c r="O444" i="49" s="1"/>
  <c r="O296" i="49"/>
  <c r="O295" i="49" s="1"/>
  <c r="O227" i="49"/>
  <c r="O341" i="49"/>
  <c r="O42" i="49"/>
  <c r="O310" i="49"/>
  <c r="O279" i="49"/>
  <c r="O474" i="49"/>
  <c r="O275" i="49"/>
  <c r="O336" i="49"/>
  <c r="O335" i="49" s="1"/>
  <c r="O441" i="49"/>
  <c r="O440" i="49" s="1"/>
  <c r="O24" i="49"/>
  <c r="O139" i="49"/>
  <c r="O138" i="49" s="1"/>
  <c r="O86" i="49"/>
  <c r="O85" i="49" s="1"/>
  <c r="O431" i="49"/>
  <c r="O430" i="49" s="1"/>
  <c r="O385" i="49"/>
  <c r="O384" i="49" s="1"/>
  <c r="O51" i="49"/>
  <c r="O206" i="49"/>
  <c r="O197" i="49"/>
  <c r="O255" i="49"/>
  <c r="O254" i="49" s="1"/>
  <c r="O253" i="49" s="1"/>
  <c r="O30" i="49"/>
  <c r="O75" i="49"/>
  <c r="O326" i="49"/>
  <c r="O325" i="49" s="1"/>
  <c r="O288" i="49"/>
  <c r="O26" i="49"/>
  <c r="O113" i="49"/>
  <c r="O112" i="49" s="1"/>
  <c r="O281" i="49"/>
  <c r="O154" i="49"/>
  <c r="O153" i="49" s="1"/>
  <c r="O509" i="49"/>
  <c r="O508" i="49" s="1"/>
  <c r="O101" i="49"/>
  <c r="O305" i="49"/>
  <c r="O33" i="49"/>
  <c r="O346" i="49"/>
  <c r="O203" i="49"/>
  <c r="O501" i="49"/>
  <c r="O500" i="49" s="1"/>
  <c r="O374" i="49"/>
  <c r="O373" i="49" s="1"/>
  <c r="O282" i="49"/>
  <c r="O512" i="49"/>
  <c r="O511" i="49" s="1"/>
  <c r="O418" i="49"/>
  <c r="O417" i="49" s="1"/>
  <c r="O209" i="49"/>
  <c r="O94" i="49"/>
  <c r="O93" i="49" s="1"/>
  <c r="O172" i="49"/>
  <c r="O169" i="49"/>
  <c r="O458" i="49"/>
  <c r="O457" i="49" s="1"/>
  <c r="O132" i="49"/>
  <c r="O198" i="49"/>
  <c r="O416" i="49"/>
  <c r="O415" i="49" s="1"/>
  <c r="O293" i="49"/>
  <c r="O494" i="49"/>
  <c r="O493" i="49" s="1"/>
  <c r="O299" i="49"/>
  <c r="O378" i="49"/>
  <c r="O377" i="49" s="1"/>
  <c r="O164" i="49"/>
  <c r="O163" i="49" s="1"/>
  <c r="O217" i="49"/>
  <c r="O185" i="49"/>
  <c r="O184" i="49" s="1"/>
  <c r="O43" i="49"/>
  <c r="O216" i="49"/>
  <c r="O35" i="49"/>
  <c r="O179" i="49"/>
  <c r="O362" i="49"/>
  <c r="O194" i="49"/>
  <c r="O22" i="49"/>
  <c r="O342" i="49"/>
  <c r="O340" i="49"/>
  <c r="O284" i="49"/>
  <c r="O222" i="49"/>
  <c r="O175" i="49"/>
  <c r="O55" i="49"/>
  <c r="O170" i="49"/>
  <c r="O80" i="49"/>
  <c r="O79" i="49" s="1"/>
  <c r="O438" i="49"/>
  <c r="O437" i="49" s="1"/>
  <c r="O505" i="49"/>
  <c r="O504" i="49" s="1"/>
  <c r="O348" i="49"/>
  <c r="O356" i="49"/>
  <c r="O355" i="49" s="1"/>
  <c r="O278" i="49"/>
  <c r="O54" i="49"/>
  <c r="O59" i="49"/>
  <c r="O84" i="49"/>
  <c r="O83" i="49" s="1"/>
  <c r="O90" i="49"/>
  <c r="O89" i="49" s="1"/>
  <c r="O41" i="49"/>
  <c r="O200" i="49"/>
  <c r="O482" i="49"/>
  <c r="O481" i="49" s="1"/>
  <c r="O264" i="49"/>
  <c r="O263" i="49" s="1"/>
  <c r="O210" i="49"/>
  <c r="O434" i="49"/>
  <c r="O433" i="49" s="1"/>
  <c r="O180" i="49"/>
  <c r="O202" i="49"/>
  <c r="O397" i="49"/>
  <c r="O396" i="49" s="1"/>
  <c r="O484" i="49"/>
  <c r="O483" i="49" s="1"/>
  <c r="O189" i="49"/>
  <c r="O188" i="49" s="1"/>
  <c r="O237" i="49"/>
  <c r="O236" i="49" s="1"/>
  <c r="O273" i="49"/>
  <c r="O312" i="49"/>
  <c r="O260" i="49"/>
  <c r="O259" i="49" s="1"/>
  <c r="O27" i="49"/>
  <c r="O488" i="49"/>
  <c r="O487" i="49" s="1"/>
  <c r="O191" i="49"/>
  <c r="O190" i="49" s="1"/>
  <c r="O463" i="49"/>
  <c r="O449" i="49"/>
  <c r="O448" i="49" s="1"/>
  <c r="O349" i="49"/>
  <c r="O129" i="49"/>
  <c r="O128" i="49" s="1"/>
  <c r="O168" i="49"/>
  <c r="O268" i="49"/>
  <c r="O267" i="49" s="1"/>
  <c r="O233" i="49"/>
  <c r="O232" i="49" s="1"/>
  <c r="O390" i="49"/>
  <c r="O389" i="49" s="1"/>
  <c r="O176" i="49"/>
  <c r="O383" i="49"/>
  <c r="O382" i="49" s="1"/>
  <c r="O429" i="49"/>
  <c r="O428" i="49" s="1"/>
  <c r="O199" i="49"/>
  <c r="O204" i="49"/>
  <c r="O76" i="49"/>
  <c r="O178" i="49"/>
  <c r="O322" i="49"/>
  <c r="O321" i="49" s="1"/>
  <c r="O363" i="49"/>
  <c r="O248" i="49"/>
  <c r="O247" i="49" s="1"/>
  <c r="O334" i="49"/>
  <c r="O333" i="49" s="1"/>
  <c r="O359" i="49"/>
  <c r="O420" i="49"/>
  <c r="O419" i="49" s="1"/>
  <c r="O472" i="49"/>
  <c r="O58" i="49"/>
  <c r="O173" i="49"/>
  <c r="O156" i="49"/>
  <c r="O155" i="49" s="1"/>
  <c r="O158" i="49"/>
  <c r="O157" i="49" s="1"/>
  <c r="O453" i="49"/>
  <c r="O452" i="49" s="1"/>
  <c r="O286" i="49"/>
  <c r="O211" i="49"/>
  <c r="O411" i="49"/>
  <c r="O410" i="49" s="1"/>
  <c r="O133" i="49"/>
  <c r="O224" i="49"/>
  <c r="O223" i="49" s="1"/>
  <c r="O120" i="49"/>
  <c r="O119" i="49" s="1"/>
  <c r="O456" i="49"/>
  <c r="O455" i="49" s="1"/>
  <c r="O137" i="49"/>
  <c r="O136" i="49" s="1"/>
  <c r="O82" i="49"/>
  <c r="O81" i="49" s="1"/>
  <c r="O213" i="49"/>
  <c r="O301" i="49"/>
  <c r="O422" i="49"/>
  <c r="O421" i="49" s="1"/>
  <c r="O34" i="49"/>
  <c r="O226" i="49"/>
  <c r="O451" i="49"/>
  <c r="O450" i="49" s="1"/>
  <c r="O167" i="49"/>
  <c r="O272" i="49"/>
  <c r="O160" i="49"/>
  <c r="O159" i="49" s="1"/>
  <c r="O303" i="49"/>
  <c r="O134" i="49"/>
  <c r="O300" i="49"/>
  <c r="O207" i="49"/>
  <c r="O290" i="49"/>
  <c r="O292" i="49"/>
  <c r="O399" i="49"/>
  <c r="O398" i="49" s="1"/>
  <c r="O392" i="49"/>
  <c r="O391" i="49" s="1"/>
  <c r="O461" i="49"/>
  <c r="O460" i="49" s="1"/>
  <c r="O221" i="49"/>
  <c r="O220" i="49" s="1"/>
  <c r="O115" i="49"/>
  <c r="O114" i="49" s="1"/>
  <c r="O105" i="49"/>
  <c r="O104" i="49" s="1"/>
  <c r="O367" i="49"/>
  <c r="O39" i="49"/>
  <c r="O38" i="49" s="1"/>
  <c r="O92" i="49"/>
  <c r="O91" i="49" s="1"/>
  <c r="O315" i="49"/>
  <c r="O314" i="49" s="1"/>
  <c r="O313" i="49" s="1"/>
  <c r="O413" i="49"/>
  <c r="O412" i="49" s="1"/>
  <c r="O447" i="49"/>
  <c r="O446" i="49" s="1"/>
  <c r="O108" i="49"/>
  <c r="O107" i="49" s="1"/>
  <c r="O110" i="49"/>
  <c r="O109" i="49" s="1"/>
  <c r="O246" i="49"/>
  <c r="O245" i="49" s="1"/>
  <c r="O320" i="49"/>
  <c r="O319" i="49" s="1"/>
  <c r="O150" i="49"/>
  <c r="O149" i="49" s="1"/>
  <c r="O60" i="49"/>
  <c r="O307" i="49"/>
  <c r="O31" i="49"/>
  <c r="O425" i="49"/>
  <c r="O424" i="49" s="1"/>
  <c r="O492" i="49"/>
  <c r="O491" i="49" s="1"/>
  <c r="O124" i="49"/>
  <c r="O123" i="49" s="1"/>
  <c r="O351" i="49"/>
  <c r="O350" i="49" s="1"/>
  <c r="O62" i="49"/>
  <c r="O61" i="49" s="1"/>
  <c r="O468" i="49"/>
  <c r="O467" i="49" s="1"/>
  <c r="O308" i="49"/>
  <c r="O364" i="49"/>
  <c r="O436" i="49"/>
  <c r="O435" i="49" s="1"/>
  <c r="O503" i="49"/>
  <c r="O502" i="49" s="1"/>
  <c r="O353" i="49"/>
  <c r="O352" i="49" s="1"/>
  <c r="O244" i="49"/>
  <c r="O243" i="49" s="1"/>
  <c r="O74" i="49"/>
  <c r="O345" i="49"/>
  <c r="O65" i="49"/>
  <c r="O324" i="49"/>
  <c r="O323" i="49" s="1"/>
  <c r="O37" i="49"/>
  <c r="O36" i="49" s="1"/>
  <c r="O205" i="49"/>
  <c r="O266" i="49"/>
  <c r="O265" i="49" s="1"/>
  <c r="O72" i="49"/>
  <c r="O71" i="49" s="1"/>
  <c r="O401" i="49"/>
  <c r="O400" i="49" s="1"/>
  <c r="O464" i="49"/>
  <c r="O328" i="49"/>
  <c r="O327" i="49" s="1"/>
  <c r="O56" i="49"/>
  <c r="O52" i="49"/>
  <c r="O145" i="49"/>
  <c r="O144" i="49" s="1"/>
  <c r="O215" i="49"/>
  <c r="O271" i="49"/>
  <c r="O368" i="49"/>
  <c r="O46" i="49"/>
  <c r="O45" i="49" s="1"/>
  <c r="O77" i="49"/>
  <c r="O311" i="49"/>
  <c r="O96" i="49"/>
  <c r="O95" i="49" s="1"/>
  <c r="O103" i="49"/>
  <c r="O102" i="49" s="1"/>
  <c r="O135" i="49"/>
  <c r="O473" i="49"/>
  <c r="O330" i="49"/>
  <c r="O329" i="49" s="1"/>
  <c r="O118" i="49"/>
  <c r="O117" i="49" s="1"/>
  <c r="O29" i="49"/>
  <c r="O171" i="49"/>
  <c r="O394" i="49"/>
  <c r="O393" i="49" s="1"/>
  <c r="O152" i="49"/>
  <c r="O151" i="49" s="1"/>
  <c r="O32" i="49"/>
  <c r="O304" i="49"/>
  <c r="O182" i="49"/>
  <c r="O181" i="49" s="1"/>
  <c r="O214" i="49"/>
  <c r="O274" i="49"/>
  <c r="O262" i="49"/>
  <c r="O261" i="49" s="1"/>
  <c r="O490" i="49"/>
  <c r="O489" i="49" s="1"/>
  <c r="O499" i="49"/>
  <c r="O498" i="49" s="1"/>
  <c r="O507" i="49"/>
  <c r="O506" i="49" s="1"/>
  <c r="O302" i="49"/>
  <c r="O466" i="49"/>
  <c r="O465" i="49" s="1"/>
  <c r="O369" i="49"/>
  <c r="O49" i="49"/>
  <c r="O48" i="49" s="1"/>
  <c r="O69" i="49"/>
  <c r="O250" i="49"/>
  <c r="O249" i="49" s="1"/>
  <c r="O162" i="49"/>
  <c r="O161" i="49" s="1"/>
  <c r="O360" i="49"/>
  <c r="O388" i="49"/>
  <c r="O387" i="49" s="1"/>
  <c r="O277" i="49"/>
  <c r="O100" i="49"/>
  <c r="O496" i="49"/>
  <c r="O495" i="49" s="1"/>
  <c r="O177" i="49"/>
  <c r="O470" i="49"/>
  <c r="O469" i="49" s="1"/>
  <c r="O405" i="49"/>
  <c r="O404" i="49" s="1"/>
  <c r="O407" i="49"/>
  <c r="O406" i="49" s="1"/>
  <c r="G30" i="52"/>
  <c r="K260" i="53"/>
  <c r="K259" i="53" s="1"/>
  <c r="O332" i="49"/>
  <c r="O331" i="49" s="1"/>
  <c r="O230" i="49"/>
  <c r="O229" i="49" s="1"/>
  <c r="O66" i="49"/>
  <c r="O187" i="49"/>
  <c r="O186" i="49" s="1"/>
  <c r="O291" i="49"/>
  <c r="O475" i="49"/>
  <c r="O477" i="49"/>
  <c r="O476" i="49" s="1"/>
  <c r="O289" i="49"/>
  <c r="O235" i="49"/>
  <c r="O234" i="49" s="1"/>
  <c r="O344" i="49"/>
  <c r="O242" i="49"/>
  <c r="O241" i="49" s="1"/>
  <c r="O480" i="49"/>
  <c r="O479" i="49" s="1"/>
  <c r="O514" i="49"/>
  <c r="O513" i="49" s="1"/>
  <c r="O239" i="49"/>
  <c r="O238" i="49" s="1"/>
  <c r="O409" i="49"/>
  <c r="O408" i="49" s="1"/>
  <c r="K286" i="53"/>
  <c r="K436" i="53" l="1"/>
  <c r="K435" i="53" s="1"/>
  <c r="K235" i="53"/>
  <c r="K234" i="53" s="1"/>
  <c r="K322" i="53"/>
  <c r="K321" i="53" s="1"/>
  <c r="K385" i="53"/>
  <c r="K384" i="53" s="1"/>
  <c r="K284" i="53"/>
  <c r="K312" i="53"/>
  <c r="K488" i="53"/>
  <c r="K487" i="53" s="1"/>
  <c r="K60" i="53"/>
  <c r="K289" i="53"/>
  <c r="K274" i="53"/>
  <c r="K172" i="53"/>
  <c r="K68" i="53"/>
  <c r="K477" i="53"/>
  <c r="K476" i="53" s="1"/>
  <c r="K507" i="53"/>
  <c r="K506" i="53" s="1"/>
  <c r="K505" i="53"/>
  <c r="K504" i="53" s="1"/>
  <c r="K148" i="53"/>
  <c r="K147" i="53" s="1"/>
  <c r="K425" i="53"/>
  <c r="K424" i="53" s="1"/>
  <c r="K372" i="53"/>
  <c r="K371" i="53" s="1"/>
  <c r="K474" i="53"/>
  <c r="K431" i="53"/>
  <c r="K430" i="53" s="1"/>
  <c r="K438" i="53"/>
  <c r="K437" i="53" s="1"/>
  <c r="K290" i="53"/>
  <c r="K41" i="53"/>
  <c r="K52" i="53"/>
  <c r="K399" i="53"/>
  <c r="K398" i="53" s="1"/>
  <c r="K273" i="53"/>
  <c r="K388" i="53"/>
  <c r="K387" i="53" s="1"/>
  <c r="K139" i="53"/>
  <c r="K138" i="53" s="1"/>
  <c r="K189" i="53"/>
  <c r="K188" i="53" s="1"/>
  <c r="K308" i="53"/>
  <c r="K341" i="53"/>
  <c r="K31" i="53"/>
  <c r="K353" i="53"/>
  <c r="K352" i="53" s="1"/>
  <c r="K55" i="53"/>
  <c r="K214" i="53"/>
  <c r="K291" i="53"/>
  <c r="K30" i="53"/>
  <c r="K514" i="53"/>
  <c r="K513" i="53" s="1"/>
  <c r="K509" i="53"/>
  <c r="K508" i="53" s="1"/>
  <c r="K468" i="53"/>
  <c r="K467" i="53" s="1"/>
  <c r="K59" i="53"/>
  <c r="K429" i="53"/>
  <c r="K428" i="53" s="1"/>
  <c r="K156" i="53"/>
  <c r="K155" i="53" s="1"/>
  <c r="K496" i="53"/>
  <c r="K495" i="53" s="1"/>
  <c r="K407" i="53"/>
  <c r="K406" i="53" s="1"/>
  <c r="K226" i="53"/>
  <c r="K434" i="53"/>
  <c r="K433" i="53" s="1"/>
  <c r="K25" i="53"/>
  <c r="K154" i="53"/>
  <c r="K153" i="53" s="1"/>
  <c r="K178" i="53"/>
  <c r="K369" i="53"/>
  <c r="K348" i="53"/>
  <c r="K167" i="53"/>
  <c r="K145" i="53"/>
  <c r="K144" i="53" s="1"/>
  <c r="K170" i="53"/>
  <c r="K250" i="53"/>
  <c r="K249" i="53" s="1"/>
  <c r="K277" i="53"/>
  <c r="K175" i="53"/>
  <c r="K464" i="53"/>
  <c r="K252" i="53"/>
  <c r="K251" i="53" s="1"/>
  <c r="K53" i="53"/>
  <c r="K490" i="53"/>
  <c r="K489" i="53" s="1"/>
  <c r="K378" i="53"/>
  <c r="K377" i="53" s="1"/>
  <c r="K299" i="53"/>
  <c r="K177" i="53"/>
  <c r="K56" i="53"/>
  <c r="K209" i="53"/>
  <c r="K198" i="53"/>
  <c r="K309" i="53"/>
  <c r="K217" i="53"/>
  <c r="K207" i="53"/>
  <c r="K187" i="53"/>
  <c r="K186" i="53" s="1"/>
  <c r="K358" i="53"/>
  <c r="K69" i="53"/>
  <c r="K62" i="53"/>
  <c r="K61" i="53" s="1"/>
  <c r="K22" i="53"/>
  <c r="K23" i="53"/>
  <c r="K356" i="53"/>
  <c r="K355" i="53" s="1"/>
  <c r="K367" i="53"/>
  <c r="K458" i="53"/>
  <c r="K457" i="53" s="1"/>
  <c r="K32" i="53"/>
  <c r="K134" i="53"/>
  <c r="K108" i="53"/>
  <c r="K107" i="53" s="1"/>
  <c r="K296" i="53"/>
  <c r="K295" i="53" s="1"/>
  <c r="K317" i="53"/>
  <c r="K316" i="53" s="1"/>
  <c r="K152" i="53"/>
  <c r="K151" i="53" s="1"/>
  <c r="K210" i="53"/>
  <c r="K303" i="53"/>
  <c r="K349" i="53"/>
  <c r="K158" i="53"/>
  <c r="K157" i="53" s="1"/>
  <c r="K345" i="53"/>
  <c r="K94" i="53"/>
  <c r="K93" i="53" s="1"/>
  <c r="K275" i="53"/>
  <c r="K86" i="53"/>
  <c r="K85" i="53" s="1"/>
  <c r="K363" i="53"/>
  <c r="K330" i="53"/>
  <c r="K329" i="53" s="1"/>
  <c r="K228" i="53"/>
  <c r="K37" i="53"/>
  <c r="K36" i="53" s="1"/>
  <c r="K233" i="53"/>
  <c r="K232" i="53" s="1"/>
  <c r="K27" i="53"/>
  <c r="K132" i="53"/>
  <c r="K211" i="53"/>
  <c r="K305" i="53"/>
  <c r="K143" i="53"/>
  <c r="K142" i="53" s="1"/>
  <c r="K76" i="53"/>
  <c r="K237" i="53"/>
  <c r="K236" i="53" s="1"/>
  <c r="K204" i="53"/>
  <c r="K131" i="53"/>
  <c r="K304" i="53"/>
  <c r="K503" i="53"/>
  <c r="K502" i="53" s="1"/>
  <c r="K447" i="53"/>
  <c r="K446" i="53" s="1"/>
  <c r="K246" i="53"/>
  <c r="K245" i="53" s="1"/>
  <c r="K24" i="53"/>
  <c r="K324" i="53"/>
  <c r="K323" i="53" s="1"/>
  <c r="K512" i="53"/>
  <c r="K511" i="53" s="1"/>
  <c r="K150" i="53"/>
  <c r="K149" i="53" s="1"/>
  <c r="K362" i="53"/>
  <c r="K302" i="53"/>
  <c r="K44" i="53"/>
  <c r="K340" i="53"/>
  <c r="K100" i="53"/>
  <c r="K92" i="53"/>
  <c r="K91" i="53" s="1"/>
  <c r="K169" i="53"/>
  <c r="K310" i="53"/>
  <c r="K315" i="53"/>
  <c r="K314" i="53" s="1"/>
  <c r="K313" i="53" s="1"/>
  <c r="K501" i="53"/>
  <c r="K500" i="53" s="1"/>
  <c r="K191" i="53"/>
  <c r="K190" i="53" s="1"/>
  <c r="K300" i="53"/>
  <c r="K176" i="53"/>
  <c r="K418" i="53"/>
  <c r="K417" i="53" s="1"/>
  <c r="K441" i="53"/>
  <c r="K440" i="53" s="1"/>
  <c r="K449" i="53"/>
  <c r="K448" i="53" s="1"/>
  <c r="K285" i="53"/>
  <c r="K65" i="53"/>
  <c r="K221" i="53"/>
  <c r="K220" i="53" s="1"/>
  <c r="K101" i="53"/>
  <c r="K473" i="53"/>
  <c r="K311" i="53"/>
  <c r="K381" i="53"/>
  <c r="K380" i="53" s="1"/>
  <c r="K239" i="53"/>
  <c r="K238" i="53" s="1"/>
  <c r="K420" i="53"/>
  <c r="K419" i="53" s="1"/>
  <c r="K75" i="53"/>
  <c r="K195" i="53"/>
  <c r="K394" i="53"/>
  <c r="K393" i="53" s="1"/>
  <c r="K222" i="53"/>
  <c r="K248" i="53"/>
  <c r="K247" i="53" s="1"/>
  <c r="K203" i="53"/>
  <c r="K118" i="53"/>
  <c r="K117" i="53" s="1"/>
  <c r="K390" i="53"/>
  <c r="K389" i="53" s="1"/>
  <c r="K482" i="53"/>
  <c r="K481" i="53" s="1"/>
  <c r="K199" i="53"/>
  <c r="K197" i="53"/>
  <c r="K162" i="53"/>
  <c r="K161" i="53" s="1"/>
  <c r="K141" i="53"/>
  <c r="K140" i="53" s="1"/>
  <c r="K39" i="53"/>
  <c r="K38" i="53" s="1"/>
  <c r="K49" i="53"/>
  <c r="K48" i="53" s="1"/>
  <c r="K279" i="53"/>
  <c r="K392" i="53"/>
  <c r="K391" i="53" s="1"/>
  <c r="K492" i="53"/>
  <c r="K491" i="53" s="1"/>
  <c r="K137" i="53"/>
  <c r="K136" i="53" s="1"/>
  <c r="K326" i="53"/>
  <c r="K325" i="53" s="1"/>
  <c r="K35" i="53"/>
  <c r="K453" i="53"/>
  <c r="K452" i="53" s="1"/>
  <c r="K129" i="53"/>
  <c r="K128" i="53" s="1"/>
  <c r="K405" i="53"/>
  <c r="K404" i="53" s="1"/>
  <c r="K124" i="53"/>
  <c r="K123" i="53" s="1"/>
  <c r="K164" i="53"/>
  <c r="K163" i="53" s="1"/>
  <c r="K51" i="53"/>
  <c r="K332" i="53"/>
  <c r="K331" i="53" s="1"/>
  <c r="K416" i="53"/>
  <c r="K415" i="53" s="1"/>
  <c r="K80" i="53"/>
  <c r="K79" i="53" s="1"/>
  <c r="K272" i="53"/>
  <c r="K475" i="53"/>
  <c r="K266" i="53"/>
  <c r="K265" i="53" s="1"/>
  <c r="K42" i="53"/>
  <c r="K26" i="53"/>
  <c r="K288" i="53"/>
  <c r="K215" i="53"/>
  <c r="K194" i="53"/>
  <c r="K342" i="53"/>
  <c r="K46" i="53"/>
  <c r="K45" i="53" s="1"/>
  <c r="K456" i="53"/>
  <c r="K455" i="53" s="1"/>
  <c r="K74" i="53"/>
  <c r="K334" i="53"/>
  <c r="K333" i="53" s="1"/>
  <c r="K200" i="53"/>
  <c r="K364" i="53"/>
  <c r="K105" i="53"/>
  <c r="K104" i="53" s="1"/>
  <c r="K466" i="53"/>
  <c r="K465" i="53" s="1"/>
  <c r="K368" i="53"/>
  <c r="K301" i="53"/>
  <c r="K480" i="53"/>
  <c r="K479" i="53" s="1"/>
  <c r="K470" i="53"/>
  <c r="K469" i="53" s="1"/>
  <c r="K160" i="53"/>
  <c r="K159" i="53" s="1"/>
  <c r="K268" i="53"/>
  <c r="K267" i="53" s="1"/>
  <c r="K213" i="53"/>
  <c r="K180" i="53"/>
  <c r="K445" i="53"/>
  <c r="K444" i="53" s="1"/>
  <c r="K90" i="53"/>
  <c r="K89" i="53" s="1"/>
  <c r="K422" i="53"/>
  <c r="K421" i="53" s="1"/>
  <c r="K346" i="53"/>
  <c r="K230" i="53"/>
  <c r="K229" i="53" s="1"/>
  <c r="K193" i="53"/>
  <c r="K282" i="53"/>
  <c r="K283" i="53"/>
  <c r="K98" i="53"/>
  <c r="K97" i="53" s="1"/>
  <c r="K499" i="53"/>
  <c r="K498" i="53" s="1"/>
  <c r="K179" i="53"/>
  <c r="K29" i="53"/>
  <c r="K320" i="53"/>
  <c r="K319" i="53" s="1"/>
  <c r="K336" i="53"/>
  <c r="K335" i="53" s="1"/>
  <c r="K202" i="53"/>
  <c r="K281" i="53"/>
  <c r="K351" i="53"/>
  <c r="K350" i="53" s="1"/>
  <c r="K242" i="53"/>
  <c r="K241" i="53" s="1"/>
  <c r="K58" i="53"/>
  <c r="K168" i="53"/>
  <c r="K110" i="53"/>
  <c r="K109" i="53" s="1"/>
  <c r="K244" i="53"/>
  <c r="K243" i="53" s="1"/>
  <c r="K113" i="53"/>
  <c r="K112" i="53" s="1"/>
  <c r="K359" i="53"/>
  <c r="K227" i="53"/>
  <c r="K344" i="53"/>
  <c r="K224" i="53"/>
  <c r="K223" i="53" s="1"/>
  <c r="K484" i="53"/>
  <c r="K483" i="53" s="1"/>
  <c r="K66" i="53"/>
  <c r="K427" i="53"/>
  <c r="K426" i="53" s="1"/>
  <c r="K173" i="53"/>
  <c r="K307" i="53"/>
  <c r="K122" i="53"/>
  <c r="K121" i="53" s="1"/>
  <c r="K293" i="53"/>
  <c r="K264" i="53"/>
  <c r="K263" i="53" s="1"/>
  <c r="K443" i="53"/>
  <c r="K442" i="53" s="1"/>
  <c r="K257" i="53"/>
  <c r="K256" i="53" s="1"/>
  <c r="K216" i="53"/>
  <c r="K103" i="53"/>
  <c r="K102" i="53" s="1"/>
  <c r="K255" i="53"/>
  <c r="K254" i="53" s="1"/>
  <c r="K115" i="53"/>
  <c r="K114" i="53" s="1"/>
  <c r="K206" i="53"/>
  <c r="K451" i="53"/>
  <c r="K450" i="53" s="1"/>
  <c r="K463" i="53"/>
  <c r="K135" i="53"/>
  <c r="K133" i="53"/>
  <c r="K292" i="53"/>
  <c r="K171" i="53"/>
  <c r="K411" i="53"/>
  <c r="K410" i="53" s="1"/>
  <c r="K34" i="53"/>
  <c r="K182" i="53"/>
  <c r="K181" i="53" s="1"/>
  <c r="K262" i="53"/>
  <c r="K261" i="53" s="1"/>
  <c r="K413" i="53"/>
  <c r="K412" i="53" s="1"/>
  <c r="K328" i="53"/>
  <c r="K327" i="53" s="1"/>
  <c r="K57" i="53"/>
  <c r="K271" i="53"/>
  <c r="K360" i="53"/>
  <c r="K185" i="53"/>
  <c r="K184" i="53" s="1"/>
  <c r="K33" i="53"/>
  <c r="K43" i="53"/>
  <c r="K127" i="53"/>
  <c r="K126" i="53" s="1"/>
  <c r="K278" i="53"/>
  <c r="K294" i="53"/>
  <c r="K374" i="53"/>
  <c r="K373" i="53" s="1"/>
  <c r="K54" i="53"/>
  <c r="K383" i="53"/>
  <c r="K382" i="53" s="1"/>
  <c r="K84" i="53"/>
  <c r="K83" i="53" s="1"/>
  <c r="K494" i="53"/>
  <c r="K493" i="53" s="1"/>
  <c r="K205" i="53"/>
  <c r="K461" i="53"/>
  <c r="K460" i="53" s="1"/>
  <c r="K397" i="53"/>
  <c r="K396" i="53" s="1"/>
  <c r="K96" i="53"/>
  <c r="K95" i="53" s="1"/>
  <c r="K77" i="53"/>
  <c r="K401" i="53"/>
  <c r="K400" i="53" s="1"/>
  <c r="K82" i="53"/>
  <c r="K81" i="53" s="1"/>
  <c r="K120" i="53"/>
  <c r="K119" i="53" s="1"/>
  <c r="K72" i="53"/>
  <c r="K71" i="53" s="1"/>
  <c r="K472" i="53"/>
  <c r="K409" i="53"/>
  <c r="K408" i="53" s="1"/>
  <c r="K376" i="53"/>
  <c r="K375" i="53" s="1"/>
  <c r="O192" i="49"/>
  <c r="O370" i="49"/>
  <c r="O361" i="49"/>
  <c r="O395" i="49"/>
  <c r="O357" i="49"/>
  <c r="O67" i="49"/>
  <c r="O454" i="49"/>
  <c r="O276" i="49"/>
  <c r="O111" i="49"/>
  <c r="O225" i="49"/>
  <c r="O219" i="49" s="1"/>
  <c r="O414" i="49"/>
  <c r="O280" i="49"/>
  <c r="O99" i="49"/>
  <c r="O88" i="49" s="1"/>
  <c r="O366" i="49"/>
  <c r="O365" i="49" s="1"/>
  <c r="O116" i="49"/>
  <c r="O21" i="49"/>
  <c r="O343" i="49"/>
  <c r="O146" i="49"/>
  <c r="O106" i="49"/>
  <c r="O196" i="49"/>
  <c r="O432" i="49"/>
  <c r="O379" i="49"/>
  <c r="O510" i="49"/>
  <c r="O471" i="49"/>
  <c r="O270" i="49"/>
  <c r="O439" i="49"/>
  <c r="O166" i="49"/>
  <c r="O40" i="49"/>
  <c r="O339" i="49"/>
  <c r="O462" i="49"/>
  <c r="O78" i="49"/>
  <c r="O318" i="49"/>
  <c r="O386" i="49"/>
  <c r="O258" i="49"/>
  <c r="O423" i="49"/>
  <c r="O347" i="49"/>
  <c r="O486" i="49"/>
  <c r="O130" i="49"/>
  <c r="O125" i="49" s="1"/>
  <c r="O208" i="49"/>
  <c r="O50" i="49"/>
  <c r="O47" i="49" s="1"/>
  <c r="O497" i="49"/>
  <c r="O478" i="49"/>
  <c r="O28" i="49"/>
  <c r="O212" i="49"/>
  <c r="O306" i="49"/>
  <c r="O298" i="49"/>
  <c r="O73" i="49"/>
  <c r="O70" i="49" s="1"/>
  <c r="O201" i="49"/>
  <c r="O174" i="49"/>
  <c r="O240" i="49"/>
  <c r="O64" i="49"/>
  <c r="O403" i="49"/>
  <c r="O287" i="49"/>
  <c r="O231" i="49"/>
  <c r="K432" i="53" l="1"/>
  <c r="K423" i="53"/>
  <c r="K454" i="53"/>
  <c r="K67" i="53"/>
  <c r="K270" i="53"/>
  <c r="K510" i="53"/>
  <c r="K231" i="53"/>
  <c r="K347" i="53"/>
  <c r="K78" i="53"/>
  <c r="K208" i="53"/>
  <c r="K497" i="53"/>
  <c r="K225" i="53"/>
  <c r="K219" i="53" s="1"/>
  <c r="K106" i="53"/>
  <c r="K366" i="53"/>
  <c r="K365" i="53" s="1"/>
  <c r="K486" i="53"/>
  <c r="K40" i="53"/>
  <c r="K462" i="53"/>
  <c r="K306" i="53"/>
  <c r="K478" i="53"/>
  <c r="K196" i="53"/>
  <c r="K339" i="53"/>
  <c r="K212" i="53"/>
  <c r="K192" i="53"/>
  <c r="K73" i="53"/>
  <c r="K70" i="53" s="1"/>
  <c r="K64" i="53"/>
  <c r="K146" i="53"/>
  <c r="K386" i="53"/>
  <c r="K361" i="53"/>
  <c r="K21" i="53"/>
  <c r="K99" i="53"/>
  <c r="K88" i="53" s="1"/>
  <c r="K414" i="53"/>
  <c r="K471" i="53"/>
  <c r="K379" i="53"/>
  <c r="K276" i="53"/>
  <c r="K298" i="53"/>
  <c r="K201" i="53"/>
  <c r="K357" i="53"/>
  <c r="K116" i="53"/>
  <c r="K318" i="53"/>
  <c r="K50" i="53"/>
  <c r="K47" i="53" s="1"/>
  <c r="K403" i="53"/>
  <c r="K111" i="53"/>
  <c r="K439" i="53"/>
  <c r="K258" i="53"/>
  <c r="K280" i="53"/>
  <c r="K343" i="53"/>
  <c r="K174" i="53"/>
  <c r="K395" i="53"/>
  <c r="K287" i="53"/>
  <c r="K166" i="53"/>
  <c r="K370" i="53"/>
  <c r="K28" i="53"/>
  <c r="K130" i="53"/>
  <c r="K125" i="53" s="1"/>
  <c r="K240" i="53"/>
  <c r="K253" i="53"/>
  <c r="O354" i="49"/>
  <c r="O297" i="49"/>
  <c r="O63" i="49"/>
  <c r="O338" i="49"/>
  <c r="O459" i="49"/>
  <c r="O402" i="49" s="1"/>
  <c r="O20" i="49"/>
  <c r="O269" i="49"/>
  <c r="O165" i="49"/>
  <c r="O485" i="49"/>
  <c r="O183" i="49"/>
  <c r="K63" i="53" l="1"/>
  <c r="K183" i="53"/>
  <c r="K485" i="53"/>
  <c r="K459" i="53"/>
  <c r="K402" i="53" s="1"/>
  <c r="K354" i="53"/>
  <c r="K338" i="53"/>
  <c r="O337" i="49"/>
  <c r="K297" i="53"/>
  <c r="K20" i="53"/>
  <c r="K19" i="53" s="1"/>
  <c r="K165" i="53"/>
  <c r="K87" i="53" s="1"/>
  <c r="K269" i="53"/>
  <c r="O218" i="49"/>
  <c r="O87" i="49"/>
  <c r="O19" i="49"/>
  <c r="K337" i="53" l="1"/>
  <c r="K218" i="53"/>
  <c r="O18" i="49"/>
  <c r="K18" i="53" l="1"/>
</calcChain>
</file>

<file path=xl/comments1.xml><?xml version="1.0" encoding="utf-8"?>
<comments xmlns="http://schemas.openxmlformats.org/spreadsheetml/2006/main">
  <authors>
    <author>Ilka Gonzalez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Ilka Gonzalez:</t>
        </r>
        <r>
          <rPr>
            <sz val="9"/>
            <color indexed="81"/>
            <rFont val="Tahoma"/>
            <family val="2"/>
          </rPr>
          <t xml:space="preserve">
Pestaña desplegable</t>
        </r>
      </text>
    </comment>
    <comment ref="D8" authorId="0" shapeId="0">
      <text>
        <r>
          <rPr>
            <u/>
            <sz val="9"/>
            <color indexed="81"/>
            <rFont val="Tahoma"/>
            <family val="2"/>
          </rPr>
          <t xml:space="preserve">Fórmula de Metas logradas: </t>
        </r>
        <r>
          <rPr>
            <sz val="9"/>
            <color indexed="81"/>
            <rFont val="Tahoma"/>
            <family val="2"/>
          </rPr>
          <t>Productividad Actual /7 x 12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Fórmula Metas programadas:
 Meta Actual/Meta Año anterior X Meta Actual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>Total de egresos en un período dado/Total de camas disponibles del mismo período</t>
        </r>
      </text>
    </comment>
    <comment ref="D29" authorId="0" shapeId="0">
      <text>
        <r>
          <rPr>
            <sz val="9"/>
            <color indexed="81"/>
            <rFont val="Tahoma"/>
            <family val="2"/>
          </rPr>
          <t>Número de camas x 365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>Sumatoria de los días pacientes reportados en el censo diario</t>
        </r>
      </text>
    </comment>
    <comment ref="F29" authorId="0" shapeId="0">
      <text>
        <r>
          <rPr>
            <sz val="9"/>
            <color indexed="81"/>
            <rFont val="Tahoma"/>
            <family val="2"/>
          </rPr>
          <t>Total de días pacientes en un período dado/Total de egresos del mismo período</t>
        </r>
      </text>
    </comment>
    <comment ref="G29" authorId="0" shapeId="0">
      <text>
        <r>
          <rPr>
            <sz val="9"/>
            <color indexed="81"/>
            <rFont val="Tahoma"/>
            <family val="2"/>
          </rPr>
          <t>Total de días pacientes en un período dado/ Total de días camas disponibles del mismo período x 100</t>
        </r>
      </text>
    </comment>
    <comment ref="H29" authorId="0" shapeId="0">
      <text>
        <r>
          <rPr>
            <sz val="9"/>
            <color indexed="81"/>
            <rFont val="Tahoma"/>
            <family val="2"/>
          </rPr>
          <t>Número de egresos (materno) por fallecimiento en un período dado/Total de egresos (materno) del mismo período x 100</t>
        </r>
      </text>
    </comment>
    <comment ref="I29" authorId="0" shapeId="0">
      <text>
        <r>
          <rPr>
            <sz val="9"/>
            <color indexed="81"/>
            <rFont val="Tahoma"/>
            <family val="2"/>
          </rPr>
          <t>Número de partos por cesárea/Número total de partos x 100</t>
        </r>
      </text>
    </comment>
  </commentList>
</comments>
</file>

<file path=xl/comments2.xml><?xml version="1.0" encoding="utf-8"?>
<comments xmlns="http://schemas.openxmlformats.org/spreadsheetml/2006/main">
  <authors>
    <author>Ilka Gonzalez</author>
  </authors>
  <commentList>
    <comment ref="D8" authorId="0" shapeId="0">
      <text>
        <r>
          <rPr>
            <sz val="9"/>
            <color indexed="81"/>
            <rFont val="Tahoma"/>
            <family val="2"/>
          </rPr>
          <t xml:space="preserve">Inicia siglas de la dependencia, numeración línea estratégica, numeración objetivo, numeración resultado esperado, numeración producto y secuencia actividades para el producto en decimales.
Ej.: Dirección de Planificación
Línea Estratégica 1
Objetivo 1
Resultado Esperado 1
Producto 1
Actividad 01
Sería: </t>
        </r>
        <r>
          <rPr>
            <b/>
            <sz val="9"/>
            <color indexed="81"/>
            <rFont val="Tahoma"/>
            <family val="2"/>
          </rPr>
          <t>DPD1.1.1.1.01</t>
        </r>
      </text>
    </comment>
    <comment ref="V8" authorId="0" shapeId="0">
      <text>
        <r>
          <rPr>
            <sz val="9"/>
            <color indexed="81"/>
            <rFont val="Tahoma"/>
            <family val="2"/>
          </rPr>
          <t>Si el medio de verificación es "otros", describir cual sería utilizado. También aplicable para cualquier otra observación, incluyendo supuestos.</t>
        </r>
      </text>
    </comment>
  </commentList>
</comments>
</file>

<file path=xl/sharedStrings.xml><?xml version="1.0" encoding="utf-8"?>
<sst xmlns="http://schemas.openxmlformats.org/spreadsheetml/2006/main" count="5408" uniqueCount="1456">
  <si>
    <t>Insumos</t>
  </si>
  <si>
    <t>Unidad de Medida</t>
  </si>
  <si>
    <t>Precio Unitario</t>
  </si>
  <si>
    <t>Valor Total</t>
  </si>
  <si>
    <t>Cuenta</t>
  </si>
  <si>
    <t>1er. Trimestre</t>
  </si>
  <si>
    <t>2do. Trimestre</t>
  </si>
  <si>
    <t>3er. Trimestre</t>
  </si>
  <si>
    <t>4to. Trimestre</t>
  </si>
  <si>
    <t>Servicio Hospitalización</t>
  </si>
  <si>
    <t>Egresos</t>
  </si>
  <si>
    <t>Servicio de Medicina General</t>
  </si>
  <si>
    <t>Servicio de Cirugia</t>
  </si>
  <si>
    <t>Servicio de Ginecobstetricia</t>
  </si>
  <si>
    <t>Servicio de Pediatria</t>
  </si>
  <si>
    <t>Servicio de Cardiologia</t>
  </si>
  <si>
    <t>Servicio de Gastroenterologia</t>
  </si>
  <si>
    <t>Servicio de Endocrinologia</t>
  </si>
  <si>
    <t>Otros</t>
  </si>
  <si>
    <t>Servicio de Consulta Externa</t>
  </si>
  <si>
    <t>Consultas</t>
  </si>
  <si>
    <t>Primera Vez</t>
  </si>
  <si>
    <t>Subsecuente</t>
  </si>
  <si>
    <t>Servicio de Emergencia</t>
  </si>
  <si>
    <t>Servicio de Imágenes</t>
  </si>
  <si>
    <t>Imágenes</t>
  </si>
  <si>
    <t>%</t>
  </si>
  <si>
    <t>Auxiliar</t>
  </si>
  <si>
    <t>Sobresueldos</t>
  </si>
  <si>
    <t>Servicios Básicos</t>
  </si>
  <si>
    <t>Electricidad</t>
  </si>
  <si>
    <t>Agua</t>
  </si>
  <si>
    <t>Viáticos</t>
  </si>
  <si>
    <t>Pasajes</t>
  </si>
  <si>
    <t>Fletes</t>
  </si>
  <si>
    <t>Materiales y Suministros</t>
  </si>
  <si>
    <t>Alimentos y Productos Agroforestales</t>
  </si>
  <si>
    <t>Textiles y Vestuarios</t>
  </si>
  <si>
    <t>Calzados</t>
  </si>
  <si>
    <t>Minerales</t>
  </si>
  <si>
    <t>Productos y Utiles Varios</t>
  </si>
  <si>
    <t>Aportes y Donaciones</t>
  </si>
  <si>
    <t>Venta de Servicios</t>
  </si>
  <si>
    <t>Suplencias</t>
  </si>
  <si>
    <t>Especialismos</t>
  </si>
  <si>
    <t>Sobrejornales</t>
  </si>
  <si>
    <t>Dietas y Gastos de Representación</t>
  </si>
  <si>
    <t>Gratificaciones y Bonificaciones</t>
  </si>
  <si>
    <t>Bonificaciones</t>
  </si>
  <si>
    <t>Almacenaje</t>
  </si>
  <si>
    <t>Productos Terminales</t>
  </si>
  <si>
    <t>Servicios de Apoyo Diagnóstico</t>
  </si>
  <si>
    <t>Análisis de Laboratorio</t>
  </si>
  <si>
    <t>Indicadores de Producción</t>
  </si>
  <si>
    <t>Gestión de Usuario y Educación para la Salud</t>
  </si>
  <si>
    <t xml:space="preserve">        Venta de Servicios y Otros Ingresos</t>
  </si>
  <si>
    <t xml:space="preserve">        Otros Aportes</t>
  </si>
  <si>
    <t>Programación Trimestral</t>
  </si>
  <si>
    <t>Muestras</t>
  </si>
  <si>
    <t>Cantidad de Insumos</t>
  </si>
  <si>
    <t>Fuente de Financiamiento</t>
  </si>
  <si>
    <t>Estimación de Ingresos</t>
  </si>
  <si>
    <t>Programación Insumos por Producto Nivel Especializado</t>
  </si>
  <si>
    <t>Estimación de Gastos</t>
  </si>
  <si>
    <t>Objeto</t>
  </si>
  <si>
    <t>Sub-Cuenta</t>
  </si>
  <si>
    <t>Anticipos Financieros / Transferencias</t>
  </si>
  <si>
    <t xml:space="preserve">Transferencias Corrientes </t>
  </si>
  <si>
    <t>Consolidado Presupuesto Estimado de Ingresos y Gastos Nivel Especializado por Actividad Especifica</t>
  </si>
  <si>
    <t>Descripción Gasto por Cuenta</t>
  </si>
  <si>
    <t>Consultas Externa</t>
  </si>
  <si>
    <t>Emergencias</t>
  </si>
  <si>
    <t>Hospitalización</t>
  </si>
  <si>
    <t>Servicios de Laboratorios y Banco de Sangre</t>
  </si>
  <si>
    <t>Servicios de Imágenes RX</t>
  </si>
  <si>
    <t>Gestión Técnica y Administrativa</t>
  </si>
  <si>
    <t>Apoyo Diagnóstico</t>
  </si>
  <si>
    <t>Servicios de Apoyo</t>
  </si>
  <si>
    <t xml:space="preserve">      Total Ingresos RD$</t>
  </si>
  <si>
    <t>Tipo</t>
  </si>
  <si>
    <t>Remuneraciones</t>
  </si>
  <si>
    <t>Remuneraciones al personal fijo</t>
  </si>
  <si>
    <t>Sueldos a medicos</t>
  </si>
  <si>
    <t>Nuevas plazas maestros</t>
  </si>
  <si>
    <t>Incentivos y escalafón</t>
  </si>
  <si>
    <t>Remuneraciones al personal con carácter transitorio</t>
  </si>
  <si>
    <t>Sueldos al personal contratado y/o igualado</t>
  </si>
  <si>
    <t>Sueldos de personal nominal</t>
  </si>
  <si>
    <t>Sueldos al personal por servicios especiales</t>
  </si>
  <si>
    <t>Sueldo al personal nominal en período probatorio</t>
  </si>
  <si>
    <t xml:space="preserve"> Jornales</t>
  </si>
  <si>
    <t>Sueldos al personal fijo en trámite de pensiones</t>
  </si>
  <si>
    <t>Pago de porcentaje por desvinculación de cargo</t>
  </si>
  <si>
    <t>Primas por antigüedad</t>
  </si>
  <si>
    <t>Compensación</t>
  </si>
  <si>
    <t>Compensación por gastos de alimentación</t>
  </si>
  <si>
    <t>Compensación por horas extraordinarias</t>
  </si>
  <si>
    <t>Pago de horas extraordinarias, Horas extraordinarias fin de año (Reglamento 523-09)</t>
  </si>
  <si>
    <t>Prima de transporte</t>
  </si>
  <si>
    <t>Compensación servicios de Seguridad</t>
  </si>
  <si>
    <t>Compensación por resultados</t>
  </si>
  <si>
    <t>Compensación por distancia</t>
  </si>
  <si>
    <t>Compensaciones especiales</t>
  </si>
  <si>
    <t>Bono por desempeño</t>
  </si>
  <si>
    <t>Beneficio , Acuerdo de desempeños institucionales (Reglamento 423-12)</t>
  </si>
  <si>
    <t>Dietas</t>
  </si>
  <si>
    <t>Dietas en el país</t>
  </si>
  <si>
    <t>Dietas en el exterior</t>
  </si>
  <si>
    <t>Gastos de representación</t>
  </si>
  <si>
    <t>Gastos de representación en el país</t>
  </si>
  <si>
    <t>Gastos de representación en el exterior</t>
  </si>
  <si>
    <t>Bono escolar</t>
  </si>
  <si>
    <t>Gratificaciones por pasantías</t>
  </si>
  <si>
    <t>Gratificaciones por aniversario de institución</t>
  </si>
  <si>
    <t>Otras Gratificaciones y Bonificaciones</t>
  </si>
  <si>
    <t>Contribuciones al seguro de salud</t>
  </si>
  <si>
    <t>Contribuciones al seguro de pensiones</t>
  </si>
  <si>
    <t>Contribuciones al seguro de riesgo laboral</t>
  </si>
  <si>
    <t>Contribuciones al plan de retiro complementario</t>
  </si>
  <si>
    <t>Radiocomunicación</t>
  </si>
  <si>
    <t>Servicios telefónico de larga distancia</t>
  </si>
  <si>
    <t>Teléfono local</t>
  </si>
  <si>
    <t>Telefax y correos</t>
  </si>
  <si>
    <t>Servicio de internet y televisión por cable</t>
  </si>
  <si>
    <t>Energía eléctrica</t>
  </si>
  <si>
    <t>Electricidad no cortable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</si>
  <si>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</si>
  <si>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</si>
  <si>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</si>
  <si>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</si>
  <si>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</si>
  <si>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Transporte y Alamcenaje</t>
  </si>
  <si>
    <t>Peaje</t>
  </si>
  <si>
    <t>Alquileres y Rentas</t>
  </si>
  <si>
    <t>Alquilleres y rentas de edificios y locales</t>
  </si>
  <si>
    <t>Alquileres de equipos de producción</t>
  </si>
  <si>
    <t>Alquileres de maquinarias y equipos</t>
  </si>
  <si>
    <t>Alquiler de equipo educacional</t>
  </si>
  <si>
    <t>Alquiler de equipo para computación</t>
  </si>
  <si>
    <t>Alquiler de equipo de comunicación</t>
  </si>
  <si>
    <t>Alquiler de equipo de oficina y muebles</t>
  </si>
  <si>
    <t>Alquiler de equipos sanitarios y de laboratorios</t>
  </si>
  <si>
    <t>Alquileres de equipos de transporte, tracción y elevación</t>
  </si>
  <si>
    <t>Otros alquileres</t>
  </si>
  <si>
    <t>Seguros</t>
  </si>
  <si>
    <t>Seguro de bienes muebles</t>
  </si>
  <si>
    <t>Seguros de personas</t>
  </si>
  <si>
    <t>Seguros de la producción agrícola</t>
  </si>
  <si>
    <t>Servicios de Conservación, Reparaciones Menores e Instalaciones Temporales</t>
  </si>
  <si>
    <t>Obras menores en edificaciones</t>
  </si>
  <si>
    <t>Servicios especiales de mantenimiento y reparación</t>
  </si>
  <si>
    <t>Limpieza, desmalezamiento de tierras y terrenos</t>
  </si>
  <si>
    <t>Mantenimiento y reparación de obras civiles en instalaciones varias</t>
  </si>
  <si>
    <t>Obras en bienes de dominio público</t>
  </si>
  <si>
    <t>Instalaciones eléctricas</t>
  </si>
  <si>
    <t>Servicios de pintura y derivados con fin de higiene y embellecimiento</t>
  </si>
  <si>
    <t>Mantenimiento y reparación de equipo para computación</t>
  </si>
  <si>
    <t>Mantenimiento y reparación de equipos sanitarios y de laboratorio</t>
  </si>
  <si>
    <t>Mantenimiento y reparación de equipos de transporte, tracción y elevación</t>
  </si>
  <si>
    <t>Instalaciones temporales</t>
  </si>
  <si>
    <t>Gastos judiciales</t>
  </si>
  <si>
    <t>Comisiones y gastos bancarios</t>
  </si>
  <si>
    <t>Servicios sanitarios médicos y veterinarios</t>
  </si>
  <si>
    <t>Servicios funerarios y gastos conexos</t>
  </si>
  <si>
    <t>Fumigación, lavandería, limpieza e higiene</t>
  </si>
  <si>
    <t>Fumigación</t>
  </si>
  <si>
    <t>Lavandería</t>
  </si>
  <si>
    <t>Organización de eventos y festividades</t>
  </si>
  <si>
    <t>Festividades</t>
  </si>
  <si>
    <t>Actuaciones deportivas</t>
  </si>
  <si>
    <t>Actuaciones artísticas</t>
  </si>
  <si>
    <t>Servicios Técnicos y Profesionales</t>
  </si>
  <si>
    <t>Servicios jurídicos</t>
  </si>
  <si>
    <t>Servicios de contabilidad y auditoría</t>
  </si>
  <si>
    <t>Servicios de capacitación</t>
  </si>
  <si>
    <t>Servicios de informática y sistemas computarizados</t>
  </si>
  <si>
    <t>Otros servicios técnicos profesionales</t>
  </si>
  <si>
    <t>Impuestos, derechos y tasas</t>
  </si>
  <si>
    <t>Impuestos</t>
  </si>
  <si>
    <t>Derechos</t>
  </si>
  <si>
    <t>Tasas</t>
  </si>
  <si>
    <t>Otros gastos operativos</t>
  </si>
  <si>
    <t>Otros gastos operativos de instituciones empresariales</t>
  </si>
  <si>
    <t>Alimentos y bebidas para personas</t>
  </si>
  <si>
    <t>Desayuno escolar</t>
  </si>
  <si>
    <t>Productos agroforestales y pecuarios</t>
  </si>
  <si>
    <t>Alimentos para animales</t>
  </si>
  <si>
    <t>Productos pecuarios</t>
  </si>
  <si>
    <t>Productos agrícolas</t>
  </si>
  <si>
    <t>Productos forestales</t>
  </si>
  <si>
    <t>Madera, corcho y sus manufacturas</t>
  </si>
  <si>
    <t>Hilados y telas</t>
  </si>
  <si>
    <t>Acabados textiles</t>
  </si>
  <si>
    <t>Prendas de vestir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</si>
  <si>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</si>
  <si>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</si>
  <si>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</si>
  <si>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</si>
  <si>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</si>
  <si>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Especies timbrados y valoradas</t>
  </si>
  <si>
    <t>Productos medicinales para uso humano</t>
  </si>
  <si>
    <t>Productos medicinales para uso veterinario</t>
  </si>
  <si>
    <t>Cueros y pieles</t>
  </si>
  <si>
    <t>Artículos de cuero</t>
  </si>
  <si>
    <t>Llantas y neumáticos</t>
  </si>
  <si>
    <t>Artículos de caucho</t>
  </si>
  <si>
    <t>Productos de Cuero, Caucho y Plasticos</t>
  </si>
  <si>
    <t>Artículos de plástico</t>
  </si>
  <si>
    <t>Productos de Minerales, Metalicos y No Metalicos</t>
  </si>
  <si>
    <t>Productos de cemento, cal, asbesto, yeso y arcilla</t>
  </si>
  <si>
    <t>Productos de cemento</t>
  </si>
  <si>
    <t>Productos de cal</t>
  </si>
  <si>
    <t>Productos de asbestos</t>
  </si>
  <si>
    <t>Productos de yeso</t>
  </si>
  <si>
    <t>Productos de arcilla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</si>
  <si>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</si>
  <si>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</si>
  <si>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</si>
  <si>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</si>
  <si>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</si>
  <si>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</si>
  <si>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no ferrosos</t>
  </si>
  <si>
    <t>Estructuras metálicas acabadas</t>
  </si>
  <si>
    <t>Herramientas menores</t>
  </si>
  <si>
    <t>Productos de hojalata</t>
  </si>
  <si>
    <t>Accesorios de metal</t>
  </si>
  <si>
    <t>Minerales metalíferos</t>
  </si>
  <si>
    <t>Petróleo crudo</t>
  </si>
  <si>
    <t>Carbon mineral</t>
  </si>
  <si>
    <t>Piedra, arcilla y arena</t>
  </si>
  <si>
    <t>Productos aislantes</t>
  </si>
  <si>
    <t>Productos abrasivos</t>
  </si>
  <si>
    <t>Otros minerales</t>
  </si>
  <si>
    <t>Otros Productos Minerales no metálicos</t>
  </si>
  <si>
    <t>Combustibles y lubricantes</t>
  </si>
  <si>
    <t>Gasolina</t>
  </si>
  <si>
    <t>Gasoil</t>
  </si>
  <si>
    <t>Kerosén</t>
  </si>
  <si>
    <t>Gas GLP</t>
  </si>
  <si>
    <t>Aceites y Grasas</t>
  </si>
  <si>
    <t>Lubricantes</t>
  </si>
  <si>
    <t>Productos químicos y conexos</t>
  </si>
  <si>
    <t>Productos explosivos y Pirotecnia</t>
  </si>
  <si>
    <t>Productos Fotoquímicos</t>
  </si>
  <si>
    <t>Productos Químicos de uso Personal</t>
  </si>
  <si>
    <t>Abonos y Fertilizantes</t>
  </si>
  <si>
    <t>Insecticidas, Fumigantes y Otros</t>
  </si>
  <si>
    <t>Material para limpieza</t>
  </si>
  <si>
    <t>Utiles de escritorio, oficina informática y de enseñanza</t>
  </si>
  <si>
    <t>Utiles destinados a actividades deportivas y recreativas</t>
  </si>
  <si>
    <t>Utiles de cocina y comedor</t>
  </si>
  <si>
    <t>Productos eléctricos y afines</t>
  </si>
  <si>
    <t>Otros repuestos y accesorios menores</t>
  </si>
  <si>
    <t>Productos y útiles varios n.i.p.</t>
  </si>
  <si>
    <t>Obras</t>
  </si>
  <si>
    <t>Bienes Muebles, Inmuebles e Intangibles</t>
  </si>
  <si>
    <t>Mobiliario Y Equipo</t>
  </si>
  <si>
    <t>Muebles de oficina y estantería</t>
  </si>
  <si>
    <t>Otros mobiliarios y equipos no identificados precedentemente</t>
  </si>
  <si>
    <t>Mobiliario y Equipo Educacional y Recreativo</t>
  </si>
  <si>
    <t>Aparatos deportivos</t>
  </si>
  <si>
    <t>Cámaras fotográficas y de video</t>
  </si>
  <si>
    <t>Equipos recreativos</t>
  </si>
  <si>
    <t>Equipo e Instrumental, Científico Y Laboratorio</t>
  </si>
  <si>
    <t>Equipo médico y de laboratorio</t>
  </si>
  <si>
    <t>Instrumental médico y de laboratorio</t>
  </si>
  <si>
    <t>Equipo veterinario</t>
  </si>
  <si>
    <t>Equipo Meteriológico y sismológico</t>
  </si>
  <si>
    <t>Vehículos y Equipo de Transporte, Tracción y Elevación</t>
  </si>
  <si>
    <t>Automóviles y camiones</t>
  </si>
  <si>
    <t>Carrocerías y remolques</t>
  </si>
  <si>
    <t>Otros equipos de transporte</t>
  </si>
  <si>
    <t>Maquinaria, Otros Equipos y Herramientas</t>
  </si>
  <si>
    <t>Maquinaria y equipo industrial</t>
  </si>
  <si>
    <t>Maquinaria y equipo de construcción</t>
  </si>
  <si>
    <t>Sistemas de aire acondicionado, calefacción y refrigeración industrial y comercial</t>
  </si>
  <si>
    <t>Equipo de comunicación, telecomunicaciones y señalamiento</t>
  </si>
  <si>
    <t>Equipo de generación eléctrica, aparatos y accesorios eléctricos</t>
  </si>
  <si>
    <t>Herramientas y máquinas-herramientas</t>
  </si>
  <si>
    <t>Otros equipos</t>
  </si>
  <si>
    <t>Bienes Intangibles</t>
  </si>
  <si>
    <t>Investigación y desarrollo</t>
  </si>
  <si>
    <t>Programas de informática y base de datos</t>
  </si>
  <si>
    <t>Programas de informática</t>
  </si>
  <si>
    <t>Base de datos</t>
  </si>
  <si>
    <t>Estudios de preinversión</t>
  </si>
  <si>
    <t>Marcas y patentes</t>
  </si>
  <si>
    <t>Concesiones</t>
  </si>
  <si>
    <t>Licencias informáticas e intelectuales, industriales y comerciales</t>
  </si>
  <si>
    <t>Informáticas</t>
  </si>
  <si>
    <t>Intelectuales</t>
  </si>
  <si>
    <t>Industriales</t>
  </si>
  <si>
    <t>Comerciales</t>
  </si>
  <si>
    <t>Otros activos intangibles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</si>
  <si>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</si>
  <si>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</si>
  <si>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</si>
  <si>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</si>
  <si>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</si>
  <si>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</si>
  <si>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</si>
  <si>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</si>
  <si>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</si>
  <si>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</si>
  <si>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Obras urbanísticas</t>
  </si>
  <si>
    <t>Obras en cementerios</t>
  </si>
  <si>
    <t>Construcciones En Bienes Concesionados</t>
  </si>
  <si>
    <t>Construcciones en bienes de uso público concesionados</t>
  </si>
  <si>
    <t>Construcciones en bienes de uso privado concesionados</t>
  </si>
  <si>
    <t>`01</t>
  </si>
  <si>
    <t>`02</t>
  </si>
  <si>
    <t>`03</t>
  </si>
  <si>
    <t>`04</t>
  </si>
  <si>
    <t>Proporción de vacaciones no disfrutadas</t>
  </si>
  <si>
    <t>Seguro sobre infraestructura</t>
  </si>
  <si>
    <t>Otros seguros</t>
  </si>
  <si>
    <t>`05</t>
  </si>
  <si>
    <t>Mantenimiento y reparación de equipos de comunicación</t>
  </si>
  <si>
    <t>Limpieza e higiene</t>
  </si>
  <si>
    <t>Interes devengados internos por instituciones financieras</t>
  </si>
  <si>
    <t>Interes devengados externos por instituciones financieras</t>
  </si>
  <si>
    <t>Otros gastos por indemnizaciones y compensaciones</t>
  </si>
  <si>
    <t>Consolidado Presupuesto Estimado de Ingresos y Gastos Nivel Especializado por Fuente de Financiamiento</t>
  </si>
  <si>
    <t xml:space="preserve">        Anticipos Financieros</t>
  </si>
  <si>
    <t>Establecimiento:</t>
  </si>
  <si>
    <t>Servicio Regional de Salud:</t>
  </si>
  <si>
    <t>Camas Disponibles</t>
  </si>
  <si>
    <t>Dias Pacientes</t>
  </si>
  <si>
    <t>Promedio Días Estada</t>
  </si>
  <si>
    <t>Porcentaje Ocupacional</t>
  </si>
  <si>
    <t>Giro de Cama</t>
  </si>
  <si>
    <t>Años</t>
  </si>
  <si>
    <t>Día Cama Disponibles</t>
  </si>
  <si>
    <t>Descripción Ingresos por Cuenta</t>
  </si>
  <si>
    <t>Donaciones</t>
  </si>
  <si>
    <t>Donaciones recibidas de otros Organismos</t>
  </si>
  <si>
    <t>Aporte de los Hogares</t>
  </si>
  <si>
    <t>Transferencias</t>
  </si>
  <si>
    <t>Transferencias Corrientes de la Administración Central</t>
  </si>
  <si>
    <t>Anticipos Financieros</t>
  </si>
  <si>
    <t>Transferencia de Capital de la Administración Central</t>
  </si>
  <si>
    <t>Otros Ingresos</t>
  </si>
  <si>
    <t>Venta de Servicios a SENASA por afiliados regimen subsidiado</t>
  </si>
  <si>
    <t>Venta de Servicios a SENASA por afiliados regimen contributivo</t>
  </si>
  <si>
    <t>Venta de Servicios a otras ARS por atencion a Regimen contributivo</t>
  </si>
  <si>
    <t xml:space="preserve">Venta de Servicios a ARL </t>
  </si>
  <si>
    <t xml:space="preserve">Venta de Servicios a Compañias aseguradoras </t>
  </si>
  <si>
    <t>Venta de servicios a otros</t>
  </si>
  <si>
    <t>Total Ingresos</t>
  </si>
  <si>
    <t>Valor RD$</t>
  </si>
  <si>
    <t>Total RD$</t>
  </si>
  <si>
    <t>Servicios Personales</t>
  </si>
  <si>
    <t>Sueldos fijos</t>
  </si>
  <si>
    <t>Ascenso a militires</t>
  </si>
  <si>
    <t>`06</t>
  </si>
  <si>
    <t>Nuevas plazas a medicos</t>
  </si>
  <si>
    <t>`07</t>
  </si>
  <si>
    <t>Sueldo anual No. 13</t>
  </si>
  <si>
    <t>Prestacianes economicas</t>
  </si>
  <si>
    <t>Prestacion laboral por desvinculación</t>
  </si>
  <si>
    <t>Vacaciones</t>
  </si>
  <si>
    <t>`08</t>
  </si>
  <si>
    <t>`09</t>
  </si>
  <si>
    <t>`10</t>
  </si>
  <si>
    <t>Otras Gratificaciones</t>
  </si>
  <si>
    <t>Contribuciones a la Seguridad Social y Riesgo Laboral</t>
  </si>
  <si>
    <t>Contratacion de servicios</t>
  </si>
  <si>
    <t>Publicidad Impresión y Encuadernación</t>
  </si>
  <si>
    <t>Alquiler de tierra</t>
  </si>
  <si>
    <t>Alquileres de Terrenos</t>
  </si>
  <si>
    <t>Alquileres de equipos de construccion y movimiento de tierra</t>
  </si>
  <si>
    <t>Seguro de bienes inmuebles e infraestructura</t>
  </si>
  <si>
    <t>Seguros sobre bienes de dominio publico</t>
  </si>
  <si>
    <t>Seguros sobre bienes historicos y culturales</t>
  </si>
  <si>
    <t>Seguros sobre inventarios de bienes de consumo</t>
  </si>
  <si>
    <t>Contrataciones de obras menores</t>
  </si>
  <si>
    <t>Mantenimientos y reparacion de maquinarias y equipos</t>
  </si>
  <si>
    <t>Mantenimiento y reparación de equipo de oficina y muebles</t>
  </si>
  <si>
    <t>Mantenimiento y reparación de equipo de educacional</t>
  </si>
  <si>
    <t>Otros Servicios No Incluidos en conceptos anteriores</t>
  </si>
  <si>
    <t>Eventos generals</t>
  </si>
  <si>
    <t>Estudios, investigaciones y análisis de factibilidad</t>
  </si>
  <si>
    <t>Premios de billetes y quinielas de la Lotería Nacional</t>
  </si>
  <si>
    <t>Productos de Papel, Cartón e Impresos</t>
  </si>
  <si>
    <t>Productos Farmacéuticos</t>
  </si>
  <si>
    <t xml:space="preserve">Artículos de plástico </t>
  </si>
  <si>
    <t>Combustibles, Lubricantes, Productos Químicos y Conexos</t>
  </si>
  <si>
    <t>Gas Natural</t>
  </si>
  <si>
    <t>Pinturas, Lacas, Barnices, Diluyentes y Absorbentes para Pinturas</t>
  </si>
  <si>
    <t>Gastos que se asignaran durante el ejercicio ( Art. 32-33 Ley 423-06)</t>
  </si>
  <si>
    <t>5 % que se asignara durante el ejercicio para gastos corrientes</t>
  </si>
  <si>
    <t>1 % que se asignara durante el ejercicio para gastos corrientes por calamidad publica</t>
  </si>
  <si>
    <t>Utiles menores médico quirùrgicos</t>
  </si>
  <si>
    <t>Productos y útiles veterinarios</t>
  </si>
  <si>
    <t>Transferencias Corrientes</t>
  </si>
  <si>
    <t xml:space="preserve"> Transferencias Corrientes Al Sector Privado</t>
  </si>
  <si>
    <t xml:space="preserve"> Prestaciones A La Seguridad Social</t>
  </si>
  <si>
    <t>Pensiones</t>
  </si>
  <si>
    <t>Jubilaciones</t>
  </si>
  <si>
    <t>Indemnización Laboral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</si>
  <si>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</si>
  <si>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</si>
  <si>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</si>
  <si>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</si>
  <si>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Becas y viajes de estudios</t>
  </si>
  <si>
    <t>Becas Nacionales</t>
  </si>
  <si>
    <t>Becas extranjeras</t>
  </si>
  <si>
    <t xml:space="preserve">Transferencias corrientes a empresas del sector privado </t>
  </si>
  <si>
    <t>Transferencias corrientes a Asociaciones sin fines de lucro y partidos políticos</t>
  </si>
  <si>
    <t>Transferencias corrientes a Asociaciones sin fines de lucro</t>
  </si>
  <si>
    <t xml:space="preserve"> Transferencias Corrientes Al Gob. Gral Nacional</t>
  </si>
  <si>
    <t>Aportaciones instituciones del gobierno central</t>
  </si>
  <si>
    <t>Aportaciones corrientes al Poder Ejecutivo</t>
  </si>
  <si>
    <t>Transferencias corrientes a instituciones descentralizadas y autonomas no financieras.</t>
  </si>
  <si>
    <t>Transferencias corrientes a instituciones descentralizadas y autonomas no financieras para servicios personales.</t>
  </si>
  <si>
    <t xml:space="preserve">Otras transferencias corrientes a instituciones descentralizadas y autonomas no financieras. </t>
  </si>
  <si>
    <t>Transferencias corrientes a instituciones descentralizadas y autonomas no financieras para pago de electricidad no cortable.</t>
  </si>
  <si>
    <t>Transferencias corrientes a instituciones públicas de la seguridad social</t>
  </si>
  <si>
    <t>Transferencias corrientes a instituciones públicas de la seguridad social para servicios personales.</t>
  </si>
  <si>
    <t>Otras transferencias corrientes a instituciones públicas de la seguridad social</t>
  </si>
  <si>
    <t>Transferencias corrientes ainstituciones públicas de la seguridad social para pago de electricidad no cortable.</t>
  </si>
  <si>
    <t xml:space="preserve">Transferenxcias corrientes a empresas públicas no financieras </t>
  </si>
  <si>
    <t>Transferenxcias corrientes a empresas públicas no financieras nacionales</t>
  </si>
  <si>
    <t>Transferenxcias corrientes a empresas públicas no financieras nacionales para servicios personales.</t>
  </si>
  <si>
    <t xml:space="preserve">Otras transferencias corrientes a instituciones públicas  no financieras nacionales </t>
  </si>
  <si>
    <t>Transferenxcias corrientes a empresas públicas no financieras nacionales   para pago de electricidad no cortable.</t>
  </si>
  <si>
    <t>Subvenciones</t>
  </si>
  <si>
    <t>Subvenciones a empresas del Sector Privado</t>
  </si>
  <si>
    <t>Subvenciones a empresas cuasiempresas publicas no financieras</t>
  </si>
  <si>
    <t>Subvenciones a instituciones publicas financieras no monetarias</t>
  </si>
  <si>
    <t>Subvenciones a instituciones publicas financieras monetarias</t>
  </si>
  <si>
    <t>Transferencias corrientes al sector externo</t>
  </si>
  <si>
    <t xml:space="preserve">Transferencias corrientes a Gobiernos Extranjeros
</t>
  </si>
  <si>
    <t>Transferencias corrientes a Gobiernos Extranjeros</t>
  </si>
  <si>
    <t>Transferencias corrientes a organismos internacionales</t>
  </si>
  <si>
    <t>Transferencias corrientes a Organismos internacionales</t>
  </si>
  <si>
    <t>Transferencias corrientes al sector privado externo</t>
  </si>
  <si>
    <t>Transferencias de Corrientes a otras Instituciones Públicas</t>
  </si>
  <si>
    <t>Sueldo en las transferencias a otras instituciones públicas</t>
  </si>
  <si>
    <t>Gasto en las transferencias a otras instituciones públicas</t>
  </si>
  <si>
    <t>Electricidad no cortable en las transferencias a otras instituciones públicas</t>
  </si>
  <si>
    <t>Transferencias Capital</t>
  </si>
  <si>
    <t>Transferencias de capital al sector privado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</si>
  <si>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</si>
  <si>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</si>
  <si>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</si>
  <si>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Muebles de alojamiento, excepto de oficina y estantería</t>
  </si>
  <si>
    <t>Equipos de Cómputo</t>
  </si>
  <si>
    <t>Electrodomesticos</t>
  </si>
  <si>
    <t>Equipos y aparatos audiovisuales</t>
  </si>
  <si>
    <t>Equipos de defensa y seguridad</t>
  </si>
  <si>
    <t>Equipos de defensa de defensa</t>
  </si>
  <si>
    <t>Equipos de seguridad</t>
  </si>
  <si>
    <t>Edificios y estructuras</t>
  </si>
  <si>
    <t>Edificios residenciales ( Viviendas )</t>
  </si>
  <si>
    <t>Edificios No Residenciales</t>
  </si>
  <si>
    <t>Otras estructuras</t>
  </si>
  <si>
    <t>Supervisión e inspección de obras en edificaciones</t>
  </si>
  <si>
    <t>Servicio Nacional de Salud</t>
  </si>
  <si>
    <t>Dirección de Planificación y Desarrollo</t>
  </si>
  <si>
    <t>Metropolitano</t>
  </si>
  <si>
    <t xml:space="preserve">Valdesia </t>
  </si>
  <si>
    <t>Norcentral</t>
  </si>
  <si>
    <t>Nordeste</t>
  </si>
  <si>
    <t>Enriquillo</t>
  </si>
  <si>
    <t>Este</t>
  </si>
  <si>
    <t>El Valle</t>
  </si>
  <si>
    <t>Cibao Occidental</t>
  </si>
  <si>
    <t>Cibao Central</t>
  </si>
  <si>
    <t>Año</t>
  </si>
  <si>
    <t>Anticipo Financiero</t>
  </si>
  <si>
    <t>Venta Servicios</t>
  </si>
  <si>
    <t>Aportes SNS Nomina</t>
  </si>
  <si>
    <t>Aportes SNS Medicamento</t>
  </si>
  <si>
    <t>Aportes SNS Equipamiento</t>
  </si>
  <si>
    <t>Aportes para otros gastos de inversión del SNS</t>
  </si>
  <si>
    <t xml:space="preserve">        Aportes SNS Nómina</t>
  </si>
  <si>
    <t>Nómina</t>
  </si>
  <si>
    <t>Porcentaje de cesárea</t>
  </si>
  <si>
    <t>Índice de mortalidad materna intrahospitalaria</t>
  </si>
  <si>
    <t>Insumo</t>
  </si>
  <si>
    <t>InsumoAbrev</t>
  </si>
  <si>
    <t>Descripción</t>
  </si>
  <si>
    <t>CODIGO PRESUPUESTARIO</t>
  </si>
  <si>
    <t>lsAcabadosTextiles</t>
  </si>
  <si>
    <t>Manteles en encajes para bandejas grandes (rectangulares)</t>
  </si>
  <si>
    <t>unidad</t>
  </si>
  <si>
    <t>2.3.2.2.01</t>
  </si>
  <si>
    <t>Manteles en encajes para bandejas pequeñas (rectangulares)</t>
  </si>
  <si>
    <t>lsAlimentosyBebidas</t>
  </si>
  <si>
    <t>Almuerzo tipo Buffet para 10 personas (Cristaleria, Cuberteria, Servilletas, Jugo)</t>
  </si>
  <si>
    <t>2.3.1.1.01</t>
  </si>
  <si>
    <t>Almuerzo tipo Buffet para 20 personas (Cristalería, Cubertería, Servilletas, Jugo, Café)</t>
  </si>
  <si>
    <t xml:space="preserve">Almuerzo tipo Buffet para 30 personas (Cristaleria, Cuberteria, Servilletas, Jugo) </t>
  </si>
  <si>
    <t>Almuerzo tipo Buffet para 40 personas (Cristalería, Cuberteria, Mesas, Sillas, Manteles, Servilletas)</t>
  </si>
  <si>
    <t>Refrigerio Dulce tipo Buffet p/65 Personas (Arreglo Flores, Alquiler Cristalería, Sillas, Servilletas, Mesa, Bambalina, Tope)</t>
  </si>
  <si>
    <t>Refrigerio tipo Buffet p/12 personas (4 Variedades, Desechables Transparentes, Jugo Natural, Servilletas, Hielo)</t>
  </si>
  <si>
    <t xml:space="preserve">Refrigerio tipo Buffet p/15 personas (3 Variedades, Desechables Transparentes, Jugo Natural, Servilletas, Hielo) </t>
  </si>
  <si>
    <t>Refrigerio tipo Buffet p/150 personas (Diferentes Variedades, Bambalinas, Manteles, Desechables, Hielo, Servilletas)</t>
  </si>
  <si>
    <t xml:space="preserve">Refrigerio tipo Buffet p/40 personas (5 Variedades, Cristaleria, Mantel, Tope, Bambalina, Servilletas, Hielo) </t>
  </si>
  <si>
    <t xml:space="preserve">Refrigerio tipo Buffet p/45 personas (5 Variedades, Desechable Transparentes, Servilletas, Hielo) </t>
  </si>
  <si>
    <t xml:space="preserve">Refrigerio tipo preempacado p/100 personas (4 Variedades, Jugo, Desechables Transparentes, Hielo, Servilleta) </t>
  </si>
  <si>
    <t xml:space="preserve">Refrigerio tipo preempacado p/110 personas (4 Variedades, Jugo, Desechables Transparentes,sillas plasticas, Servilletas) </t>
  </si>
  <si>
    <t xml:space="preserve">Refrigerio tipo preempacado p/125 personas (4 Variedades, Jugo, Desechables Transparentes,sillas plasticas, Servilletas) </t>
  </si>
  <si>
    <t>Refrigerio tipo preempacado p/20 personas (Variedades fuertes, Jugo, Desechables Transparentes, Servilletas, Hielo)</t>
  </si>
  <si>
    <t>Refrigerio tipo preempacado p/25 personas (4 Variedades, Jugo, Desechables Transparentes, Jugo Natural)</t>
  </si>
  <si>
    <t xml:space="preserve">Refrigerio tipo preempacado p/250 personas (4 Variedades, Jugo, Desechables Transparentes, Mesas, Manteles) </t>
  </si>
  <si>
    <t xml:space="preserve">Refrigerio tipo preempacado p/50 personas (3 Variedades, Jugo, Desechables Transparentes, Hielo, Servilleta) </t>
  </si>
  <si>
    <t>Refrigerio y Almuerzo tipo Buffet p/25 personas (Cristaleria, Mesas, Manteles, Bambalina, Hielo, Servilletas</t>
  </si>
  <si>
    <t>Servicio de Almuerzo tipo buffet para 30 Personas</t>
  </si>
  <si>
    <t>Servicio de Refrigerio tipo buffet 30 Personas</t>
  </si>
  <si>
    <t>lsArticulosdePlastico</t>
  </si>
  <si>
    <t>Cajas de Cucharas Plásticas</t>
  </si>
  <si>
    <t>Caja</t>
  </si>
  <si>
    <t>2.3.5.5.01</t>
  </si>
  <si>
    <t>Cajas de Tenedores Plásticos</t>
  </si>
  <si>
    <t>Cajas de Vasos No. 3</t>
  </si>
  <si>
    <t>Cajas de Vasos No. 7</t>
  </si>
  <si>
    <t>Fardos de Fundas Plásticas 17x22</t>
  </si>
  <si>
    <t>Fardos de Fundas Plásticas 24x30</t>
  </si>
  <si>
    <t>Fardos de Fundas Plásticas no. 55</t>
  </si>
  <si>
    <t>Electrodomésticos</t>
  </si>
  <si>
    <t>lsElectrodomesticos</t>
  </si>
  <si>
    <t>Aspiradora</t>
  </si>
  <si>
    <t>2.6.1.4.01</t>
  </si>
  <si>
    <t>Estufas de 20 pulgadas</t>
  </si>
  <si>
    <t>Microondas de 7 pies</t>
  </si>
  <si>
    <t>Refrigeradores de 8 pies</t>
  </si>
  <si>
    <t>Televisores de 32 pulgadas</t>
  </si>
  <si>
    <t>lsTelecomunicaciones</t>
  </si>
  <si>
    <t>Mapas de Evacuación</t>
  </si>
  <si>
    <t>2.6.5.5.01</t>
  </si>
  <si>
    <t>Otros Señales</t>
  </si>
  <si>
    <t>Punto de Reunion 2x2 pies, Metla colocado en pared</t>
  </si>
  <si>
    <t>Señal de Ruta de Evacuacion Area, Doble Cara 6x12, para techo con cables de acero  Fotoluminiscente</t>
  </si>
  <si>
    <t>Señales de Ruta de Evacuacion Flecha Derecha 5x8 en vinil fotoluminiscente sobre PVC de 4mm</t>
  </si>
  <si>
    <t>Señales de Ruta de Evacuacion Flecha Izquierda 5x8 en vinil fotoluminiscente sobre PVC de 4mm</t>
  </si>
  <si>
    <t>Señales de Salida 12x25¨ en vinil fotoluminiscente sobre PVC de 4mm</t>
  </si>
  <si>
    <t>Señalizaciones de Extintores y Modo de uso</t>
  </si>
  <si>
    <t xml:space="preserve">Equipo médico y de laboratorio </t>
  </si>
  <si>
    <t>lsEquiposMedicos</t>
  </si>
  <si>
    <t xml:space="preserve"> Agitador rotador VDRL.</t>
  </si>
  <si>
    <t>2.6.3.1.01</t>
  </si>
  <si>
    <t xml:space="preserve"> Aspirador de secreciones eléctrico rodable</t>
  </si>
  <si>
    <t xml:space="preserve"> Bandeja de Urología</t>
  </si>
  <si>
    <t xml:space="preserve"> Contador de células hematológicas.</t>
  </si>
  <si>
    <t xml:space="preserve"> Incubadora neonatal para UCI</t>
  </si>
  <si>
    <t xml:space="preserve"> Vitrina de acero inoxidable para material estéril 0.68x0.45x1.70m.</t>
  </si>
  <si>
    <t>Aza Diatermica</t>
  </si>
  <si>
    <t>Balanza  con tallímetro de 160 kg - 320 lbs.</t>
  </si>
  <si>
    <t>Balanza analítica de precisión</t>
  </si>
  <si>
    <t>Bandeja cirugía general</t>
  </si>
  <si>
    <t>Bandeja de acero inoxidable 30x20cms.</t>
  </si>
  <si>
    <t>Bandeja de cesárea.</t>
  </si>
  <si>
    <t>Bandeja de cirugía ortopédica</t>
  </si>
  <si>
    <t>Bandeja de legrado</t>
  </si>
  <si>
    <t>Bandeja de parto</t>
  </si>
  <si>
    <t>Bandeja ginecológica</t>
  </si>
  <si>
    <t>Baño maría 10 - 15 lts.</t>
  </si>
  <si>
    <t>Cama  tipo hospitalaria, de posición, con barandas,  colchón</t>
  </si>
  <si>
    <t>Cama cuna metálica rodable con barandas para niños 147 x 82.5 x 50 cms.</t>
  </si>
  <si>
    <t>Cama eléctrica de cuidados intensivos con barandas y funciones de posicionamientos especiales</t>
  </si>
  <si>
    <t>Cama unipersonal</t>
  </si>
  <si>
    <t>Camilla de emergencia  con barandas, ruedas  y  porta suero incluido</t>
  </si>
  <si>
    <t>Camilla de transporte intrahospitalaria con barandas, ruedas y porta suero</t>
  </si>
  <si>
    <t>Camilla de trauma shock</t>
  </si>
  <si>
    <t>Camilla para examen ginecológico.</t>
  </si>
  <si>
    <t>Carro de cura</t>
  </si>
  <si>
    <t>Centrífuga de Mesa de 24 tubos</t>
  </si>
  <si>
    <t>Chaleco plomado</t>
  </si>
  <si>
    <t>Cipap Fisher</t>
  </si>
  <si>
    <t>Colchones Hospitalarios 36' x 76' (Azul, Marron o Crema)</t>
  </si>
  <si>
    <t>Cuna de calor radiante</t>
  </si>
  <si>
    <t>Desfibrilador con monitor ECG, paleta externas y batería interna.</t>
  </si>
  <si>
    <t>Doppler fetal fijo</t>
  </si>
  <si>
    <t>Doppler fetal portátil</t>
  </si>
  <si>
    <t>Electrocardiógrafo de 3 canales portátil con carro</t>
  </si>
  <si>
    <t>Electrocauterio</t>
  </si>
  <si>
    <t>Escalinata de 2 peldaño</t>
  </si>
  <si>
    <t>Esfigmomanómetro De Pared Con Brazalete Adulto</t>
  </si>
  <si>
    <t>Esfigmomanómetro de pared con set de brazaletes pediátrico.</t>
  </si>
  <si>
    <t>Esfigmomanómetro de pedestal rodable adulto</t>
  </si>
  <si>
    <t>Esfigmomanómetro de pedestal rodable adulto/pediátrico</t>
  </si>
  <si>
    <t>Esfigmomanómetro portátil con brazalete para adulto</t>
  </si>
  <si>
    <t>Esfigmomanómetro portátil con set de Brazaletes pediátricos</t>
  </si>
  <si>
    <t>Estantería metalica de 4 niveles regulares</t>
  </si>
  <si>
    <t>Estetoscopio doble campana</t>
  </si>
  <si>
    <t>Estetoscopio pediátrico</t>
  </si>
  <si>
    <t>Frasco Esteril para muestras</t>
  </si>
  <si>
    <t>Horno eléctrico al seco cap. 28 litros.</t>
  </si>
  <si>
    <t>Incubadora de transporte</t>
  </si>
  <si>
    <t>Incubadora neonatal estándar</t>
  </si>
  <si>
    <t>Instalación de Rayos X en el Hospital Municipal de Haina</t>
  </si>
  <si>
    <t>Lámpara de fototerapia</t>
  </si>
  <si>
    <t>Lámpara quirúrgica cialítica de potencia alta.</t>
  </si>
  <si>
    <t>Lámpara quirúrgica de pie rodable .</t>
  </si>
  <si>
    <t>Laringoscopio adulto</t>
  </si>
  <si>
    <t>Máquina de anestesia 3 gases con monitoreo avanzado.</t>
  </si>
  <si>
    <t>Mesa de parto</t>
  </si>
  <si>
    <t>Mesa metálica angular rodable para instrumentos de acero inoxidable</t>
  </si>
  <si>
    <t>Mesa metálica tipo mayo acero inoxidable</t>
  </si>
  <si>
    <t>Mesa para operaciones mayores</t>
  </si>
  <si>
    <t>Microscopio binocular Tipo Estándar</t>
  </si>
  <si>
    <t>Monitor de actividad intrauterina y cardiofetal</t>
  </si>
  <si>
    <t>Monitor de funciones vitales de transporte 5 pararametros</t>
  </si>
  <si>
    <t>Monitores de signos vitales de pared de 5 parámetros .</t>
  </si>
  <si>
    <t>Nebulizador</t>
  </si>
  <si>
    <t>Negatoscopio metálico de 1 campo</t>
  </si>
  <si>
    <t>Negatoscopio metálico de 2 campos.</t>
  </si>
  <si>
    <t>Nevera para banco de sangre</t>
  </si>
  <si>
    <t>Nevera para Reactivos</t>
  </si>
  <si>
    <t>Orinal metálico</t>
  </si>
  <si>
    <t>Pulsoxímetro adulto pediátrico portátil.</t>
  </si>
  <si>
    <t>Pulsoxímetro con sensor neonatal.</t>
  </si>
  <si>
    <t>Resucitador manual adulto</t>
  </si>
  <si>
    <t>Resucitador manual neonatal</t>
  </si>
  <si>
    <t>Resucitador manual pediátrico</t>
  </si>
  <si>
    <t>Set de cirugía menor</t>
  </si>
  <si>
    <t>Set de diagnóstico de pared</t>
  </si>
  <si>
    <t>Set de diagnóstico portátil</t>
  </si>
  <si>
    <t>Set instrumental de curaciones.</t>
  </si>
  <si>
    <t>Silla de rueda aro No. 18</t>
  </si>
  <si>
    <t>Silla de rueda aro No. 24</t>
  </si>
  <si>
    <t>Sillón dental (de fabricación de local)</t>
  </si>
  <si>
    <t xml:space="preserve">Unidad de Monitoreo de Cuidados Intensivos </t>
  </si>
  <si>
    <t>Unidad de Rayos X portátil y con batería.</t>
  </si>
  <si>
    <t>Unidad dental digital completa</t>
  </si>
  <si>
    <t>Unidades dentales (de fabricación local)</t>
  </si>
  <si>
    <t>Ventilador mecánico adulto/pediátrico</t>
  </si>
  <si>
    <t>Ventilador mecánico neonatal</t>
  </si>
  <si>
    <t>Equipos de cómputo</t>
  </si>
  <si>
    <t>lsEquiposComputos</t>
  </si>
  <si>
    <t>Computadoras de escritorio</t>
  </si>
  <si>
    <t>2.6.1.3.01</t>
  </si>
  <si>
    <t xml:space="preserve">Headsets </t>
  </si>
  <si>
    <t>Impresora Multifunción</t>
  </si>
  <si>
    <t>Impresoras Blanco y Negro</t>
  </si>
  <si>
    <t>Laptop de 14 pulgadas</t>
  </si>
  <si>
    <t>lsEquiposSeguridad</t>
  </si>
  <si>
    <t>Arco Detector de Metales de 87' de alto x 35' de anho</t>
  </si>
  <si>
    <t>2.6.6.2.01</t>
  </si>
  <si>
    <t>Detectores de Metal Portatil de 16,5' de longitud</t>
  </si>
  <si>
    <t>Eventos generales</t>
  </si>
  <si>
    <t>lsEventosGenerales</t>
  </si>
  <si>
    <t>Alojamiento por una Noche por persona</t>
  </si>
  <si>
    <t>2.2.8.6.01</t>
  </si>
  <si>
    <t>Audivisuales, Decoración, Montaje y Desmontaje de Evento por 50 personas</t>
  </si>
  <si>
    <t>Audivisuales, Decoración, Montaje y Desmontaje de Evento por 80 personas</t>
  </si>
  <si>
    <t>lsGasoil</t>
  </si>
  <si>
    <t>Tickets de Combustible de RD$1,000.00</t>
  </si>
  <si>
    <t xml:space="preserve">2.3.7.1.02 </t>
  </si>
  <si>
    <t>Tickets de Combustible de RD$200.00</t>
  </si>
  <si>
    <t>Tickets de Combustible de RD$500.00</t>
  </si>
  <si>
    <t>Galones de Gasoil Optimo</t>
  </si>
  <si>
    <t>galon</t>
  </si>
  <si>
    <t>2.3.7.1.02</t>
  </si>
  <si>
    <t>Galones de Gasoil Regular</t>
  </si>
  <si>
    <t>Galones de Gasolina Premium</t>
  </si>
  <si>
    <t>Galones de Gasolina Regular</t>
  </si>
  <si>
    <t>Galones de GPL</t>
  </si>
  <si>
    <t>lsHerramientasMenores</t>
  </si>
  <si>
    <t>60 pie de Alambre Vinyl #14/2</t>
  </si>
  <si>
    <t>pie</t>
  </si>
  <si>
    <t>2.3.6.3.04</t>
  </si>
  <si>
    <t>Bandeja metálica colectora de agua de 1.50 x 0.70 x 0.70mts</t>
  </si>
  <si>
    <t>Cajas aéreas plásticas</t>
  </si>
  <si>
    <t>Canaleta de 1 pulgada</t>
  </si>
  <si>
    <t>Codos de 1' PVC</t>
  </si>
  <si>
    <t>Destornillador de Estria</t>
  </si>
  <si>
    <t>Destornillador Plano</t>
  </si>
  <si>
    <t>Faceplate 1 salida</t>
  </si>
  <si>
    <t>Grapas Plasticas para Alambre Vinyl #13</t>
  </si>
  <si>
    <t>Llave de Rueda tipo T</t>
  </si>
  <si>
    <t>Llaves de paso de bola (1 pulgada)</t>
  </si>
  <si>
    <t>Martillo</t>
  </si>
  <si>
    <t>Mini Jack RJ45</t>
  </si>
  <si>
    <t>Niples 1' x 2' hg</t>
  </si>
  <si>
    <t>Niples de 1' x 3' hg</t>
  </si>
  <si>
    <t>Organizador horizontal plástico</t>
  </si>
  <si>
    <t>Patch Cord UTP Cat.6 de 2 pies</t>
  </si>
  <si>
    <t>Patch Cord UTP Cat.6 de 7 pies</t>
  </si>
  <si>
    <t>Patch Panel 24 puertos Cat.6</t>
  </si>
  <si>
    <t>Pinzas para corte de tola</t>
  </si>
  <si>
    <t>Punta de Tria para Taladro</t>
  </si>
  <si>
    <t>PVC CR80/30 (kit de 500)</t>
  </si>
  <si>
    <t>Rack (Palometas) de Pared para Monitor NK PVM-2701</t>
  </si>
  <si>
    <t>Rack de pared 7U con Bisagras</t>
  </si>
  <si>
    <t>Tarugos Azules</t>
  </si>
  <si>
    <t>tee de 1 pulgada hg</t>
  </si>
  <si>
    <t>Tira de Lija 100/1</t>
  </si>
  <si>
    <t>Tira de Lija de Metal 12/1</t>
  </si>
  <si>
    <t>Tornillo para Tarugo Azul</t>
  </si>
  <si>
    <t>Tubo de Silicón Transparente</t>
  </si>
  <si>
    <t>lsImpresionyEncuadernacion</t>
  </si>
  <si>
    <t>Impresión Formularios (dos caras)</t>
  </si>
  <si>
    <t xml:space="preserve">2.2.2.2.01 </t>
  </si>
  <si>
    <t>lsLlantasyNeumaticos</t>
  </si>
  <si>
    <t xml:space="preserve">Goma (No.265/70/16 para camioneta Toyota Hilux) </t>
  </si>
  <si>
    <t>2.3.5.3.01</t>
  </si>
  <si>
    <t xml:space="preserve">Gomas (No. 265/70/15 para jeep Chevrolet Brazer) </t>
  </si>
  <si>
    <t>Neumáticos para Ford Ranger, Pirelli 265-70R-16</t>
  </si>
  <si>
    <t>Neumáticos para Motocicleta 110/80-18-58, trasera, Michelin</t>
  </si>
  <si>
    <t>Neumáticos para Motocicletas 80/90-21mc48p, delanteras Michelin</t>
  </si>
  <si>
    <t>Neumáticos para Toyota Hilux, Firestone 265/70 R 16</t>
  </si>
  <si>
    <t>Tubo de Neumáticos para Motocicleta, delantero, Michelin</t>
  </si>
  <si>
    <t>Tubo de Neumáticos para Motocicleta, trasero, Michelin</t>
  </si>
  <si>
    <t>lsMantenimiento</t>
  </si>
  <si>
    <t>Instalación, Correcion de Pintura, Cristal Delantero y Bumper de vehiculo</t>
  </si>
  <si>
    <t>2.7.2.6.01</t>
  </si>
  <si>
    <t>Mantenimiento de Vehículos</t>
  </si>
  <si>
    <t>Mantenimiento y reparación de equipos para computación</t>
  </si>
  <si>
    <t xml:space="preserve">Mantenimiento y/o Reparación Impresora  Multifuncional </t>
  </si>
  <si>
    <t>2.7.2.2.01</t>
  </si>
  <si>
    <t>Mantenimiento y/o Reparación Impresora Laser</t>
  </si>
  <si>
    <t>Servicio de Reparación y Mantenimiento de Fotocopiadora (anual)</t>
  </si>
  <si>
    <t>Reparación de Tomógrafo General Electric Brights Speed, serial 277468nm5</t>
  </si>
  <si>
    <t>2.7.2.4.01</t>
  </si>
  <si>
    <t>Mantenimiento y reparación de maquinarias y equipos</t>
  </si>
  <si>
    <t>Mantenimiento de Planta Electrica Cummins 20KVA</t>
  </si>
  <si>
    <t>Mantenimiento y Reparación de Aire Acondicionado de 3 Toneladas</t>
  </si>
  <si>
    <t>Reparacion y Mantenimiento Planta Eléctrica</t>
  </si>
  <si>
    <t>Servicio de Mantenimiento de Aire Acondicionado</t>
  </si>
  <si>
    <t>2.2.7.2.01</t>
  </si>
  <si>
    <t>Servicio de mantenimiento,lavado y brillado de piso</t>
  </si>
  <si>
    <t>2.7.1.7.01</t>
  </si>
  <si>
    <t>Servicios de Desinstalacion,  Instalación y Mantenimiento</t>
  </si>
  <si>
    <t>Mantenimiento y reparación de muebles y equipos de oficina</t>
  </si>
  <si>
    <t>Mantenimiento Planta Eléctrica</t>
  </si>
  <si>
    <t>2.7.1.6.01</t>
  </si>
  <si>
    <t>Suministro, Instalación y drenaje</t>
  </si>
  <si>
    <t>2.7.1.4.01</t>
  </si>
  <si>
    <t>lsMaterialesdeLimpieza</t>
  </si>
  <si>
    <t>Ambientador en Spray, diferentes Frangancias</t>
  </si>
  <si>
    <t>2.3.9.1.01</t>
  </si>
  <si>
    <t>Carro de limpieza de 2 baldes</t>
  </si>
  <si>
    <t>Cleaner, 1 Litro para Maquina ABX Micros 60</t>
  </si>
  <si>
    <t>Cubo plastico , con brazalete en metal, Mediano</t>
  </si>
  <si>
    <t>Docenas de Brillo de Metal (Fregar)</t>
  </si>
  <si>
    <t>Escoba plastica</t>
  </si>
  <si>
    <t>Galón de Cloro</t>
  </si>
  <si>
    <t>Galones de Limpia Cristales</t>
  </si>
  <si>
    <t>Jabón Liquido Lavaplatos</t>
  </si>
  <si>
    <t>Jabón Liquido para Manos</t>
  </si>
  <si>
    <t>Neutralizador de Olor</t>
  </si>
  <si>
    <t xml:space="preserve">Pinespuma </t>
  </si>
  <si>
    <t>Rastrillo plastico palo en  en madera</t>
  </si>
  <si>
    <t>Saco de Detergente en Polvo</t>
  </si>
  <si>
    <t>Suaper</t>
  </si>
  <si>
    <t>Muebles de alojamiento</t>
  </si>
  <si>
    <t>lsMueblesdeAlojamiento</t>
  </si>
  <si>
    <t>Bancada de 3 asientos</t>
  </si>
  <si>
    <t>2.6.1.2.02</t>
  </si>
  <si>
    <t>Bancada de 4 asientos</t>
  </si>
  <si>
    <t>lsMueblesdeOficina</t>
  </si>
  <si>
    <t>Anaquel metalico de 5 niveles</t>
  </si>
  <si>
    <t>2.6.1.1.02</t>
  </si>
  <si>
    <t>Anaqueles de Metal de 1.20m+0.60 cm</t>
  </si>
  <si>
    <t>2.6.1.1.01</t>
  </si>
  <si>
    <t>Anaqueles de Metal de 1.m+0.60 cm</t>
  </si>
  <si>
    <t>Archivador metálico de 4 gavetas.</t>
  </si>
  <si>
    <t>Archivos Laterales 2.3 de 4 gavetas</t>
  </si>
  <si>
    <t>Armario metálico dobles o lockers con ojete para candado.</t>
  </si>
  <si>
    <t>Bandeja metálica rodable de sobre cama para alimentos</t>
  </si>
  <si>
    <t>Cubiculos (1.05mt x 1.00mt x 0.60mt)</t>
  </si>
  <si>
    <t>Cubo metalico para desperdicios con tapa accionada a pedal</t>
  </si>
  <si>
    <t>Dispositivo de Paso Rápido de Peajes para Vehículos</t>
  </si>
  <si>
    <t>Escritorio metálico de 2 cajones de 100 x 60 cms.</t>
  </si>
  <si>
    <t>Gabinetes Aereos 1.00mt con puerta tipo tambor</t>
  </si>
  <si>
    <t>Mesa comedor con 4 sillas</t>
  </si>
  <si>
    <t>Silla metálica giratoria rodable con asiento alto</t>
  </si>
  <si>
    <t>Silla secretarial</t>
  </si>
  <si>
    <t>Sillas de Oficina sin brazo, con soporte lumbar</t>
  </si>
  <si>
    <t>Sillas de visitas</t>
  </si>
  <si>
    <t>Sillas secretariales sin brazo con soporte lumbar</t>
  </si>
  <si>
    <t>Sillón ejecutivo color negro, con brazo, soporte lumbar, en leader</t>
  </si>
  <si>
    <t>Sillon Ergonomico o Postural color negro</t>
  </si>
  <si>
    <t>Sillón para sala de reuniones</t>
  </si>
  <si>
    <t>Sillón semiejecutivo sin porta brazos unipersonal</t>
  </si>
  <si>
    <t>Taburete metálico asiento giratorio rodable con espaldar.</t>
  </si>
  <si>
    <t>Taburete metalico giratorio con espaldar para anestesiologo</t>
  </si>
  <si>
    <t>lsObrasMenoresEdificaciones</t>
  </si>
  <si>
    <t xml:space="preserve"> Adecuación Local </t>
  </si>
  <si>
    <t>2.7.1.1.01</t>
  </si>
  <si>
    <t>lsOtrosEquipos</t>
  </si>
  <si>
    <t>Bomba de agua de 1.5 hp, doble impele</t>
  </si>
  <si>
    <t>2.6.5.8.01</t>
  </si>
  <si>
    <t>Bomba de Agua de 3HP - 110-220V</t>
  </si>
  <si>
    <t>Gato Hidráulico 2 TOM. TW</t>
  </si>
  <si>
    <t>Tanque de hidroneumatico de 120 galones - alta presion</t>
  </si>
  <si>
    <t>lsPeaje</t>
  </si>
  <si>
    <t>Peaje (por vehiculo)</t>
  </si>
  <si>
    <t>2.2.4.4.01</t>
  </si>
  <si>
    <t>Pinturas, barnices, lacas, diluyentes y absorbentes para pintura</t>
  </si>
  <si>
    <t>lsPinturas</t>
  </si>
  <si>
    <t>Cemento de pvc de 16oz</t>
  </si>
  <si>
    <t>2.3.7.2.06</t>
  </si>
  <si>
    <t>Pastas de cloro de cisternas 200GRS</t>
  </si>
  <si>
    <t>lsProductosArtesGraficas</t>
  </si>
  <si>
    <t>Calcomanias</t>
  </si>
  <si>
    <t>2.3.3.3.01</t>
  </si>
  <si>
    <t>Letrero en Acrílico rotulado en Vinil adhesivo, Tornillos Decorativo (0.71mt x 1.06mt) con instalación</t>
  </si>
  <si>
    <t>lsProductosdeCemento</t>
  </si>
  <si>
    <t>Cemento blanco</t>
  </si>
  <si>
    <t>libra</t>
  </si>
  <si>
    <t>2.3.6.1.01</t>
  </si>
  <si>
    <t>lsProductosdeLoza</t>
  </si>
  <si>
    <t>Inodoros color blanco</t>
  </si>
  <si>
    <t>2.3.6.2.02</t>
  </si>
  <si>
    <t>Lavamanos con pedestal color blanco</t>
  </si>
  <si>
    <t>Pedestal de Lavamanos color blanco</t>
  </si>
  <si>
    <t>lsProductosdePapel</t>
  </si>
  <si>
    <t>Carpetas Azules de 5 Pulgadas con 3 aros.</t>
  </si>
  <si>
    <t>Carpetas institucionales con bolsillo full color, Cartón 9x12</t>
  </si>
  <si>
    <t>Carpetas No.1, Blanca c/Cover</t>
  </si>
  <si>
    <t>2.3.3.2.01</t>
  </si>
  <si>
    <t>Carpetas No.2</t>
  </si>
  <si>
    <t>Carpetas No.3</t>
  </si>
  <si>
    <t>Carpetas No.4</t>
  </si>
  <si>
    <t xml:space="preserve">Carpetas No.5, Blanca c/Cover </t>
  </si>
  <si>
    <t>Fardos de Papel Higiénico Jumbo</t>
  </si>
  <si>
    <t>Fardos de Papel Toalla</t>
  </si>
  <si>
    <t>Fardos de Servilletas</t>
  </si>
  <si>
    <t>Fólder de bolsillo color azul</t>
  </si>
  <si>
    <t>Folders 8 1/2x 11 (100/1) Impropapel</t>
  </si>
  <si>
    <t>Folders 8 1/2x 11 (100/1), de Colores</t>
  </si>
  <si>
    <t>Folders 8 1/2x 13 (100/1), Ofi Folder</t>
  </si>
  <si>
    <t>Folders 8 1/2x 13 (100/1), Ofinota</t>
  </si>
  <si>
    <t>Formulario de Requisicion de Materiales de 50 juegos con 3 autocopias</t>
  </si>
  <si>
    <t>Libretas Rayadas 5x8 (docena)</t>
  </si>
  <si>
    <t>Libretas Rayadas 8 1/2 x 11 (docena)</t>
  </si>
  <si>
    <t>Máquinas sumadoras Electrónicas</t>
  </si>
  <si>
    <t>Resma de Hojas timbradas con Logo de la Institución 8 1/2 x 11 (Bond 24)</t>
  </si>
  <si>
    <t>Resma de Papel 8 1/2x11</t>
  </si>
  <si>
    <t>resma</t>
  </si>
  <si>
    <t>2.3.3.1.01</t>
  </si>
  <si>
    <t>Resma de Papel 8 1/2x14</t>
  </si>
  <si>
    <t>Rollo de Papel para Sumadora, 21/4¨x120 Import</t>
  </si>
  <si>
    <t>Sobres para Carta (cajas) 500/1</t>
  </si>
  <si>
    <t>Sumadoras Electricas</t>
  </si>
  <si>
    <t>lsProductosdeVidrio</t>
  </si>
  <si>
    <t xml:space="preserve">Cristal Delantero para Isuzu D-Max </t>
  </si>
  <si>
    <t>2.3.6.2.01</t>
  </si>
  <si>
    <t xml:space="preserve">Cristal Delantero para Mitsubishi L200 </t>
  </si>
  <si>
    <t xml:space="preserve">Cristal Delantero para Nissan Frontier </t>
  </si>
  <si>
    <t>Cristal Delantero para Toyota Fortunner</t>
  </si>
  <si>
    <t xml:space="preserve">Cristal Delantero para Toyota Hilux </t>
  </si>
  <si>
    <t>lsProductosElectricos</t>
  </si>
  <si>
    <t>Alambre STD No. 12 (2.5 mm) Rollo</t>
  </si>
  <si>
    <t>2.3.9.6.01</t>
  </si>
  <si>
    <t>Alicate Eléctrico 9'' TRUPER (12351)</t>
  </si>
  <si>
    <t>Bateria AA (docenas) Maxell</t>
  </si>
  <si>
    <t>Bateria AAA  (docenas), Insterstate</t>
  </si>
  <si>
    <t>Bateria AAA  Maxell (docenas)</t>
  </si>
  <si>
    <t>Baterías de Vehículos para Isuzu D-Max</t>
  </si>
  <si>
    <t>Baterías de Vehículos para Nissan Frontier</t>
  </si>
  <si>
    <t>Baterías de Vehículos para Nissan Patrol</t>
  </si>
  <si>
    <t>Baterías de Vehículos para Toyota Corolla</t>
  </si>
  <si>
    <t>Baterías para UPS de Tomógrafo ( capacidad 80KVA/64KVA)</t>
  </si>
  <si>
    <t>Bombillo Pequeño 25W, Bajo Consumo</t>
  </si>
  <si>
    <t>Extensiones elécricas de 10 pies, color mamey (3M) 48006 Voltech</t>
  </si>
  <si>
    <t>Fotocelda con Base</t>
  </si>
  <si>
    <t>Main Breaker Trifasico de 240 voltios</t>
  </si>
  <si>
    <t>Reflectores LED 100W</t>
  </si>
  <si>
    <t>Regletas 6 Salidas Voltech</t>
  </si>
  <si>
    <t>Switch 24 puertos Gigabit (No POE)</t>
  </si>
  <si>
    <t>Tape 3M Scoth-23 de Goma</t>
  </si>
  <si>
    <t>Tape 3M Scoth-33 Vinil</t>
  </si>
  <si>
    <t>Tomacorrientes 110v, tipo Livingston</t>
  </si>
  <si>
    <t>Transformadores 2x32W Silvania de 110v/ 277v</t>
  </si>
  <si>
    <t>Tubos fluorescentes Blancos 32w Caja 25/1</t>
  </si>
  <si>
    <t>lsProductosMedicinalesH</t>
  </si>
  <si>
    <t>Anestesia al 2% 1 50.00</t>
  </si>
  <si>
    <t>2.3.4.1.01</t>
  </si>
  <si>
    <t>Anestesia al 3% 50/1</t>
  </si>
  <si>
    <t>Dycal brazil</t>
  </si>
  <si>
    <t>2.3.4.2.01</t>
  </si>
  <si>
    <t>Eugenol (frasco)</t>
  </si>
  <si>
    <t>Grabado Acido 37% Phosphoric 12g</t>
  </si>
  <si>
    <t>Grabado ácido 37% Phosphoric 12g</t>
  </si>
  <si>
    <t>Hidróxido de Calcio USA</t>
  </si>
  <si>
    <t>Hyaminol solución desinfectante 16 oz.</t>
  </si>
  <si>
    <t>Hyaminol solucion desinfectante 16oz.</t>
  </si>
  <si>
    <t>Kit de Resina</t>
  </si>
  <si>
    <t>Lysol Odontológico IC</t>
  </si>
  <si>
    <t>tonelada</t>
  </si>
  <si>
    <t>Minolyse LGM para Maquina ABX Micros 60</t>
  </si>
  <si>
    <t>Minoton/Minidil, 20 litros para Maquina ABX Micros 60</t>
  </si>
  <si>
    <t>Oxido de Zinc 2oz. (LC)</t>
  </si>
  <si>
    <t>Papel articular</t>
  </si>
  <si>
    <t>Pasta profiláctica Cherry 12oz</t>
  </si>
  <si>
    <t>Pasta Profiláctica Cherry 12oz.</t>
  </si>
  <si>
    <t>Resina flow</t>
  </si>
  <si>
    <t>lsProductosMetalicos</t>
  </si>
  <si>
    <t>Aro para Goma No. 265/70/16 para Camioneta Toyota Hilux</t>
  </si>
  <si>
    <t>2.3.6.3.01</t>
  </si>
  <si>
    <t>Productos químicos de uso personal</t>
  </si>
  <si>
    <t>lsProductosQuimicos</t>
  </si>
  <si>
    <t>Galón de Gel Anti-bacterial para manos</t>
  </si>
  <si>
    <t>2.3.7.2.03</t>
  </si>
  <si>
    <t>lsPublicidadyPropaganda</t>
  </si>
  <si>
    <t xml:space="preserve">Publicación en el Periódico, de Proceso de Licitación Publica Nacional durante 2 Días, </t>
  </si>
  <si>
    <t>dia</t>
  </si>
  <si>
    <t xml:space="preserve">2.2.2.1.01 </t>
  </si>
  <si>
    <t>Servicios técnicos y profesionales</t>
  </si>
  <si>
    <t>lsServiciosTecnicosProfesionales</t>
  </si>
  <si>
    <t>Pagos facilitadores externos</t>
  </si>
  <si>
    <t xml:space="preserve">Cheque </t>
  </si>
  <si>
    <t>2.2.8.7.06</t>
  </si>
  <si>
    <t>Sistemas de aire acondicionado, calefacción y de refrigeración industrial y comercial</t>
  </si>
  <si>
    <t>lsAireAcondicionado</t>
  </si>
  <si>
    <t>Condensador de 24,000 BTU, Refrigerante 22</t>
  </si>
  <si>
    <t>2.6.5.4.01</t>
  </si>
  <si>
    <t>Motor para Aire Condicionado Centralizado</t>
  </si>
  <si>
    <t>Útiles de cocina y comedor</t>
  </si>
  <si>
    <t>lsUtilesdeCocina</t>
  </si>
  <si>
    <t>Azucareras en Acero Inoxidable</t>
  </si>
  <si>
    <t>2.3.9.5.01</t>
  </si>
  <si>
    <t>Bandeja de guano o Madera artesanal 18x10 (rectangular)</t>
  </si>
  <si>
    <t>Docena de Platos hondo para Sopa, Blancos</t>
  </si>
  <si>
    <t>docena</t>
  </si>
  <si>
    <t>Docena de Platos llanos color blanco</t>
  </si>
  <si>
    <t>Docenas de Copas de Cristal para agua 10.7 oz</t>
  </si>
  <si>
    <t>Docenas de Copas de Cristal para agua bajitas</t>
  </si>
  <si>
    <t>Docenas de cucharitas para cafe</t>
  </si>
  <si>
    <t>Grecas Industriales de 4 litros</t>
  </si>
  <si>
    <t>Set de docenas de Tazas color blanco para cafe</t>
  </si>
  <si>
    <t>sets de Cuchillos, Tenedores y Cucharas (acero inoxidable)</t>
  </si>
  <si>
    <t>Termos para Cafe de 1.5 litros color negro</t>
  </si>
  <si>
    <t>Tetera para Té</t>
  </si>
  <si>
    <t>Útiles de escritorio, oficina, informática y de enseñanza</t>
  </si>
  <si>
    <t>lsUtilesdeOficina</t>
  </si>
  <si>
    <t xml:space="preserve">	Cubeta de acero inoxidable rodable</t>
  </si>
  <si>
    <t xml:space="preserve">2.3.9.2.01 </t>
  </si>
  <si>
    <t xml:space="preserve">	Zafacón de acero inoxidable con tapa y pedal</t>
  </si>
  <si>
    <t>(662) COLOR para impresora HP 3515</t>
  </si>
  <si>
    <t>(662) NEGRO para impresora HP 3515</t>
  </si>
  <si>
    <t>122XL (CH563HC) para impresora HP 2050 (PERSONAL)</t>
  </si>
  <si>
    <t>670 (CZ113AL) NEGRO para impresora HP AVANTAGE 4625</t>
  </si>
  <si>
    <t>670 (CZ114AL) AZUL para impresora HP AVANTAGE 4625</t>
  </si>
  <si>
    <t>670 (CZ115AL) MAGENTA para impresora HP AVANTAGE 4625</t>
  </si>
  <si>
    <t>670 (CZ116AL) AMARILLO para impresora HP AVANTAGE 4625</t>
  </si>
  <si>
    <t>74 NEGRO para impresora HP C4280</t>
  </si>
  <si>
    <t>75 COLOR para impresora HP C4280</t>
  </si>
  <si>
    <t>AL-100 TD para impresora SHARP AL-2030</t>
  </si>
  <si>
    <t>Archivo Acordeon</t>
  </si>
  <si>
    <t>Bandas de Gomas No. 18 (cajas)</t>
  </si>
  <si>
    <t>Bandejas para Escritorio</t>
  </si>
  <si>
    <t>Cajas de Clips (19MM) pequeño</t>
  </si>
  <si>
    <t>Cajas de Clips (32MM) Mediano</t>
  </si>
  <si>
    <t>Cajas de Clips (51MM) Grande</t>
  </si>
  <si>
    <t>Cajas de Felpas Azules</t>
  </si>
  <si>
    <t>Cajas de Lapiceros Azules</t>
  </si>
  <si>
    <t>Cajas Marcadores de Pizarra</t>
  </si>
  <si>
    <t>Carpetas para archivos</t>
  </si>
  <si>
    <t>Cartucho 122 Color para impresora HP2050 (Personal)</t>
  </si>
  <si>
    <t>Cartucho 122 Negro para impresora HP 2050 (Personal)</t>
  </si>
  <si>
    <t>Cartucho 662 color para impresora HP 3515</t>
  </si>
  <si>
    <t>Cartucho 662 Negro para impresora HP 3515</t>
  </si>
  <si>
    <t>Cartucho 670 (CZ113AL) Negro  para impresora HP AVANTAGE 4625</t>
  </si>
  <si>
    <t>Cartucho 670 (CZ114AL) Magenta para impresora HP AVANTAGE 4625</t>
  </si>
  <si>
    <t>Cartucho 670 (CZ115AL) Amarillo para impresora HP AVANTAGE 4625</t>
  </si>
  <si>
    <t>Cartucho 670 (CZ116AL) Cian para impresora HP AVANTAGE 4625</t>
  </si>
  <si>
    <t>Cartucho 74 Negro para impresora HP C4280</t>
  </si>
  <si>
    <t>Cartucho 75 Color para impresora HP C4280</t>
  </si>
  <si>
    <t>Cartucho 954 Amarillo para impresora OFFICEJET PRO8710</t>
  </si>
  <si>
    <t>Cartucho 954 Cian para impresora OFFICEJET PRO8710</t>
  </si>
  <si>
    <t>Cartucho 954 Magenta para impresora HP OFFICEJET PRO8710</t>
  </si>
  <si>
    <t>Cartucho 954 Negro para impresora HP OFFICEJET PRO8710</t>
  </si>
  <si>
    <t>Cartucho CN050A (951) CIAN para impresora HP OFFICEJET PRO8610</t>
  </si>
  <si>
    <t>Cartucho CN051 (951) Magenta para impresora HP OFFICEJET PRO8610</t>
  </si>
  <si>
    <t>Cartucho CN052A Amarillo para impresora HP OFFICEJET PRO8610</t>
  </si>
  <si>
    <t>Cartucho HP 60 Negro para impresora HP DESKJET D1660</t>
  </si>
  <si>
    <t>Cartuchos color Negro para Impresora HP Photosmart C4280</t>
  </si>
  <si>
    <t>CB435A (35A) para impresora Laserjet P1006</t>
  </si>
  <si>
    <t>CE285A (85A) para impresora HP P1102W</t>
  </si>
  <si>
    <t>CE310A para impresora HP CP1025NW</t>
  </si>
  <si>
    <t>CE505A (05A) para impresora HP P2055DM</t>
  </si>
  <si>
    <t>Cera para contar Red Star 1.1 oz</t>
  </si>
  <si>
    <t>CF226A (26A) para impresora HP MFP M426 FDW</t>
  </si>
  <si>
    <t>CF283A (83A) para impresora HP MFP M127 FN</t>
  </si>
  <si>
    <t>Cinta adhesiva 3/4</t>
  </si>
  <si>
    <t>Cinta para Calculadora electronica CIO Negra-Roja</t>
  </si>
  <si>
    <t>CL-511 COLOR para impresora CANON PIXMA MP230</t>
  </si>
  <si>
    <t>CL-513 XL COLOR para impresora CANON PIXMA MP230</t>
  </si>
  <si>
    <t>Clip porta Carnet</t>
  </si>
  <si>
    <t>Clips Mediano 33MM</t>
  </si>
  <si>
    <t>Clips Sujeta Papel Grande</t>
  </si>
  <si>
    <t xml:space="preserve">Clips Sujeta Papel Pequeño </t>
  </si>
  <si>
    <t>CN050A (951) CIAN AZUL para impresora HP OFFICEJET PRO8610</t>
  </si>
  <si>
    <t>CN051A (951) MAGENTA para impresora HP OFFICEJET PRO8610</t>
  </si>
  <si>
    <t>CN052A (952) AMARILLO para impresora HP OFFICEJET PRO8610</t>
  </si>
  <si>
    <t>Corrector Liquido  20ml</t>
  </si>
  <si>
    <t>Disco Duro externo de 2 Tera Bytes</t>
  </si>
  <si>
    <t>E260A11L para impresora LEXMARK E260DN</t>
  </si>
  <si>
    <t>Grapa Industrial Grande (cajas)</t>
  </si>
  <si>
    <t>Grapadoras de Metal</t>
  </si>
  <si>
    <t>Guillotina 15¨</t>
  </si>
  <si>
    <t>Lapiceros Azules</t>
  </si>
  <si>
    <t>Lapiceros color Azul (cajas)</t>
  </si>
  <si>
    <t>Lapiceros color negro (cajas)</t>
  </si>
  <si>
    <t>Lapiceros color rojo (cajas)</t>
  </si>
  <si>
    <t>Lápiz de carbon (docena)</t>
  </si>
  <si>
    <t>Memoria Micro SD de 64GB</t>
  </si>
  <si>
    <t>Memorias USB 8 GB</t>
  </si>
  <si>
    <t>Mural de Corcho, Marco Madera 24x35</t>
  </si>
  <si>
    <t>Notas de papel autoadhesivo, Post it 3x3</t>
  </si>
  <si>
    <t>Paquetes Post-it Banderitas, 5 Colores Hopax (Sing Here)</t>
  </si>
  <si>
    <t>PG-510 NEGRO para impresora CANON PIXMA MP230</t>
  </si>
  <si>
    <t>PG-512 XL NEGRO para impresora CANON PIXMA MP230</t>
  </si>
  <si>
    <t>Pizarras Blancas Laminadas 90x60 cm con Trípode</t>
  </si>
  <si>
    <t>Plásticos Protectores de Carnet</t>
  </si>
  <si>
    <t>Porta Clips</t>
  </si>
  <si>
    <t>Porta Lápiz de Metal</t>
  </si>
  <si>
    <t>Porta Revista de Metal</t>
  </si>
  <si>
    <t>Post it 3x3,  Varios Colores</t>
  </si>
  <si>
    <t>Post it Banderita</t>
  </si>
  <si>
    <t>Post it Grandes</t>
  </si>
  <si>
    <t>Post it Pequeño</t>
  </si>
  <si>
    <t>Q1338A (38A) para impresora LASERJET 4200 DTN</t>
  </si>
  <si>
    <t>Q2612AD (12A) para impresora HP LASERJET 1022</t>
  </si>
  <si>
    <t>Q5942A (42A) para impresora LASERJET 4250</t>
  </si>
  <si>
    <t>Reglas Plásticas 12¨</t>
  </si>
  <si>
    <t>Resaltador Amarillo Fluorescente</t>
  </si>
  <si>
    <t>Resaltador Fluorescente</t>
  </si>
  <si>
    <t>Router wifi</t>
  </si>
  <si>
    <t>Sacapuntas</t>
  </si>
  <si>
    <t>Sacapuntas Eléctrico</t>
  </si>
  <si>
    <t>Sello de Despachado (CUADRADO)</t>
  </si>
  <si>
    <t>Sello de Recibido (CUADRADO)</t>
  </si>
  <si>
    <t>Sellos Gomigrafos</t>
  </si>
  <si>
    <t>Separadores carpeta 8 1/2 x11</t>
  </si>
  <si>
    <t>Stick de Colle 35g (Pegamento)</t>
  </si>
  <si>
    <t>Tabla de Apoyo de Madera</t>
  </si>
  <si>
    <t>Tabla de apoyo/ Madera</t>
  </si>
  <si>
    <t>Tape 33-3M (un rollo)</t>
  </si>
  <si>
    <t>Tijeras de oficina</t>
  </si>
  <si>
    <t>Tinta para Sello color azul (docenas)</t>
  </si>
  <si>
    <t>Tinta para Sello color rojo</t>
  </si>
  <si>
    <t>Toner AR-310NT para impresora SHARP AR-M237</t>
  </si>
  <si>
    <t>Toner CB435A (35A) para impresora LASERJET P1006</t>
  </si>
  <si>
    <t>Toner CE285A (85A) para impresora HP P1102W</t>
  </si>
  <si>
    <t>Toner CE310A 126A para impresora HP CP1025NW</t>
  </si>
  <si>
    <t>Toner CE505A (05A) para impresora HP P2055DM</t>
  </si>
  <si>
    <t>Toner CF217A (17A) para impresora HP M102W</t>
  </si>
  <si>
    <t>Toner CF226A (26A) para impresora HP MFP M426 FDW</t>
  </si>
  <si>
    <t>Toner CF280A (80A) para impresora HP 400 M401 DNE</t>
  </si>
  <si>
    <t>Toner CF283A (83A) para impresora HP MFP M127 FN</t>
  </si>
  <si>
    <t>Toner E260A11L para impresora LEXMARK E260DN</t>
  </si>
  <si>
    <t>Toner HP CF217A 17A</t>
  </si>
  <si>
    <t>Toner para Impresora Xeroz 3220</t>
  </si>
  <si>
    <t>Toner Q1338A (38A) para impresora LASERJET 4200 DTN</t>
  </si>
  <si>
    <t>Toner Q2612AD (12A) para impresora HP LASERJET 1020</t>
  </si>
  <si>
    <t>Toner Q5942A (42A) para impresora LASERJET 4250</t>
  </si>
  <si>
    <t>Toner Q5945A (45A) para impresora HP 4345 MFP</t>
  </si>
  <si>
    <t>Toner T3520 para impresora TOSHIBA T3520</t>
  </si>
  <si>
    <t>Toner T4710U para impresora TOSHIBA SUPER G3</t>
  </si>
  <si>
    <t xml:space="preserve">Unidades de Sacagrapas </t>
  </si>
  <si>
    <t>Zafacón de Metal para escritorio</t>
  </si>
  <si>
    <t>Útiles menores médico-quirúrgicos</t>
  </si>
  <si>
    <t>lsUtilesMenoresMQ</t>
  </si>
  <si>
    <t>Aguja con hilo de seda 3/0</t>
  </si>
  <si>
    <t>2.3.9.3.01</t>
  </si>
  <si>
    <t>Aguja con Hilo de Seda 3/0</t>
  </si>
  <si>
    <t xml:space="preserve">2.3.9.3.01 </t>
  </si>
  <si>
    <t>Aguja corta 27G  1x100</t>
  </si>
  <si>
    <t>Aguja Corta 27G 1x100 (cajas)</t>
  </si>
  <si>
    <t>Aguja larga 27G  1x100</t>
  </si>
  <si>
    <t>Aguja Larga 27G 1x100 (cajas)</t>
  </si>
  <si>
    <t>Algodon en rollo (libra)</t>
  </si>
  <si>
    <t>Algodón en rollo (libra)</t>
  </si>
  <si>
    <t>Babero desechable</t>
  </si>
  <si>
    <t>Babero desechable 500/1</t>
  </si>
  <si>
    <t>Baja Lengua (1 caja)</t>
  </si>
  <si>
    <t>Baja lengua 100/1</t>
  </si>
  <si>
    <t>Banda de Celuloide 1x100</t>
  </si>
  <si>
    <t>Espejo con mango</t>
  </si>
  <si>
    <t>Fresa de pulido de Resina dorada (larga)</t>
  </si>
  <si>
    <t>Fresa económica 2200F</t>
  </si>
  <si>
    <t>Fresa Económica 2200F</t>
  </si>
  <si>
    <t>Fresa redonda 1012</t>
  </si>
  <si>
    <t>Fresa Redonda 1012</t>
  </si>
  <si>
    <t>Fresa redonda 1014</t>
  </si>
  <si>
    <t>Fresa Redonda 1014</t>
  </si>
  <si>
    <t>Fresa tipo Schufu</t>
  </si>
  <si>
    <t>Gasa 2'x 2'/4 No esterelizada 200/1 (paquetes)</t>
  </si>
  <si>
    <t>Gasa 2'x 2'/4 no esterilizada 200/1 (paquetes)</t>
  </si>
  <si>
    <t>Gorro Azul de Cirugia 100/1</t>
  </si>
  <si>
    <t>Guantes L</t>
  </si>
  <si>
    <t>Guantes L (cajas)</t>
  </si>
  <si>
    <t>Guantes M</t>
  </si>
  <si>
    <t>Guantes M (cajas)</t>
  </si>
  <si>
    <t>Guantes S</t>
  </si>
  <si>
    <t>Guantes S (cajas)</t>
  </si>
  <si>
    <t>Instrumento de obturación plástica</t>
  </si>
  <si>
    <t>Jeringa porta Carpule</t>
  </si>
  <si>
    <t>Kits de Resina</t>
  </si>
  <si>
    <t>Mascarilla lisa rectangular azul 1x50</t>
  </si>
  <si>
    <t>Mascarilla Lisa Rectangular Azul 1x50</t>
  </si>
  <si>
    <t>Papel Articular</t>
  </si>
  <si>
    <t>Turbina</t>
  </si>
  <si>
    <t>lsViaticosDP</t>
  </si>
  <si>
    <t>Viaticos Chofer Sin Hospedaje</t>
  </si>
  <si>
    <t>2.2.3.1.01</t>
  </si>
  <si>
    <t>Viaticos Tecnicos con Hospedaje</t>
  </si>
  <si>
    <t>Viaticos Tecnicos Sin Hospedaje</t>
  </si>
  <si>
    <t>lsEquiposTransporte</t>
  </si>
  <si>
    <t>Unidad</t>
  </si>
  <si>
    <t>2.6.4.1.01</t>
  </si>
  <si>
    <t>2.6.4.2.01</t>
  </si>
  <si>
    <t>2.6.4.8.01</t>
  </si>
  <si>
    <t>Recursos Externos</t>
  </si>
  <si>
    <t>Código Presupuestario</t>
  </si>
  <si>
    <t>CEAS:</t>
  </si>
  <si>
    <t>CEAS</t>
  </si>
  <si>
    <t>Programación de Insumos</t>
  </si>
  <si>
    <t>Prioridades Directivas</t>
  </si>
  <si>
    <t>Resultados Esperados</t>
  </si>
  <si>
    <t xml:space="preserve">Productos </t>
  </si>
  <si>
    <t>Código</t>
  </si>
  <si>
    <t>Actividades Programables Presupuestables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</si>
  <si>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</si>
  <si>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</si>
  <si>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</si>
  <si>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</si>
  <si>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</si>
  <si>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</si>
  <si>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</si>
  <si>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</si>
  <si>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</si>
  <si>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</si>
  <si>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</si>
  <si>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</si>
  <si>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de Acciones </t>
  </si>
  <si>
    <t>Medio de Verificación 1</t>
  </si>
  <si>
    <t>Medio de Verificación 2</t>
  </si>
  <si>
    <t>Medio de Verificación 3</t>
  </si>
  <si>
    <t>Observaciones</t>
  </si>
  <si>
    <t xml:space="preserve">Responsable </t>
  </si>
  <si>
    <t>Desarrollo y Gestión de la Red de Servicios</t>
  </si>
  <si>
    <t>Informe</t>
  </si>
  <si>
    <t>Conjunto mínimo de áreas funcionales y operativas definidas y habilitadas en el Nivel Central</t>
  </si>
  <si>
    <t>Transparencia Institucional</t>
  </si>
  <si>
    <t>Listado de participación</t>
  </si>
  <si>
    <t>Estructuras organizativas y funcionales desplegadas en todos los niveles del SNS</t>
  </si>
  <si>
    <t>Gestión Integral de Información</t>
  </si>
  <si>
    <t>Fotos</t>
  </si>
  <si>
    <t>Gestión Administrativa y Estratégica fortalecida</t>
  </si>
  <si>
    <t>Gestión y Control de la Planificación Institucional</t>
  </si>
  <si>
    <t>Plan</t>
  </si>
  <si>
    <t>Gestionar y fortalecer el Talento Humano</t>
  </si>
  <si>
    <t>Incrementada la sostenibilidad financiera de la Red, mediante la implementación de un Modelo de Gestión Económico y Financiero que permita reducir las brechas entre los recursos y las necesidades</t>
  </si>
  <si>
    <t>Reporte</t>
  </si>
  <si>
    <t>Calidad de la Atención Clínica</t>
  </si>
  <si>
    <t>Minuta</t>
  </si>
  <si>
    <t>Adecuada infraestructura tecnología para dar respuestas a las demandas de los usuarios del nivel central del SNS</t>
  </si>
  <si>
    <t>Hoja de supervisión</t>
  </si>
  <si>
    <t>Estandarizados los instrumentos de recolección de datos de los establecimientos de salud y de las entidades administrativas de la red, que minimice la duplicidad de reportes e informes que emanen de los diferentes niveles</t>
  </si>
  <si>
    <t>Inventario</t>
  </si>
  <si>
    <t>Régimen de auditoria de calidad de la información implementado</t>
  </si>
  <si>
    <t>Reglamento</t>
  </si>
  <si>
    <t>Sistemas de información digitales estandarizados, que permita el flujo de información entre niveles y facilite la toma de decisiones desarrollados e implementados</t>
  </si>
  <si>
    <t>Memoria</t>
  </si>
  <si>
    <t>Implementado un Plan de Comunicación Interna y externa que facilite el flujo de información oportuna y de calidad en todos los niveles</t>
  </si>
  <si>
    <t>Encuesta</t>
  </si>
  <si>
    <t>Aumentados los establecimientos de salud que cumplen con los criterios de habilitación definidos por el MSP</t>
  </si>
  <si>
    <t>Definidos y estandarizados los mecanismos, instrumentos de medición y reporte de los planes y programas.</t>
  </si>
  <si>
    <t>Monitoreados los objetivos propuestos y definidos los alcances de cumplimiento.</t>
  </si>
  <si>
    <t>Reglamentos de Ley de Carrera Sanitaria definidos</t>
  </si>
  <si>
    <t>Diseñado e implementado el protocolo de selección y contratación de los gestores y directivos de la Red</t>
  </si>
  <si>
    <t>Disminuido el nivel de rotación del RRHH</t>
  </si>
  <si>
    <t>Red de Atención Primaria articulada, coordinada y fortalecida
Atención Materno Infantil de calidad y estructurada
Atención a la urgencia y emergencia cumpliendo criterios de calidad y coordinación 
Fortalecido el modelo de referencia y contrareferencia 
Acceso universal a medicamentos en la Red de Primer Nivel de atención 
Disponibilidad oportuna de sangre en condiciones de calidad
Gobernanza fortalecida</t>
  </si>
  <si>
    <t>Fortalecido el acceso a la atención, mediante una cartera de servicios que responda a las necesidades de salud de la población, priorizando los grupos más vulnerables</t>
  </si>
  <si>
    <t>Desarrollada e implementada las intervenciones con carácter preventivo, de promoción y asistencia de las enfermedades crónicas no transmisibles</t>
  </si>
  <si>
    <t>ID_Dependendencia</t>
  </si>
  <si>
    <t>POA</t>
  </si>
  <si>
    <t>SRS</t>
  </si>
  <si>
    <t>AREA</t>
  </si>
  <si>
    <t>TIPO</t>
  </si>
  <si>
    <t>Código_Actividad</t>
  </si>
  <si>
    <t>Meta Lograda actual periodo                 Año 2019</t>
  </si>
  <si>
    <t>Meta Lograda Año 2018</t>
  </si>
  <si>
    <t>Meta Proyectada a Lograr Año 2019</t>
  </si>
  <si>
    <t>Meta Proyectada Año 2020</t>
  </si>
  <si>
    <t>Programación de actividades</t>
  </si>
  <si>
    <t>Odontologia</t>
  </si>
  <si>
    <t>Implementación del Sistema de Administración de Bienes</t>
  </si>
  <si>
    <t>Activo Fijo</t>
  </si>
  <si>
    <t>Elaboración del plan de mantenimiento preventivo de equipos e infraestructura</t>
  </si>
  <si>
    <t>Gerencia de Mantenimiento</t>
  </si>
  <si>
    <t>Implementación del plan de mantenimiento preventivo de equipos e infraestructura</t>
  </si>
  <si>
    <t>Reporte y descargo equipo chatarra</t>
  </si>
  <si>
    <t>Implementación de las NOBACI</t>
  </si>
  <si>
    <t>Subdirección Planificación</t>
  </si>
  <si>
    <t>Análisis de ejecución presupuestaria enfocada a la programación trimestral</t>
  </si>
  <si>
    <t>Auditoría de los expedientes clínicos</t>
  </si>
  <si>
    <t>2. Transparencia Institucional</t>
  </si>
  <si>
    <t>Portales de Transparencia de la Red SNS</t>
  </si>
  <si>
    <t>OAI</t>
  </si>
  <si>
    <t>Reunión de seguimiento al comité de medios web</t>
  </si>
  <si>
    <t>Fortalecimiento de la Planificación Institucional</t>
  </si>
  <si>
    <t>Elaboración del POA 2021</t>
  </si>
  <si>
    <t>Elaboración del PACC 2021</t>
  </si>
  <si>
    <t>Elaboración de la Memoria Institucional 2020</t>
  </si>
  <si>
    <t>Gerencia de Monitoreo y Evaluación</t>
  </si>
  <si>
    <t>Modelo de Gestión de Calidad Intitucional</t>
  </si>
  <si>
    <t>Autodiagnóstico CAF</t>
  </si>
  <si>
    <t>Comité de Calidad</t>
  </si>
  <si>
    <t>Desarrollo de un Sistema de Monitoreo de la calidad del servicio</t>
  </si>
  <si>
    <t>Protocolo Auditoría Calidad del Dato</t>
  </si>
  <si>
    <t>Despliegue del Sistema de información de producción de servicios</t>
  </si>
  <si>
    <t xml:space="preserve">Levantamiento del dato y reporte de producción de servicios </t>
  </si>
  <si>
    <t>6. Disminución de la Mortalidad Materna e Infantil</t>
  </si>
  <si>
    <t>Subdirección Médica</t>
  </si>
  <si>
    <t>Provisión de servicios Salud Materno, Neonatal y Adolescente</t>
  </si>
  <si>
    <t>Seguimiento a la Sala de situación mortalidad materna y perinatal</t>
  </si>
  <si>
    <t>Comité de Calidad en Salud</t>
  </si>
  <si>
    <t>Seguimiento al Registro en línea del Certificado de Nacidos Vivos</t>
  </si>
  <si>
    <t>Subdirección Médica/ Nacidos Vivos</t>
  </si>
  <si>
    <t>Autoevaluación adherencia a protocolos obstétricos y neonatales</t>
  </si>
  <si>
    <t>Capacitación a proveedores sobre el cuidado básico del recién nacido y reanimación cardio-pulmonar</t>
  </si>
  <si>
    <t xml:space="preserve">Promoción de la lactancia materna </t>
  </si>
  <si>
    <t>Gerencia de Enfermería</t>
  </si>
  <si>
    <t>Implementación de la Estrategia Código Rojo</t>
  </si>
  <si>
    <t>Reunión del Comité de Morbilidad Materna Extrema</t>
  </si>
  <si>
    <t>Comité de Morbilidad Materna</t>
  </si>
  <si>
    <t xml:space="preserve">Seguimiento a la reducción de las intervenciones por cesáreas </t>
  </si>
  <si>
    <t>Gerencia de Ginecostetricia</t>
  </si>
  <si>
    <t>Contrareferimiento de las púerperas al PN</t>
  </si>
  <si>
    <t>Gerencia de Atención al Usuario</t>
  </si>
  <si>
    <t xml:space="preserve">Oferta de servicios integrales para la prevención del embarazo en adolescentes. </t>
  </si>
  <si>
    <t>Plan de capacitación Institucional</t>
  </si>
  <si>
    <t>Gerencia de Capacitación</t>
  </si>
  <si>
    <t>Política de Recursos Humanos (Clima  y seguridad Laboral)</t>
  </si>
  <si>
    <t>Aplicación Encuesta de clima laboral</t>
  </si>
  <si>
    <t>Encargada de Salud Ocupacional</t>
  </si>
  <si>
    <t>Gerencia de Reclutamiento y Selección</t>
  </si>
  <si>
    <t>8. Automatización Tecnológica</t>
  </si>
  <si>
    <t>Gerencia de Tecnología</t>
  </si>
  <si>
    <t>9. Cultura de Servicios y Gestión de Usuarios</t>
  </si>
  <si>
    <t>Disminución de las Listas de Espera</t>
  </si>
  <si>
    <t>Jornadas quirúrgicas para disminuir listas de espera</t>
  </si>
  <si>
    <t>Actualización de las listas de espera quirúrgicas</t>
  </si>
  <si>
    <t>Acceso a Servicios Diagnósticos y Gestión de Sangre Segura</t>
  </si>
  <si>
    <t>Seguimiento a la prestación de servicios de laboratorio y servicios de transfusión ofertados 24 h</t>
  </si>
  <si>
    <t xml:space="preserve">Seguimiento a la prestación de los servicios de pruebas especiales de VIH (CD4, CV y ADN-PCR) </t>
  </si>
  <si>
    <t>Conformación de clubes de donantes</t>
  </si>
  <si>
    <t>Jornadas voluntarias de donación de sangre</t>
  </si>
  <si>
    <t xml:space="preserve">Provisión de servicios de salud bucal individual y colectiva </t>
  </si>
  <si>
    <t>Provisión de servicios de prevención de cáncer cérvico uterino</t>
  </si>
  <si>
    <t>Fortalecimiento de los servicios de emergencia y apoyo ante desastres en la Red SNS</t>
  </si>
  <si>
    <t xml:space="preserve">Implementación del Plan de mejora del Indice de seguridad hospitalario comites de emergencias Regionales </t>
  </si>
  <si>
    <t>Elaboración Planes de Emergencias y Desastres Hospitalarios</t>
  </si>
  <si>
    <t>Comité de Emergencias y Desatres</t>
  </si>
  <si>
    <t>Lapicero</t>
  </si>
  <si>
    <t>Hoja papel bond</t>
  </si>
  <si>
    <t>Gerencia de Relaciones Publicas</t>
  </si>
  <si>
    <t>Reunión técnica de implementación de mejoras en ejecuciones del POA, según hallazgos de auditorias.</t>
  </si>
  <si>
    <t>Gerencia de Calidad</t>
  </si>
  <si>
    <t>3. Gestión Integral de Información</t>
  </si>
  <si>
    <t xml:space="preserve"> </t>
  </si>
  <si>
    <t>10. Fortalecimiento de la Veeduría y participación social</t>
  </si>
  <si>
    <t xml:space="preserve">Plan de Comunicacion </t>
  </si>
  <si>
    <t xml:space="preserve">Atención a la urgencia y emergencia cumpliendo criterios de calidad y coordinación </t>
  </si>
  <si>
    <t>Flujos financieros a los SRS y a los niveles de atención coherentes con el Modelo y con la prioridad de fortalecer la Atención Primaria y el resto de áreas criticas</t>
  </si>
  <si>
    <t>Mejora de la hostelería hospitalaria</t>
  </si>
  <si>
    <t>Elaboración e implementación del plan de fortalecimiento de los servicios de hostelería hospitalaria</t>
  </si>
  <si>
    <t>Lapiz</t>
  </si>
  <si>
    <t xml:space="preserve">Actualización trimestral del inventario  de bienes </t>
  </si>
  <si>
    <t>Realizar la autoevaluación de las Normas Basicas de Control Interno (NOBACI)</t>
  </si>
  <si>
    <t>Elaborar del Plan de Mejora de las NOBACI</t>
  </si>
  <si>
    <t>Fortalecida la Gestión Financiera del Hospital</t>
  </si>
  <si>
    <t>Análisis comportamiento pago</t>
  </si>
  <si>
    <t>Análisis de Gestión de Tesorería</t>
  </si>
  <si>
    <t>Elaborar y análizar los estados financieros del CEAS</t>
  </si>
  <si>
    <t xml:space="preserve">Seguimiento y análisis al proceso de facturación por venta de servicios a ARS </t>
  </si>
  <si>
    <t xml:space="preserve">Actualizar del portal de transparencia </t>
  </si>
  <si>
    <t>Actualizar el comité de medios web (OAI, Comunicaciones, Jurídica, TIC)</t>
  </si>
  <si>
    <t>Acta constitutiva</t>
  </si>
  <si>
    <t>Clasificación de la Información según el artículo 23 y 29, de la ley 200-04</t>
  </si>
  <si>
    <t>Gerencia Legal</t>
  </si>
  <si>
    <t>Análisis y seguimiento al proceso de Quejas y Sugerencias del portal de Atención Ciudadana 311</t>
  </si>
  <si>
    <t xml:space="preserve">Gestión Administrativa y Estratégica fortalecida </t>
  </si>
  <si>
    <t>Taller de Evaluación del Plan Estratégico del Hospital</t>
  </si>
  <si>
    <t xml:space="preserve">Seguimiento del cumplimiento del Dashboard de Gestión </t>
  </si>
  <si>
    <t>Seguimiento al cumplimiento de la Carta Compromiso al Ciudadano</t>
  </si>
  <si>
    <t>Reunión de seguimiento a los planes de mejora producto del informe de retorno  del CAF</t>
  </si>
  <si>
    <t>Sesiones de trabajo comité de calidad en la gestión</t>
  </si>
  <si>
    <t>Promovida la gestión eficiente, que facilite la comunicación, coordinación y control de la red del SNS</t>
  </si>
  <si>
    <t>Despliegue Inicativa Madre y Recien Nacidos bien cuidados</t>
  </si>
  <si>
    <t>Seguimiento a la Inicativa Madre y Recien Nacidos Bien Cuidados</t>
  </si>
  <si>
    <t>Capacitación a proveedores sobre promoción, consejería y anticoncepción post-evento obstétrico, métodos anticonceptivos de largo plazo y de emergencia</t>
  </si>
  <si>
    <t xml:space="preserve">Control de crecimiento y desarrollo, vigilancia nutricional y estimulación temprana </t>
  </si>
  <si>
    <t xml:space="preserve">Elaboración al Plan de Capacitación </t>
  </si>
  <si>
    <t xml:space="preserve">Seguimiento al desarrollo del Plan de Capacitación </t>
  </si>
  <si>
    <t>Elaboración y seguimiento al Plan de Mejora de la Encuesta de Clima Laboral</t>
  </si>
  <si>
    <t xml:space="preserve">Elaboración Acuerdos Desempeño  </t>
  </si>
  <si>
    <t>Seguimiento al cumplimiento de horario</t>
  </si>
  <si>
    <t>Gerencia de Registro y Control</t>
  </si>
  <si>
    <t>Evaluación Desempeño de los colaboradores</t>
  </si>
  <si>
    <t>Racionalizado el uso de los recursos financieros y económicos</t>
  </si>
  <si>
    <t xml:space="preserve">Sistema Informático HOSPINFO desarrollado </t>
  </si>
  <si>
    <t>Implementado sistema informático HOSPINFO del HMRA</t>
  </si>
  <si>
    <t>Fortalecida la capacidad de Gestión de la Red en relación a los objetivos estratégicos del SNS</t>
  </si>
  <si>
    <t>Fortalecimiento de la infraestructura tecnológica</t>
  </si>
  <si>
    <t>Implementación de la Certificación de Interoperatividad de los sistemas (NORTIC A4)</t>
  </si>
  <si>
    <t>Cuestionario diagnóstico</t>
  </si>
  <si>
    <t>Certificado Nortic A4</t>
  </si>
  <si>
    <t>Seguimiento fortalecimiento para el índice de TICS</t>
  </si>
  <si>
    <t>Indice</t>
  </si>
  <si>
    <t>Reuniones de implementación y mejoras del sistema informático de Gestión Clínica</t>
  </si>
  <si>
    <t>Implementación de mantenimiento de los equipos y sistemas informáticos</t>
  </si>
  <si>
    <t xml:space="preserve">Reporte </t>
  </si>
  <si>
    <t xml:space="preserve">Auditoría Calidad del dato de la producción de servicios </t>
  </si>
  <si>
    <t>Informe estadísticos  67-A y 72-A</t>
  </si>
  <si>
    <t>Elaboración de Boletín Estadístico Institucional</t>
  </si>
  <si>
    <t>Boletín</t>
  </si>
  <si>
    <t xml:space="preserve">Elaboración del plan de comunicación </t>
  </si>
  <si>
    <t xml:space="preserve">Seguimiento al plan de comunicación </t>
  </si>
  <si>
    <t>Gestión de Usuarios en EE.SS PNA y CEAS.</t>
  </si>
  <si>
    <t>Aplicación de encuestas de satisfacción de usuarios.</t>
  </si>
  <si>
    <t xml:space="preserve">Elaboración informe trimestral </t>
  </si>
  <si>
    <t xml:space="preserve">Seguimiento a los Servicios de Odontología </t>
  </si>
  <si>
    <t>Seguimiento a los Servicios de oncología</t>
  </si>
  <si>
    <t>Mejorada la cobertura y calidad en materia de salud sexual-reproductiva en todos los niveles de atención con énfasis en la atención materno-perinatal, infantil y adolescente</t>
  </si>
  <si>
    <t>Fortalecimiento de los Servicios de Atención a población adolescente</t>
  </si>
  <si>
    <t xml:space="preserve">Conformación de las Unidades de Atencion Integral para Adolescentes </t>
  </si>
  <si>
    <t xml:space="preserve">Implementación de las Guías y protocolos de atención integral con énfasis en salud sexual y salud reproductiva </t>
  </si>
  <si>
    <t xml:space="preserve">Implementación del protocolo de atención para manejo de consejería y asesoría en anticoncepción para los/as adolescentes a través de la implicación del personal médico, de enfermería y promotores/as </t>
  </si>
  <si>
    <t>Listado</t>
  </si>
  <si>
    <t xml:space="preserve">Implementación del plan de mejora para la habilitación de las unidades de cuidados obstétricos de emergencia y neonatales en la Red </t>
  </si>
  <si>
    <t>Fortalecimiento de los Servicios de Atención Materno Infantil</t>
  </si>
  <si>
    <t>Implementación de la inciativa Mejora de la Calidad y Humanización de los Servicios de Atención a la Madre y el Recién Nacido</t>
  </si>
  <si>
    <t>Elaboración de los planes de mejora, fruto de los resultados de la evaluación de adherencia a protocolos</t>
  </si>
  <si>
    <t>Implementación de la Clínica de los Trastornos Hipertensivos del Embarazo</t>
  </si>
  <si>
    <t>Conformación de los comité de morbilidad materna extrema</t>
  </si>
  <si>
    <t>Estructuración de los equipos de la Red de Reanimación Neonatal Avanzada</t>
  </si>
  <si>
    <t>Implementación del Programa Mamá Canguro</t>
  </si>
  <si>
    <t>Implementación de la sala situacional en los CEAS</t>
  </si>
  <si>
    <t xml:space="preserve">Carpeta Con 3 Ganchos De 3" Plas.  </t>
  </si>
  <si>
    <t xml:space="preserve">Toner Compatible Con Hp 278a    </t>
  </si>
  <si>
    <t>DEUDA ACTUAL AL MAYO 2019 MAS PROCECCION A DICIEMBRE 2019</t>
  </si>
  <si>
    <t>Servicios No Personales</t>
  </si>
  <si>
    <t>Reparaciones de maquinarias y equipos</t>
  </si>
  <si>
    <t>Otros Servicios No Personales</t>
  </si>
  <si>
    <t>Productos de Papel, Carton e Impresos</t>
  </si>
  <si>
    <t>Productos Farmaceuticos</t>
  </si>
  <si>
    <t>Combustibles, Lubricantes, Productos Quimicos y Conexos</t>
  </si>
  <si>
    <t>Utiles menores médico quirurgicos</t>
  </si>
  <si>
    <t>Total de Egresos RD$</t>
  </si>
  <si>
    <t>2.3.9.2.01</t>
  </si>
  <si>
    <t>HMRA.1.1.1.01</t>
  </si>
  <si>
    <t>HMRA.1.1.1.02</t>
  </si>
  <si>
    <t>HMRA.1.1.1.03</t>
  </si>
  <si>
    <t>HMRA.1.1.1.04</t>
  </si>
  <si>
    <t>HMRA.1.1.2.01</t>
  </si>
  <si>
    <t>HMRA.1.1.2.02</t>
  </si>
  <si>
    <t>HMRA.1.1.3.01</t>
  </si>
  <si>
    <t>HMRA.1.1.3.02</t>
  </si>
  <si>
    <t>HMRA.1.1.3.03</t>
  </si>
  <si>
    <t>HMRA.1.1.3.04</t>
  </si>
  <si>
    <t>HMRA.1.1.3.05</t>
  </si>
  <si>
    <t>HMRA.1.1.3.07</t>
  </si>
  <si>
    <t>HMRA.1.1.3.06</t>
  </si>
  <si>
    <t>HMRA1.1.4.01</t>
  </si>
  <si>
    <t>HMRA.1.1.4.02</t>
  </si>
  <si>
    <t>HMRA.1.1.4.03</t>
  </si>
  <si>
    <t>HMRA.1.1.4.04</t>
  </si>
  <si>
    <t>HMRA.1.1.4.05</t>
  </si>
  <si>
    <t>HMRA.1.1.4.06</t>
  </si>
  <si>
    <t>HMRA1.1.3.01</t>
  </si>
  <si>
    <t>HMRA.1.1.3.08</t>
  </si>
  <si>
    <t>HMRA.1.2.1.01</t>
  </si>
  <si>
    <t>HMRA.1.2.2.01</t>
  </si>
  <si>
    <t>HMRA.1.2.2.03</t>
  </si>
  <si>
    <t>HMRA.1.2.2.02</t>
  </si>
  <si>
    <t>HMRA.1.2.2.05</t>
  </si>
  <si>
    <t>HMRA.1.2.2.04</t>
  </si>
  <si>
    <t>HMRA.1.2.2.06</t>
  </si>
  <si>
    <t>HMRA.1.2.2.07</t>
  </si>
  <si>
    <t>HMRA.1.2.2.10</t>
  </si>
  <si>
    <t>HMRA.1.2.2.11</t>
  </si>
  <si>
    <t>HMRA.1.2.2.08</t>
  </si>
  <si>
    <t>HMRA.1.2.2.09</t>
  </si>
  <si>
    <t>HMRA.1.3.1.01</t>
  </si>
  <si>
    <t>HMRA.1.3.1.02</t>
  </si>
  <si>
    <t>HMRA.1.3.1.03</t>
  </si>
  <si>
    <t>HMRA.1.3.1.04</t>
  </si>
  <si>
    <t>HMRA.1.3.1.05</t>
  </si>
  <si>
    <t>HMRA.1.3.1.06</t>
  </si>
  <si>
    <t>HMRA.1.3.1.07</t>
  </si>
  <si>
    <t>HMRA.1.4.1.01</t>
  </si>
  <si>
    <t>HMRA.1.4.1.02</t>
  </si>
  <si>
    <t>HMRA.1.4.1.03</t>
  </si>
  <si>
    <t>HMRA.1.5.1.01</t>
  </si>
  <si>
    <t>HMRA.1.5.1.02</t>
  </si>
  <si>
    <t>HMRA.1.5.1.03</t>
  </si>
  <si>
    <t>HMRA.1.5.1.04</t>
  </si>
  <si>
    <t>HMRA.1.6.3.01</t>
  </si>
  <si>
    <t>HMRA.1.6.4.02</t>
  </si>
  <si>
    <t>HMRA.1.6.4.03</t>
  </si>
  <si>
    <t>HMRA.1.6.4.04</t>
  </si>
  <si>
    <t>HMRA.1.7.1.01</t>
  </si>
  <si>
    <t>HMRA.1.7.1.02</t>
  </si>
  <si>
    <t>HMRA.1.10.2.01</t>
  </si>
  <si>
    <t>HMRA.3.1.3.01</t>
  </si>
  <si>
    <t>HMRA.3.1.3.02</t>
  </si>
  <si>
    <t>HMRA.3.2.3.01</t>
  </si>
  <si>
    <t>HMRA.3.3.1.01</t>
  </si>
  <si>
    <t>HMRA.3.3.1.02</t>
  </si>
  <si>
    <t>HMRA.3.3.1.04</t>
  </si>
  <si>
    <t>HMRA.3.3.1.03</t>
  </si>
  <si>
    <t>HMRA.3.3.1.05</t>
  </si>
  <si>
    <t>HMRA.3.3.1.06</t>
  </si>
  <si>
    <t>HMRA.3.3.1.07</t>
  </si>
  <si>
    <t>HMRA.3.3.1.08</t>
  </si>
  <si>
    <t>HMRA.4.1.1.01</t>
  </si>
  <si>
    <t>HMRA.4.1.1.02</t>
  </si>
  <si>
    <t>HMRA.4.1.1.03</t>
  </si>
  <si>
    <t>HMRA.4.1.1.04</t>
  </si>
  <si>
    <t>HMRA.4.1.1.05</t>
  </si>
  <si>
    <t>HMRA.4.1.1.06</t>
  </si>
  <si>
    <t>HMRA.4.1.1.07</t>
  </si>
  <si>
    <t>HMRA.4.1.1.08</t>
  </si>
  <si>
    <t>HMRA.4.1.1.09</t>
  </si>
  <si>
    <t>HMRA.4.1.1.10</t>
  </si>
  <si>
    <t>HMRA.4.1.1.11</t>
  </si>
  <si>
    <t>HMRA.4.1.1.12</t>
  </si>
  <si>
    <t>HMRA.5.1.2.1.8.01</t>
  </si>
  <si>
    <t>HMRA1.1.1.01</t>
  </si>
  <si>
    <t>HMRA.1.1.4.01</t>
  </si>
  <si>
    <t>Unidad de Presupuesto</t>
  </si>
  <si>
    <t>Gerencia de Contabilidad</t>
  </si>
  <si>
    <t>Gerencia de Tesoreria</t>
  </si>
  <si>
    <t>Gerencia de Auditoria</t>
  </si>
  <si>
    <t>Gerencia de Facturacion</t>
  </si>
  <si>
    <t>Gerencia de Anestesiologia</t>
  </si>
  <si>
    <t>Gerencia de Tecnologia</t>
  </si>
  <si>
    <t>Gerencia de Monitoreo y Evaluacion/ Gerencia de Estadistica</t>
  </si>
  <si>
    <t>Gerencia de Estadistica</t>
  </si>
  <si>
    <t>Gerencia de Monitoreo y Evaluacion</t>
  </si>
  <si>
    <t>Comite de Emergencia y Desastres</t>
  </si>
  <si>
    <t>Subdireccion Servicios Generales</t>
  </si>
  <si>
    <t>Gerencia de Odontologia</t>
  </si>
  <si>
    <t>Comite de Morbilidad Materna Extrema</t>
  </si>
  <si>
    <t>Subdireccion de Planificacion</t>
  </si>
  <si>
    <t>Subdireccion Planificacion</t>
  </si>
  <si>
    <t>Subdireccion Medica</t>
  </si>
  <si>
    <t>Gerencia de Capacitacion/ Subdireccion Medica</t>
  </si>
  <si>
    <t>Subdireccion Medica/ Gerencia de Neonatologia</t>
  </si>
  <si>
    <t>Subdireccion Medica/ Gerencia de Laboratorio</t>
  </si>
  <si>
    <t>Gerencia de Ginecologia</t>
  </si>
  <si>
    <t>Subdireccion Medica/ Planificacion Familiar</t>
  </si>
  <si>
    <t>Subdireccion Medica/ Gerencia de Emergencia</t>
  </si>
  <si>
    <t>Subdireccion Medica/ Gerencia de Ginecostetricia</t>
  </si>
  <si>
    <t>Gerencia de Neonatologia</t>
  </si>
  <si>
    <t xml:space="preserve">Subdireccion Medica/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</si>
</sst>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Goudy Old Style"/>
      <family val="1"/>
    </font>
    <font>
      <sz val="11"/>
      <color theme="1"/>
      <name val="Calibri"/>
      <family val="2"/>
      <scheme val="minor"/>
    </font>
    <font>
      <sz val="11"/>
      <color theme="1"/>
      <name val="Goudy Old Style"/>
      <family val="1"/>
    </font>
    <font>
      <sz val="10"/>
      <name val="Cambria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w Cen MT"/>
      <family val="2"/>
    </font>
    <font>
      <sz val="10"/>
      <name val="Tw Cen MT"/>
      <family val="2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49B17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4" tint="0.79998168889431442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0.39991454817346722"/>
      </right>
      <top/>
      <bottom/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</cellStyleXfs>
  <cellXfs count="598">
    <xf numFmtId="0" fontId="0" fillId="0" borderId="0" xfId="0"/>
    <xf numFmtId="0" fontId="4" fillId="0" borderId="0" xfId="4"/>
    <xf numFmtId="0" fontId="7" fillId="0" borderId="0" xfId="4" applyFont="1"/>
    <xf numFmtId="0" fontId="8" fillId="3" borderId="0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 wrapText="1"/>
    </xf>
    <xf numFmtId="0" fontId="9" fillId="6" borderId="7" xfId="0" applyFont="1" applyFill="1" applyBorder="1"/>
    <xf numFmtId="0" fontId="10" fillId="6" borderId="7" xfId="0" applyFont="1" applyFill="1" applyBorder="1"/>
    <xf numFmtId="0" fontId="10" fillId="2" borderId="7" xfId="0" applyFont="1" applyFill="1" applyBorder="1"/>
    <xf numFmtId="0" fontId="10" fillId="2" borderId="7" xfId="0" applyFont="1" applyFill="1" applyBorder="1" applyAlignment="1">
      <alignment horizontal="left"/>
    </xf>
    <xf numFmtId="0" fontId="9" fillId="7" borderId="8" xfId="0" applyFont="1" applyFill="1" applyBorder="1"/>
    <xf numFmtId="0" fontId="10" fillId="7" borderId="8" xfId="0" applyFont="1" applyFill="1" applyBorder="1"/>
    <xf numFmtId="0" fontId="9" fillId="8" borderId="8" xfId="0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9" fillId="4" borderId="11" xfId="0" applyFont="1" applyFill="1" applyBorder="1" applyAlignment="1">
      <alignment horizontal="left"/>
    </xf>
    <xf numFmtId="0" fontId="10" fillId="10" borderId="0" xfId="0" applyFont="1" applyFill="1" applyBorder="1" applyProtection="1">
      <protection locked="0"/>
    </xf>
    <xf numFmtId="0" fontId="6" fillId="0" borderId="0" xfId="2" applyFont="1"/>
    <xf numFmtId="0" fontId="9" fillId="11" borderId="5" xfId="2" applyFont="1" applyFill="1" applyBorder="1" applyAlignment="1">
      <alignment horizontal="center" textRotation="90" wrapText="1"/>
    </xf>
    <xf numFmtId="0" fontId="9" fillId="11" borderId="5" xfId="2" applyFont="1" applyFill="1" applyBorder="1" applyAlignment="1">
      <alignment horizontal="center" vertical="center" wrapText="1"/>
    </xf>
    <xf numFmtId="0" fontId="9" fillId="11" borderId="5" xfId="2" applyFont="1" applyFill="1" applyBorder="1" applyAlignment="1">
      <alignment horizontal="center" vertical="center"/>
    </xf>
    <xf numFmtId="0" fontId="12" fillId="2" borderId="7" xfId="2" applyFont="1" applyFill="1" applyBorder="1"/>
    <xf numFmtId="0" fontId="11" fillId="2" borderId="7" xfId="2" applyFont="1" applyFill="1" applyBorder="1" applyAlignment="1">
      <alignment horizontal="left" vertical="top" wrapText="1"/>
    </xf>
    <xf numFmtId="0" fontId="11" fillId="2" borderId="7" xfId="2" applyFont="1" applyFill="1" applyBorder="1" applyAlignment="1">
      <alignment horizontal="center" vertical="top" wrapText="1"/>
    </xf>
    <xf numFmtId="0" fontId="11" fillId="2" borderId="7" xfId="2" applyFont="1" applyFill="1" applyBorder="1" applyAlignment="1">
      <alignment vertical="top" wrapText="1"/>
    </xf>
    <xf numFmtId="4" fontId="11" fillId="2" borderId="7" xfId="2" applyNumberFormat="1" applyFont="1" applyFill="1" applyBorder="1" applyAlignment="1">
      <alignment vertical="top" wrapText="1"/>
    </xf>
    <xf numFmtId="0" fontId="12" fillId="2" borderId="7" xfId="2" applyFont="1" applyFill="1" applyBorder="1" applyAlignment="1">
      <alignment horizontal="left" vertical="top" wrapText="1"/>
    </xf>
    <xf numFmtId="0" fontId="12" fillId="2" borderId="7" xfId="2" applyFont="1" applyFill="1" applyBorder="1" applyAlignment="1">
      <alignment horizontal="center" vertical="top" wrapText="1"/>
    </xf>
    <xf numFmtId="0" fontId="12" fillId="2" borderId="7" xfId="2" applyFont="1" applyFill="1" applyBorder="1" applyAlignment="1">
      <alignment vertical="top" wrapText="1"/>
    </xf>
    <xf numFmtId="4" fontId="11" fillId="2" borderId="7" xfId="2" applyNumberFormat="1" applyFont="1" applyFill="1" applyBorder="1" applyAlignment="1" applyProtection="1">
      <alignment vertical="top" wrapText="1"/>
    </xf>
    <xf numFmtId="0" fontId="12" fillId="2" borderId="13" xfId="2" applyFont="1" applyFill="1" applyBorder="1" applyAlignment="1">
      <alignment horizontal="center" vertical="top" wrapText="1"/>
    </xf>
    <xf numFmtId="0" fontId="12" fillId="2" borderId="13" xfId="2" applyFont="1" applyFill="1" applyBorder="1" applyAlignment="1">
      <alignment horizontal="left" vertical="top" wrapText="1"/>
    </xf>
    <xf numFmtId="0" fontId="12" fillId="2" borderId="13" xfId="2" applyFont="1" applyFill="1" applyBorder="1" applyAlignment="1">
      <alignment vertical="top" wrapText="1"/>
    </xf>
    <xf numFmtId="0" fontId="11" fillId="6" borderId="6" xfId="2" applyFont="1" applyFill="1" applyBorder="1" applyAlignment="1">
      <alignment horizontal="left" vertical="top" wrapText="1"/>
    </xf>
    <xf numFmtId="0" fontId="11" fillId="6" borderId="6" xfId="2" applyFont="1" applyFill="1" applyBorder="1" applyAlignment="1">
      <alignment horizontal="center" vertical="top" wrapText="1"/>
    </xf>
    <xf numFmtId="0" fontId="11" fillId="6" borderId="6" xfId="2" applyFont="1" applyFill="1" applyBorder="1" applyAlignment="1">
      <alignment vertical="top" wrapText="1"/>
    </xf>
    <xf numFmtId="4" fontId="11" fillId="6" borderId="6" xfId="2" applyNumberFormat="1" applyFont="1" applyFill="1" applyBorder="1" applyAlignment="1">
      <alignment vertical="top" wrapText="1"/>
    </xf>
    <xf numFmtId="0" fontId="11" fillId="6" borderId="7" xfId="2" applyFont="1" applyFill="1" applyBorder="1" applyAlignment="1">
      <alignment horizontal="left" vertical="top" wrapText="1"/>
    </xf>
    <xf numFmtId="0" fontId="11" fillId="6" borderId="7" xfId="2" applyFont="1" applyFill="1" applyBorder="1" applyAlignment="1">
      <alignment horizontal="center" vertical="top" wrapText="1"/>
    </xf>
    <xf numFmtId="0" fontId="11" fillId="6" borderId="7" xfId="2" applyFont="1" applyFill="1" applyBorder="1" applyAlignment="1">
      <alignment vertical="top" wrapText="1"/>
    </xf>
    <xf numFmtId="4" fontId="11" fillId="6" borderId="7" xfId="2" applyNumberFormat="1" applyFont="1" applyFill="1" applyBorder="1" applyAlignment="1">
      <alignment vertical="top" wrapText="1"/>
    </xf>
    <xf numFmtId="0" fontId="10" fillId="11" borderId="5" xfId="2" applyFont="1" applyFill="1" applyBorder="1" applyAlignment="1">
      <alignment vertical="top" wrapText="1"/>
    </xf>
    <xf numFmtId="0" fontId="9" fillId="11" borderId="5" xfId="2" applyFont="1" applyFill="1" applyBorder="1" applyAlignment="1">
      <alignment vertical="top" wrapText="1"/>
    </xf>
    <xf numFmtId="4" fontId="9" fillId="11" borderId="5" xfId="2" applyNumberFormat="1" applyFont="1" applyFill="1" applyBorder="1" applyAlignment="1" applyProtection="1">
      <alignment vertical="top" wrapText="1"/>
    </xf>
    <xf numFmtId="0" fontId="9" fillId="10" borderId="11" xfId="0" applyFont="1" applyFill="1" applyBorder="1" applyAlignment="1" applyProtection="1">
      <protection locked="0"/>
    </xf>
    <xf numFmtId="0" fontId="9" fillId="10" borderId="0" xfId="0" applyFont="1" applyFill="1" applyBorder="1" applyAlignment="1" applyProtection="1">
      <protection locked="0"/>
    </xf>
    <xf numFmtId="0" fontId="13" fillId="12" borderId="0" xfId="0" applyFont="1" applyFill="1" applyBorder="1" applyAlignment="1" applyProtection="1">
      <protection locked="0"/>
    </xf>
    <xf numFmtId="0" fontId="14" fillId="5" borderId="5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 applyProtection="1">
      <alignment horizontal="left"/>
      <protection locked="0"/>
    </xf>
    <xf numFmtId="0" fontId="16" fillId="12" borderId="0" xfId="0" applyFont="1" applyFill="1" applyBorder="1" applyAlignment="1"/>
    <xf numFmtId="0" fontId="16" fillId="12" borderId="12" xfId="0" applyFont="1" applyFill="1" applyBorder="1" applyAlignment="1"/>
    <xf numFmtId="0" fontId="13" fillId="12" borderId="11" xfId="0" applyFont="1" applyFill="1" applyBorder="1" applyAlignment="1" applyProtection="1">
      <protection locked="0"/>
    </xf>
    <xf numFmtId="0" fontId="13" fillId="12" borderId="12" xfId="0" applyFont="1" applyFill="1" applyBorder="1" applyAlignment="1" applyProtection="1">
      <protection locked="0"/>
    </xf>
    <xf numFmtId="0" fontId="17" fillId="9" borderId="7" xfId="0" applyFont="1" applyFill="1" applyBorder="1" applyAlignment="1" applyProtection="1">
      <alignment vertical="top"/>
    </xf>
    <xf numFmtId="0" fontId="18" fillId="9" borderId="7" xfId="2" applyFont="1" applyFill="1" applyBorder="1" applyAlignment="1" applyProtection="1">
      <alignment vertical="top"/>
    </xf>
    <xf numFmtId="164" fontId="18" fillId="9" borderId="7" xfId="1" applyNumberFormat="1" applyFont="1" applyFill="1" applyBorder="1" applyAlignment="1" applyProtection="1">
      <alignment vertical="top"/>
      <protection locked="0"/>
    </xf>
    <xf numFmtId="0" fontId="19" fillId="9" borderId="7" xfId="2" applyFont="1" applyFill="1" applyBorder="1" applyAlignment="1" applyProtection="1">
      <alignment vertical="top"/>
    </xf>
    <xf numFmtId="0" fontId="18" fillId="9" borderId="7" xfId="2" applyFont="1" applyFill="1" applyBorder="1" applyAlignment="1" applyProtection="1">
      <alignment horizontal="center" vertical="top"/>
    </xf>
    <xf numFmtId="0" fontId="18" fillId="9" borderId="7" xfId="0" applyFont="1" applyFill="1" applyBorder="1" applyAlignment="1" applyProtection="1">
      <alignment vertical="top"/>
    </xf>
    <xf numFmtId="0" fontId="18" fillId="9" borderId="7" xfId="0" applyFont="1" applyFill="1" applyBorder="1" applyAlignment="1" applyProtection="1">
      <alignment vertical="top"/>
      <protection locked="0"/>
    </xf>
    <xf numFmtId="0" fontId="18" fillId="9" borderId="7" xfId="0" applyFont="1" applyFill="1" applyBorder="1" applyAlignment="1" applyProtection="1">
      <alignment vertical="top" wrapText="1"/>
    </xf>
    <xf numFmtId="0" fontId="17" fillId="9" borderId="7" xfId="2" applyFont="1" applyFill="1" applyBorder="1" applyAlignment="1" applyProtection="1">
      <alignment vertical="top"/>
    </xf>
    <xf numFmtId="0" fontId="19" fillId="9" borderId="7" xfId="2" applyFont="1" applyFill="1" applyBorder="1" applyProtection="1"/>
    <xf numFmtId="0" fontId="18" fillId="9" borderId="7" xfId="0" applyFont="1" applyFill="1" applyBorder="1" applyProtection="1"/>
    <xf numFmtId="0" fontId="20" fillId="9" borderId="7" xfId="2" applyFont="1" applyFill="1" applyBorder="1" applyAlignment="1" applyProtection="1">
      <alignment vertical="top"/>
    </xf>
    <xf numFmtId="0" fontId="17" fillId="9" borderId="7" xfId="2" applyFont="1" applyFill="1" applyBorder="1" applyAlignment="1" applyProtection="1">
      <alignment horizontal="center" vertical="top"/>
    </xf>
    <xf numFmtId="164" fontId="17" fillId="9" borderId="7" xfId="1" applyNumberFormat="1" applyFont="1" applyFill="1" applyBorder="1" applyAlignment="1" applyProtection="1">
      <alignment vertical="top"/>
      <protection locked="0"/>
    </xf>
    <xf numFmtId="0" fontId="20" fillId="9" borderId="7" xfId="2" applyFont="1" applyFill="1" applyBorder="1" applyProtection="1"/>
    <xf numFmtId="0" fontId="17" fillId="9" borderId="7" xfId="0" applyFont="1" applyFill="1" applyBorder="1" applyProtection="1"/>
    <xf numFmtId="0" fontId="18" fillId="9" borderId="7" xfId="0" applyFont="1" applyFill="1" applyBorder="1" applyAlignment="1" applyProtection="1">
      <alignment wrapText="1"/>
    </xf>
    <xf numFmtId="0" fontId="18" fillId="9" borderId="7" xfId="2" applyFont="1" applyFill="1" applyBorder="1" applyAlignment="1" applyProtection="1">
      <alignment vertical="top" wrapText="1"/>
    </xf>
    <xf numFmtId="164" fontId="17" fillId="9" borderId="7" xfId="1" applyNumberFormat="1" applyFont="1" applyFill="1" applyBorder="1" applyAlignment="1" applyProtection="1">
      <alignment vertical="top"/>
    </xf>
    <xf numFmtId="0" fontId="19" fillId="9" borderId="7" xfId="2" applyFont="1" applyFill="1" applyBorder="1" applyAlignment="1" applyProtection="1">
      <alignment horizontal="center" vertical="center"/>
    </xf>
    <xf numFmtId="0" fontId="18" fillId="9" borderId="7" xfId="2" applyFont="1" applyFill="1" applyBorder="1" applyAlignment="1" applyProtection="1">
      <alignment horizontal="center" vertical="center"/>
    </xf>
    <xf numFmtId="0" fontId="17" fillId="9" borderId="7" xfId="2" applyFont="1" applyFill="1" applyBorder="1" applyAlignment="1" applyProtection="1">
      <alignment vertical="top" wrapText="1"/>
    </xf>
    <xf numFmtId="0" fontId="17" fillId="9" borderId="7" xfId="0" applyFont="1" applyFill="1" applyBorder="1" applyAlignment="1" applyProtection="1">
      <alignment vertical="top" wrapText="1"/>
    </xf>
    <xf numFmtId="0" fontId="19" fillId="9" borderId="7" xfId="2" applyFont="1" applyFill="1" applyBorder="1" applyAlignment="1" applyProtection="1">
      <alignment vertical="top"/>
      <protection locked="0"/>
    </xf>
    <xf numFmtId="0" fontId="18" fillId="9" borderId="7" xfId="2" applyFont="1" applyFill="1" applyBorder="1" applyAlignment="1" applyProtection="1">
      <alignment horizontal="center" vertical="top"/>
      <protection locked="0"/>
    </xf>
    <xf numFmtId="0" fontId="18" fillId="9" borderId="7" xfId="0" applyFont="1" applyFill="1" applyBorder="1" applyAlignment="1" applyProtection="1">
      <alignment vertical="top" wrapText="1"/>
      <protection locked="0"/>
    </xf>
    <xf numFmtId="164" fontId="17" fillId="9" borderId="7" xfId="1" applyNumberFormat="1" applyFont="1" applyFill="1" applyBorder="1" applyAlignment="1" applyProtection="1">
      <alignment vertical="top"/>
      <protection hidden="1"/>
    </xf>
    <xf numFmtId="0" fontId="20" fillId="13" borderId="6" xfId="2" applyFont="1" applyFill="1" applyBorder="1" applyAlignment="1" applyProtection="1">
      <alignment vertical="top"/>
    </xf>
    <xf numFmtId="0" fontId="17" fillId="13" borderId="6" xfId="2" applyFont="1" applyFill="1" applyBorder="1" applyAlignment="1" applyProtection="1">
      <alignment horizontal="center" vertical="top"/>
    </xf>
    <xf numFmtId="0" fontId="17" fillId="13" borderId="6" xfId="2" applyFont="1" applyFill="1" applyBorder="1" applyAlignment="1" applyProtection="1">
      <alignment vertical="top"/>
    </xf>
    <xf numFmtId="164" fontId="17" fillId="13" borderId="6" xfId="1" applyNumberFormat="1" applyFont="1" applyFill="1" applyBorder="1" applyAlignment="1" applyProtection="1">
      <alignment vertical="top"/>
      <protection hidden="1"/>
    </xf>
    <xf numFmtId="0" fontId="17" fillId="14" borderId="7" xfId="2" applyFont="1" applyFill="1" applyBorder="1" applyAlignment="1" applyProtection="1">
      <alignment horizontal="center" vertical="top"/>
    </xf>
    <xf numFmtId="164" fontId="17" fillId="14" borderId="7" xfId="1" applyNumberFormat="1" applyFont="1" applyFill="1" applyBorder="1" applyAlignment="1" applyProtection="1">
      <alignment vertical="top"/>
      <protection hidden="1"/>
    </xf>
    <xf numFmtId="0" fontId="20" fillId="14" borderId="7" xfId="2" applyFont="1" applyFill="1" applyBorder="1" applyAlignment="1" applyProtection="1">
      <alignment vertical="top"/>
    </xf>
    <xf numFmtId="0" fontId="17" fillId="14" borderId="7" xfId="0" applyFont="1" applyFill="1" applyBorder="1" applyAlignment="1" applyProtection="1">
      <alignment vertical="top"/>
    </xf>
    <xf numFmtId="0" fontId="20" fillId="15" borderId="7" xfId="2" applyFont="1" applyFill="1" applyBorder="1" applyAlignment="1" applyProtection="1"/>
    <xf numFmtId="0" fontId="17" fillId="15" borderId="7" xfId="2" applyFont="1" applyFill="1" applyBorder="1" applyAlignment="1" applyProtection="1">
      <alignment horizontal="center"/>
    </xf>
    <xf numFmtId="0" fontId="17" fillId="15" borderId="7" xfId="2" applyFont="1" applyFill="1" applyBorder="1" applyAlignment="1" applyProtection="1">
      <alignment horizontal="center" vertical="top"/>
    </xf>
    <xf numFmtId="0" fontId="17" fillId="15" borderId="7" xfId="0" applyFont="1" applyFill="1" applyBorder="1" applyProtection="1"/>
    <xf numFmtId="164" fontId="17" fillId="15" borderId="7" xfId="1" applyNumberFormat="1" applyFont="1" applyFill="1" applyBorder="1" applyAlignment="1" applyProtection="1">
      <alignment vertical="top"/>
      <protection hidden="1"/>
    </xf>
    <xf numFmtId="0" fontId="13" fillId="11" borderId="11" xfId="0" applyFont="1" applyFill="1" applyBorder="1" applyAlignment="1">
      <alignment horizontal="left"/>
    </xf>
    <xf numFmtId="0" fontId="8" fillId="11" borderId="0" xfId="0" applyFont="1" applyFill="1" applyBorder="1"/>
    <xf numFmtId="0" fontId="5" fillId="11" borderId="0" xfId="0" applyFont="1" applyFill="1" applyBorder="1"/>
    <xf numFmtId="0" fontId="5" fillId="11" borderId="0" xfId="4" applyFont="1" applyFill="1" applyBorder="1"/>
    <xf numFmtId="4" fontId="13" fillId="11" borderId="1" xfId="0" applyNumberFormat="1" applyFont="1" applyFill="1" applyBorder="1"/>
    <xf numFmtId="4" fontId="8" fillId="11" borderId="0" xfId="0" applyNumberFormat="1" applyFont="1" applyFill="1" applyBorder="1" applyProtection="1">
      <protection locked="0"/>
    </xf>
    <xf numFmtId="0" fontId="4" fillId="11" borderId="12" xfId="4" applyFont="1" applyFill="1" applyBorder="1"/>
    <xf numFmtId="4" fontId="11" fillId="3" borderId="7" xfId="2" applyNumberFormat="1" applyFont="1" applyFill="1" applyBorder="1" applyAlignment="1">
      <alignment vertical="top" wrapText="1"/>
    </xf>
    <xf numFmtId="4" fontId="12" fillId="3" borderId="7" xfId="2" applyNumberFormat="1" applyFont="1" applyFill="1" applyBorder="1" applyAlignment="1" applyProtection="1">
      <alignment horizontal="right" vertical="top" wrapText="1"/>
    </xf>
    <xf numFmtId="4" fontId="11" fillId="3" borderId="7" xfId="2" applyNumberFormat="1" applyFont="1" applyFill="1" applyBorder="1" applyAlignment="1" applyProtection="1">
      <alignment vertical="top" wrapText="1"/>
    </xf>
    <xf numFmtId="4" fontId="12" fillId="3" borderId="13" xfId="2" applyNumberFormat="1" applyFont="1" applyFill="1" applyBorder="1" applyAlignment="1" applyProtection="1">
      <alignment horizontal="right" vertical="top" wrapText="1"/>
    </xf>
    <xf numFmtId="4" fontId="8" fillId="3" borderId="0" xfId="0" applyNumberFormat="1" applyFont="1" applyFill="1" applyBorder="1" applyProtection="1">
      <protection locked="0"/>
    </xf>
    <xf numFmtId="0" fontId="8" fillId="3" borderId="11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4" applyFont="1" applyFill="1" applyBorder="1"/>
    <xf numFmtId="0" fontId="4" fillId="3" borderId="12" xfId="4" applyFont="1" applyFill="1" applyBorder="1"/>
    <xf numFmtId="0" fontId="8" fillId="3" borderId="11" xfId="2" applyFont="1" applyFill="1" applyBorder="1" applyAlignment="1">
      <alignment horizontal="left" indent="2"/>
    </xf>
    <xf numFmtId="164" fontId="18" fillId="3" borderId="7" xfId="1" applyNumberFormat="1" applyFont="1" applyFill="1" applyBorder="1" applyAlignment="1" applyProtection="1">
      <alignment horizontal="right" vertical="top"/>
      <protection locked="0"/>
    </xf>
    <xf numFmtId="0" fontId="19" fillId="9" borderId="15" xfId="2" applyFont="1" applyFill="1" applyBorder="1" applyAlignment="1" applyProtection="1">
      <alignment vertical="top"/>
    </xf>
    <xf numFmtId="0" fontId="18" fillId="9" borderId="15" xfId="2" applyFont="1" applyFill="1" applyBorder="1" applyAlignment="1" applyProtection="1">
      <alignment horizontal="center" vertical="top"/>
    </xf>
    <xf numFmtId="0" fontId="18" fillId="9" borderId="15" xfId="0" applyFont="1" applyFill="1" applyBorder="1" applyAlignment="1" applyProtection="1">
      <alignment vertical="top" wrapText="1"/>
    </xf>
    <xf numFmtId="0" fontId="19" fillId="9" borderId="15" xfId="0" applyFont="1" applyFill="1" applyBorder="1" applyProtection="1">
      <protection locked="0"/>
    </xf>
    <xf numFmtId="164" fontId="18" fillId="9" borderId="15" xfId="1" applyNumberFormat="1" applyFont="1" applyFill="1" applyBorder="1" applyAlignment="1" applyProtection="1">
      <alignment vertical="top"/>
      <protection locked="0"/>
    </xf>
    <xf numFmtId="164" fontId="18" fillId="3" borderId="15" xfId="1" applyNumberFormat="1" applyFont="1" applyFill="1" applyBorder="1" applyAlignment="1" applyProtection="1">
      <alignment horizontal="right" vertical="top"/>
      <protection locked="0"/>
    </xf>
    <xf numFmtId="164" fontId="17" fillId="13" borderId="6" xfId="1" applyNumberFormat="1" applyFont="1" applyFill="1" applyBorder="1" applyAlignment="1" applyProtection="1">
      <alignment horizontal="right" vertical="top"/>
      <protection hidden="1"/>
    </xf>
    <xf numFmtId="164" fontId="17" fillId="15" borderId="7" xfId="1" applyNumberFormat="1" applyFont="1" applyFill="1" applyBorder="1" applyAlignment="1" applyProtection="1">
      <alignment horizontal="right" vertical="top"/>
      <protection hidden="1"/>
    </xf>
    <xf numFmtId="164" fontId="17" fillId="14" borderId="7" xfId="1" applyNumberFormat="1" applyFont="1" applyFill="1" applyBorder="1" applyAlignment="1" applyProtection="1">
      <alignment horizontal="right" vertical="top"/>
      <protection hidden="1"/>
    </xf>
    <xf numFmtId="164" fontId="17" fillId="3" borderId="7" xfId="1" applyNumberFormat="1" applyFont="1" applyFill="1" applyBorder="1" applyAlignment="1" applyProtection="1">
      <alignment horizontal="right" vertical="top"/>
      <protection hidden="1"/>
    </xf>
    <xf numFmtId="164" fontId="17" fillId="3" borderId="7" xfId="1" applyNumberFormat="1" applyFont="1" applyFill="1" applyBorder="1" applyAlignment="1" applyProtection="1">
      <alignment horizontal="right" vertical="top"/>
    </xf>
    <xf numFmtId="164" fontId="17" fillId="3" borderId="7" xfId="1" applyNumberFormat="1" applyFont="1" applyFill="1" applyBorder="1" applyAlignment="1" applyProtection="1">
      <alignment horizontal="right" vertical="top"/>
      <protection locked="0"/>
    </xf>
    <xf numFmtId="0" fontId="19" fillId="9" borderId="15" xfId="2" applyFont="1" applyFill="1" applyBorder="1" applyProtection="1"/>
    <xf numFmtId="0" fontId="18" fillId="9" borderId="15" xfId="0" applyFont="1" applyFill="1" applyBorder="1" applyProtection="1"/>
    <xf numFmtId="0" fontId="18" fillId="9" borderId="15" xfId="2" applyFont="1" applyFill="1" applyBorder="1" applyAlignment="1" applyProtection="1">
      <alignment vertical="top"/>
    </xf>
    <xf numFmtId="0" fontId="20" fillId="9" borderId="15" xfId="2" applyFont="1" applyFill="1" applyBorder="1" applyAlignment="1" applyProtection="1">
      <alignment vertical="top"/>
    </xf>
    <xf numFmtId="0" fontId="17" fillId="9" borderId="15" xfId="2" applyFont="1" applyFill="1" applyBorder="1" applyAlignment="1" applyProtection="1">
      <alignment horizontal="center" vertical="top"/>
    </xf>
    <xf numFmtId="0" fontId="17" fillId="9" borderId="15" xfId="0" applyFont="1" applyFill="1" applyBorder="1" applyAlignment="1" applyProtection="1">
      <alignment vertical="top" wrapText="1"/>
    </xf>
    <xf numFmtId="164" fontId="17" fillId="3" borderId="15" xfId="1" applyNumberFormat="1" applyFont="1" applyFill="1" applyBorder="1" applyAlignment="1" applyProtection="1">
      <alignment horizontal="right" vertical="top"/>
    </xf>
    <xf numFmtId="0" fontId="18" fillId="9" borderId="15" xfId="0" applyFont="1" applyFill="1" applyBorder="1" applyAlignment="1" applyProtection="1">
      <alignment vertical="top"/>
    </xf>
    <xf numFmtId="0" fontId="20" fillId="9" borderId="15" xfId="2" applyFont="1" applyFill="1" applyBorder="1" applyProtection="1"/>
    <xf numFmtId="164" fontId="17" fillId="9" borderId="15" xfId="1" applyNumberFormat="1" applyFont="1" applyFill="1" applyBorder="1" applyAlignment="1" applyProtection="1">
      <alignment vertical="top"/>
      <protection hidden="1"/>
    </xf>
    <xf numFmtId="164" fontId="17" fillId="3" borderId="15" xfId="1" applyNumberFormat="1" applyFont="1" applyFill="1" applyBorder="1" applyAlignment="1" applyProtection="1">
      <alignment horizontal="right" vertical="top"/>
      <protection hidden="1"/>
    </xf>
    <xf numFmtId="0" fontId="17" fillId="9" borderId="15" xfId="2" applyFont="1" applyFill="1" applyBorder="1" applyAlignment="1" applyProtection="1">
      <alignment vertical="top"/>
    </xf>
    <xf numFmtId="0" fontId="18" fillId="9" borderId="15" xfId="0" applyFont="1" applyFill="1" applyBorder="1" applyAlignment="1" applyProtection="1">
      <alignment wrapText="1"/>
    </xf>
    <xf numFmtId="0" fontId="17" fillId="9" borderId="15" xfId="0" applyFont="1" applyFill="1" applyBorder="1" applyAlignment="1" applyProtection="1">
      <alignment vertical="top"/>
    </xf>
    <xf numFmtId="0" fontId="9" fillId="10" borderId="4" xfId="0" applyFont="1" applyFill="1" applyBorder="1" applyAlignment="1" applyProtection="1">
      <protection locked="0"/>
    </xf>
    <xf numFmtId="0" fontId="0" fillId="9" borderId="0" xfId="0" applyFill="1"/>
    <xf numFmtId="0" fontId="24" fillId="9" borderId="0" xfId="0" applyFont="1" applyFill="1"/>
    <xf numFmtId="0" fontId="25" fillId="9" borderId="0" xfId="0" applyFont="1" applyFill="1"/>
    <xf numFmtId="4" fontId="8" fillId="3" borderId="0" xfId="0" applyNumberFormat="1" applyFont="1" applyFill="1" applyBorder="1" applyProtection="1"/>
    <xf numFmtId="4" fontId="8" fillId="3" borderId="2" xfId="0" applyNumberFormat="1" applyFont="1" applyFill="1" applyBorder="1" applyProtection="1"/>
    <xf numFmtId="0" fontId="6" fillId="9" borderId="0" xfId="2" applyFont="1" applyFill="1" applyProtection="1">
      <protection locked="0"/>
    </xf>
    <xf numFmtId="0" fontId="6" fillId="9" borderId="0" xfId="2" applyFont="1" applyFill="1"/>
    <xf numFmtId="0" fontId="4" fillId="9" borderId="0" xfId="4" applyFill="1"/>
    <xf numFmtId="0" fontId="7" fillId="9" borderId="0" xfId="4" applyFont="1" applyFill="1"/>
    <xf numFmtId="0" fontId="9" fillId="8" borderId="19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/>
    </xf>
    <xf numFmtId="3" fontId="9" fillId="6" borderId="7" xfId="0" applyNumberFormat="1" applyFont="1" applyFill="1" applyBorder="1" applyAlignment="1">
      <alignment horizontal="center"/>
    </xf>
    <xf numFmtId="3" fontId="9" fillId="6" borderId="0" xfId="0" applyNumberFormat="1" applyFont="1" applyFill="1" applyAlignment="1">
      <alignment horizontal="center"/>
    </xf>
    <xf numFmtId="0" fontId="9" fillId="6" borderId="7" xfId="0" applyFont="1" applyFill="1" applyBorder="1" applyAlignment="1">
      <alignment horizontal="center"/>
    </xf>
    <xf numFmtId="3" fontId="10" fillId="2" borderId="7" xfId="0" applyNumberFormat="1" applyFont="1" applyFill="1" applyBorder="1" applyAlignment="1" applyProtection="1">
      <alignment horizontal="center"/>
      <protection locked="0"/>
    </xf>
    <xf numFmtId="3" fontId="10" fillId="2" borderId="7" xfId="0" applyNumberFormat="1" applyFont="1" applyFill="1" applyBorder="1" applyAlignment="1">
      <alignment horizontal="center"/>
    </xf>
    <xf numFmtId="0" fontId="9" fillId="9" borderId="20" xfId="0" applyFont="1" applyFill="1" applyBorder="1" applyAlignment="1" applyProtection="1">
      <alignment horizontal="center"/>
      <protection locked="0"/>
    </xf>
    <xf numFmtId="0" fontId="10" fillId="9" borderId="20" xfId="0" applyFont="1" applyFill="1" applyBorder="1" applyAlignment="1" applyProtection="1">
      <alignment horizontal="center"/>
      <protection locked="0"/>
    </xf>
    <xf numFmtId="0" fontId="10" fillId="9" borderId="4" xfId="0" applyFont="1" applyFill="1" applyBorder="1" applyAlignment="1" applyProtection="1">
      <alignment horizontal="right"/>
    </xf>
    <xf numFmtId="0" fontId="10" fillId="9" borderId="21" xfId="0" applyFont="1" applyFill="1" applyBorder="1" applyAlignment="1" applyProtection="1">
      <alignment horizontal="right"/>
    </xf>
    <xf numFmtId="0" fontId="10" fillId="2" borderId="7" xfId="0" applyFont="1" applyFill="1" applyBorder="1" applyProtection="1">
      <protection locked="0"/>
    </xf>
    <xf numFmtId="3" fontId="9" fillId="6" borderId="7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/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left" indent="15"/>
    </xf>
    <xf numFmtId="49" fontId="31" fillId="17" borderId="18" xfId="4" applyNumberFormat="1" applyFont="1" applyFill="1" applyBorder="1" applyAlignment="1">
      <alignment horizontal="left" vertical="center" wrapText="1"/>
    </xf>
    <xf numFmtId="49" fontId="31" fillId="17" borderId="18" xfId="4" applyNumberFormat="1" applyFont="1" applyFill="1" applyBorder="1" applyAlignment="1">
      <alignment horizontal="center" vertical="center" wrapText="1"/>
    </xf>
    <xf numFmtId="49" fontId="31" fillId="17" borderId="17" xfId="4" applyNumberFormat="1" applyFont="1" applyFill="1" applyBorder="1" applyAlignment="1">
      <alignment horizontal="center" vertical="center" wrapText="1"/>
    </xf>
    <xf numFmtId="0" fontId="32" fillId="0" borderId="18" xfId="4" applyFont="1" applyBorder="1" applyAlignment="1">
      <alignment horizontal="center" vertical="center" wrapText="1"/>
    </xf>
    <xf numFmtId="0" fontId="4" fillId="0" borderId="0" xfId="4" applyAlignment="1">
      <alignment horizontal="center" vertical="center" wrapText="1"/>
    </xf>
    <xf numFmtId="15" fontId="33" fillId="0" borderId="18" xfId="4" applyNumberFormat="1" applyFont="1" applyBorder="1" applyAlignment="1">
      <alignment horizontal="left" vertical="center" wrapText="1"/>
    </xf>
    <xf numFmtId="49" fontId="33" fillId="0" borderId="18" xfId="4" applyNumberFormat="1" applyFont="1" applyBorder="1" applyAlignment="1">
      <alignment horizontal="left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3" fontId="33" fillId="0" borderId="17" xfId="5" applyFont="1" applyBorder="1" applyAlignment="1">
      <alignment horizontal="right" vertical="center" wrapText="1"/>
    </xf>
    <xf numFmtId="0" fontId="32" fillId="0" borderId="18" xfId="4" applyFont="1" applyBorder="1" applyAlignment="1">
      <alignment horizontal="left" vertical="center" wrapText="1"/>
    </xf>
    <xf numFmtId="0" fontId="4" fillId="0" borderId="0" xfId="4" applyAlignment="1">
      <alignment vertical="center" wrapText="1"/>
    </xf>
    <xf numFmtId="49" fontId="33" fillId="18" borderId="18" xfId="4" applyNumberFormat="1" applyFont="1" applyFill="1" applyBorder="1" applyAlignment="1">
      <alignment horizontal="left" vertical="center" wrapText="1"/>
    </xf>
    <xf numFmtId="49" fontId="33" fillId="18" borderId="18" xfId="4" applyNumberFormat="1" applyFont="1" applyFill="1" applyBorder="1" applyAlignment="1">
      <alignment horizontal="center" vertical="center" wrapText="1"/>
    </xf>
    <xf numFmtId="43" fontId="33" fillId="18" borderId="17" xfId="5" applyFont="1" applyFill="1" applyBorder="1" applyAlignment="1">
      <alignment horizontal="right" vertical="center" wrapText="1"/>
    </xf>
    <xf numFmtId="0" fontId="32" fillId="18" borderId="18" xfId="4" applyFont="1" applyFill="1" applyBorder="1" applyAlignment="1">
      <alignment vertical="center" wrapText="1"/>
    </xf>
    <xf numFmtId="15" fontId="33" fillId="19" borderId="18" xfId="4" applyNumberFormat="1" applyFont="1" applyFill="1" applyBorder="1" applyAlignment="1">
      <alignment horizontal="left" vertical="center" wrapText="1"/>
    </xf>
    <xf numFmtId="49" fontId="33" fillId="19" borderId="18" xfId="4" applyNumberFormat="1" applyFont="1" applyFill="1" applyBorder="1" applyAlignment="1">
      <alignment horizontal="left" vertical="center" wrapText="1"/>
    </xf>
    <xf numFmtId="49" fontId="33" fillId="19" borderId="18" xfId="4" applyNumberFormat="1" applyFont="1" applyFill="1" applyBorder="1" applyAlignment="1">
      <alignment horizontal="center" vertical="center" wrapText="1"/>
    </xf>
    <xf numFmtId="43" fontId="33" fillId="19" borderId="17" xfId="5" applyFont="1" applyFill="1" applyBorder="1" applyAlignment="1">
      <alignment horizontal="right" vertical="center" wrapText="1"/>
    </xf>
    <xf numFmtId="0" fontId="32" fillId="19" borderId="18" xfId="4" applyFont="1" applyFill="1" applyBorder="1" applyAlignment="1">
      <alignment vertical="center" wrapText="1"/>
    </xf>
    <xf numFmtId="15" fontId="33" fillId="13" borderId="18" xfId="4" applyNumberFormat="1" applyFont="1" applyFill="1" applyBorder="1" applyAlignment="1">
      <alignment horizontal="left" vertical="center" wrapText="1"/>
    </xf>
    <xf numFmtId="49" fontId="33" fillId="13" borderId="18" xfId="4" applyNumberFormat="1" applyFont="1" applyFill="1" applyBorder="1" applyAlignment="1">
      <alignment horizontal="left" vertical="center" wrapText="1"/>
    </xf>
    <xf numFmtId="49" fontId="33" fillId="13" borderId="18" xfId="4" applyNumberFormat="1" applyFont="1" applyFill="1" applyBorder="1" applyAlignment="1">
      <alignment horizontal="center" vertical="center" wrapText="1"/>
    </xf>
    <xf numFmtId="43" fontId="33" fillId="13" borderId="17" xfId="5" applyFont="1" applyFill="1" applyBorder="1" applyAlignment="1">
      <alignment horizontal="right" vertical="center" wrapText="1"/>
    </xf>
    <xf numFmtId="0" fontId="32" fillId="13" borderId="18" xfId="4" applyFont="1" applyFill="1" applyBorder="1" applyAlignment="1">
      <alignment horizontal="left" vertical="center" wrapText="1"/>
    </xf>
    <xf numFmtId="15" fontId="33" fillId="20" borderId="18" xfId="4" applyNumberFormat="1" applyFont="1" applyFill="1" applyBorder="1" applyAlignment="1">
      <alignment horizontal="left" vertical="center" wrapText="1"/>
    </xf>
    <xf numFmtId="49" fontId="33" fillId="20" borderId="18" xfId="4" applyNumberFormat="1" applyFont="1" applyFill="1" applyBorder="1" applyAlignment="1">
      <alignment horizontal="left" vertical="center" wrapText="1"/>
    </xf>
    <xf numFmtId="49" fontId="33" fillId="20" borderId="18" xfId="4" applyNumberFormat="1" applyFont="1" applyFill="1" applyBorder="1" applyAlignment="1">
      <alignment horizontal="center" vertical="center" wrapText="1"/>
    </xf>
    <xf numFmtId="43" fontId="33" fillId="20" borderId="17" xfId="5" applyFont="1" applyFill="1" applyBorder="1" applyAlignment="1">
      <alignment horizontal="right" vertical="center" wrapText="1"/>
    </xf>
    <xf numFmtId="0" fontId="32" fillId="20" borderId="18" xfId="4" applyFont="1" applyFill="1" applyBorder="1" applyAlignment="1">
      <alignment vertical="center" wrapText="1"/>
    </xf>
    <xf numFmtId="15" fontId="33" fillId="21" borderId="18" xfId="4" applyNumberFormat="1" applyFont="1" applyFill="1" applyBorder="1" applyAlignment="1">
      <alignment horizontal="left" vertical="center" wrapText="1"/>
    </xf>
    <xf numFmtId="49" fontId="33" fillId="21" borderId="18" xfId="4" applyNumberFormat="1" applyFont="1" applyFill="1" applyBorder="1" applyAlignment="1">
      <alignment horizontal="left" vertical="center" wrapText="1"/>
    </xf>
    <xf numFmtId="49" fontId="33" fillId="21" borderId="18" xfId="4" applyNumberFormat="1" applyFont="1" applyFill="1" applyBorder="1" applyAlignment="1">
      <alignment horizontal="center" vertical="center" wrapText="1"/>
    </xf>
    <xf numFmtId="43" fontId="33" fillId="21" borderId="17" xfId="5" applyFont="1" applyFill="1" applyBorder="1" applyAlignment="1">
      <alignment horizontal="right" vertical="center" wrapText="1"/>
    </xf>
    <xf numFmtId="0" fontId="32" fillId="21" borderId="18" xfId="4" applyFont="1" applyFill="1" applyBorder="1" applyAlignment="1">
      <alignment horizontal="left" vertical="center" wrapText="1"/>
    </xf>
    <xf numFmtId="15" fontId="33" fillId="22" borderId="18" xfId="4" applyNumberFormat="1" applyFont="1" applyFill="1" applyBorder="1" applyAlignment="1">
      <alignment horizontal="left" vertical="center" wrapText="1"/>
    </xf>
    <xf numFmtId="49" fontId="33" fillId="22" borderId="18" xfId="4" applyNumberFormat="1" applyFont="1" applyFill="1" applyBorder="1" applyAlignment="1">
      <alignment horizontal="left" vertical="center" wrapText="1"/>
    </xf>
    <xf numFmtId="49" fontId="33" fillId="22" borderId="18" xfId="4" applyNumberFormat="1" applyFont="1" applyFill="1" applyBorder="1" applyAlignment="1">
      <alignment horizontal="center" vertical="center" wrapText="1"/>
    </xf>
    <xf numFmtId="43" fontId="33" fillId="22" borderId="17" xfId="5" applyFont="1" applyFill="1" applyBorder="1" applyAlignment="1">
      <alignment horizontal="right" vertical="center" wrapText="1"/>
    </xf>
    <xf numFmtId="0" fontId="32" fillId="22" borderId="18" xfId="4" applyFont="1" applyFill="1" applyBorder="1" applyAlignment="1">
      <alignment horizontal="left" vertical="center" wrapText="1"/>
    </xf>
    <xf numFmtId="15" fontId="33" fillId="23" borderId="18" xfId="4" applyNumberFormat="1" applyFont="1" applyFill="1" applyBorder="1" applyAlignment="1">
      <alignment horizontal="left" vertical="center" wrapText="1"/>
    </xf>
    <xf numFmtId="49" fontId="33" fillId="23" borderId="18" xfId="4" applyNumberFormat="1" applyFont="1" applyFill="1" applyBorder="1" applyAlignment="1">
      <alignment horizontal="left" vertical="center" wrapText="1"/>
    </xf>
    <xf numFmtId="49" fontId="33" fillId="23" borderId="18" xfId="4" applyNumberFormat="1" applyFont="1" applyFill="1" applyBorder="1" applyAlignment="1">
      <alignment horizontal="center" vertical="center" wrapText="1"/>
    </xf>
    <xf numFmtId="43" fontId="33" fillId="23" borderId="17" xfId="5" applyFont="1" applyFill="1" applyBorder="1" applyAlignment="1">
      <alignment horizontal="right" vertical="center" wrapText="1"/>
    </xf>
    <xf numFmtId="0" fontId="32" fillId="23" borderId="18" xfId="4" applyFont="1" applyFill="1" applyBorder="1" applyAlignment="1">
      <alignment horizontal="left" vertical="center" wrapText="1"/>
    </xf>
    <xf numFmtId="0" fontId="32" fillId="0" borderId="18" xfId="4" applyFont="1" applyBorder="1" applyAlignment="1">
      <alignment vertical="center" wrapText="1"/>
    </xf>
    <xf numFmtId="15" fontId="33" fillId="24" borderId="18" xfId="4" applyNumberFormat="1" applyFont="1" applyFill="1" applyBorder="1" applyAlignment="1">
      <alignment horizontal="left" vertical="center" wrapText="1"/>
    </xf>
    <xf numFmtId="49" fontId="33" fillId="24" borderId="18" xfId="4" applyNumberFormat="1" applyFont="1" applyFill="1" applyBorder="1" applyAlignment="1">
      <alignment horizontal="left" vertical="center" wrapText="1"/>
    </xf>
    <xf numFmtId="49" fontId="33" fillId="24" borderId="18" xfId="4" applyNumberFormat="1" applyFont="1" applyFill="1" applyBorder="1" applyAlignment="1">
      <alignment horizontal="center" vertical="center" wrapText="1"/>
    </xf>
    <xf numFmtId="43" fontId="33" fillId="24" borderId="17" xfId="5" applyFont="1" applyFill="1" applyBorder="1" applyAlignment="1">
      <alignment horizontal="right" vertical="center" wrapText="1"/>
    </xf>
    <xf numFmtId="0" fontId="32" fillId="24" borderId="18" xfId="4" applyFont="1" applyFill="1" applyBorder="1" applyAlignment="1">
      <alignment vertical="center" wrapText="1"/>
    </xf>
    <xf numFmtId="0" fontId="32" fillId="24" borderId="18" xfId="4" applyFont="1" applyFill="1" applyBorder="1" applyAlignment="1">
      <alignment horizontal="left" vertical="center" wrapText="1"/>
    </xf>
    <xf numFmtId="0" fontId="32" fillId="0" borderId="18" xfId="4" applyFont="1" applyBorder="1"/>
    <xf numFmtId="15" fontId="33" fillId="25" borderId="18" xfId="4" applyNumberFormat="1" applyFont="1" applyFill="1" applyBorder="1" applyAlignment="1">
      <alignment horizontal="left" vertical="center" wrapText="1"/>
    </xf>
    <xf numFmtId="49" fontId="33" fillId="25" borderId="18" xfId="4" applyNumberFormat="1" applyFont="1" applyFill="1" applyBorder="1" applyAlignment="1">
      <alignment horizontal="left" vertical="center" wrapText="1"/>
    </xf>
    <xf numFmtId="49" fontId="33" fillId="25" borderId="18" xfId="4" applyNumberFormat="1" applyFont="1" applyFill="1" applyBorder="1" applyAlignment="1">
      <alignment horizontal="center" vertical="center" wrapText="1"/>
    </xf>
    <xf numFmtId="43" fontId="33" fillId="25" borderId="17" xfId="5" applyFont="1" applyFill="1" applyBorder="1" applyAlignment="1">
      <alignment horizontal="right" vertical="center" wrapText="1"/>
    </xf>
    <xf numFmtId="0" fontId="32" fillId="25" borderId="18" xfId="4" applyFont="1" applyFill="1" applyBorder="1" applyAlignment="1">
      <alignment vertical="center" wrapText="1"/>
    </xf>
    <xf numFmtId="49" fontId="33" fillId="26" borderId="18" xfId="4" applyNumberFormat="1" applyFont="1" applyFill="1" applyBorder="1" applyAlignment="1">
      <alignment horizontal="left" vertical="center" wrapText="1"/>
    </xf>
    <xf numFmtId="49" fontId="33" fillId="26" borderId="18" xfId="4" applyNumberFormat="1" applyFont="1" applyFill="1" applyBorder="1" applyAlignment="1">
      <alignment horizontal="center" vertical="center" wrapText="1"/>
    </xf>
    <xf numFmtId="43" fontId="33" fillId="26" borderId="17" xfId="5" applyFont="1" applyFill="1" applyBorder="1" applyAlignment="1">
      <alignment horizontal="right" vertical="center" wrapText="1"/>
    </xf>
    <xf numFmtId="0" fontId="32" fillId="26" borderId="18" xfId="4" applyFont="1" applyFill="1" applyBorder="1" applyAlignment="1">
      <alignment horizontal="left" vertical="center" wrapText="1"/>
    </xf>
    <xf numFmtId="15" fontId="33" fillId="27" borderId="18" xfId="4" applyNumberFormat="1" applyFont="1" applyFill="1" applyBorder="1" applyAlignment="1">
      <alignment horizontal="left" vertical="center" wrapText="1"/>
    </xf>
    <xf numFmtId="49" fontId="33" fillId="27" borderId="18" xfId="4" applyNumberFormat="1" applyFont="1" applyFill="1" applyBorder="1" applyAlignment="1">
      <alignment horizontal="left" vertical="center" wrapText="1"/>
    </xf>
    <xf numFmtId="49" fontId="33" fillId="27" borderId="18" xfId="4" applyNumberFormat="1" applyFont="1" applyFill="1" applyBorder="1" applyAlignment="1">
      <alignment horizontal="center" vertical="center" wrapText="1"/>
    </xf>
    <xf numFmtId="43" fontId="33" fillId="27" borderId="17" xfId="5" applyFont="1" applyFill="1" applyBorder="1" applyAlignment="1">
      <alignment horizontal="right" vertical="center" wrapText="1"/>
    </xf>
    <xf numFmtId="0" fontId="32" fillId="27" borderId="18" xfId="4" applyFont="1" applyFill="1" applyBorder="1" applyAlignment="1">
      <alignment horizontal="left" vertical="center" wrapText="1"/>
    </xf>
    <xf numFmtId="15" fontId="33" fillId="27" borderId="18" xfId="4" applyNumberFormat="1" applyFont="1" applyFill="1" applyBorder="1" applyAlignment="1">
      <alignment horizontal="center" vertical="center" wrapText="1"/>
    </xf>
    <xf numFmtId="49" fontId="33" fillId="28" borderId="18" xfId="4" applyNumberFormat="1" applyFont="1" applyFill="1" applyBorder="1" applyAlignment="1">
      <alignment horizontal="left" vertical="center" wrapText="1"/>
    </xf>
    <xf numFmtId="49" fontId="33" fillId="28" borderId="18" xfId="4" applyNumberFormat="1" applyFont="1" applyFill="1" applyBorder="1" applyAlignment="1">
      <alignment horizontal="center" vertical="center" wrapText="1"/>
    </xf>
    <xf numFmtId="43" fontId="33" fillId="28" borderId="17" xfId="5" applyFont="1" applyFill="1" applyBorder="1" applyAlignment="1">
      <alignment horizontal="right" vertical="center" wrapText="1"/>
    </xf>
    <xf numFmtId="0" fontId="32" fillId="28" borderId="18" xfId="4" applyFont="1" applyFill="1" applyBorder="1" applyAlignment="1">
      <alignment horizontal="left" vertical="center" wrapText="1"/>
    </xf>
    <xf numFmtId="15" fontId="33" fillId="29" borderId="18" xfId="4" applyNumberFormat="1" applyFont="1" applyFill="1" applyBorder="1" applyAlignment="1">
      <alignment horizontal="left" vertical="center" wrapText="1"/>
    </xf>
    <xf numFmtId="49" fontId="33" fillId="29" borderId="18" xfId="4" applyNumberFormat="1" applyFont="1" applyFill="1" applyBorder="1" applyAlignment="1">
      <alignment horizontal="left" vertical="center" wrapText="1"/>
    </xf>
    <xf numFmtId="49" fontId="33" fillId="29" borderId="18" xfId="4" applyNumberFormat="1" applyFont="1" applyFill="1" applyBorder="1" applyAlignment="1">
      <alignment horizontal="center" vertical="center" wrapText="1"/>
    </xf>
    <xf numFmtId="43" fontId="33" fillId="29" borderId="17" xfId="5" applyFont="1" applyFill="1" applyBorder="1" applyAlignment="1">
      <alignment horizontal="right" vertical="center" wrapText="1"/>
    </xf>
    <xf numFmtId="0" fontId="32" fillId="29" borderId="18" xfId="4" applyFont="1" applyFill="1" applyBorder="1" applyAlignment="1">
      <alignment horizontal="left" vertical="center" wrapText="1"/>
    </xf>
    <xf numFmtId="15" fontId="33" fillId="30" borderId="18" xfId="4" applyNumberFormat="1" applyFont="1" applyFill="1" applyBorder="1" applyAlignment="1">
      <alignment horizontal="left" vertical="center" wrapText="1"/>
    </xf>
    <xf numFmtId="49" fontId="33" fillId="30" borderId="18" xfId="4" applyNumberFormat="1" applyFont="1" applyFill="1" applyBorder="1" applyAlignment="1">
      <alignment horizontal="left" vertical="center" wrapText="1"/>
    </xf>
    <xf numFmtId="49" fontId="33" fillId="30" borderId="18" xfId="4" applyNumberFormat="1" applyFont="1" applyFill="1" applyBorder="1" applyAlignment="1">
      <alignment horizontal="center" vertical="center" wrapText="1"/>
    </xf>
    <xf numFmtId="43" fontId="33" fillId="30" borderId="17" xfId="5" applyFont="1" applyFill="1" applyBorder="1" applyAlignment="1">
      <alignment horizontal="right" vertical="center" wrapText="1"/>
    </xf>
    <xf numFmtId="0" fontId="32" fillId="30" borderId="18" xfId="4" applyFont="1" applyFill="1" applyBorder="1" applyAlignment="1">
      <alignment horizontal="left" vertical="center" wrapText="1"/>
    </xf>
    <xf numFmtId="49" fontId="34" fillId="30" borderId="18" xfId="4" applyNumberFormat="1" applyFont="1" applyFill="1" applyBorder="1" applyAlignment="1">
      <alignment horizontal="center" vertical="center" wrapText="1"/>
    </xf>
    <xf numFmtId="43" fontId="34" fillId="30" borderId="17" xfId="5" applyFont="1" applyFill="1" applyBorder="1" applyAlignment="1">
      <alignment horizontal="right" vertical="center" wrapText="1"/>
    </xf>
    <xf numFmtId="0" fontId="34" fillId="30" borderId="18" xfId="4" applyFont="1" applyFill="1" applyBorder="1" applyAlignment="1">
      <alignment horizontal="left" vertical="center" wrapText="1"/>
    </xf>
    <xf numFmtId="15" fontId="33" fillId="31" borderId="18" xfId="4" applyNumberFormat="1" applyFont="1" applyFill="1" applyBorder="1" applyAlignment="1">
      <alignment horizontal="left" vertical="center" wrapText="1"/>
    </xf>
    <xf numFmtId="49" fontId="33" fillId="31" borderId="18" xfId="4" applyNumberFormat="1" applyFont="1" applyFill="1" applyBorder="1" applyAlignment="1">
      <alignment horizontal="left" vertical="center" wrapText="1"/>
    </xf>
    <xf numFmtId="49" fontId="33" fillId="31" borderId="18" xfId="4" applyNumberFormat="1" applyFont="1" applyFill="1" applyBorder="1" applyAlignment="1">
      <alignment horizontal="center" vertical="center" wrapText="1"/>
    </xf>
    <xf numFmtId="43" fontId="33" fillId="31" borderId="17" xfId="5" applyFont="1" applyFill="1" applyBorder="1" applyAlignment="1">
      <alignment horizontal="right" vertical="center" wrapText="1"/>
    </xf>
    <xf numFmtId="0" fontId="32" fillId="31" borderId="18" xfId="4" applyFont="1" applyFill="1" applyBorder="1" applyAlignment="1">
      <alignment horizontal="left" vertical="center" wrapText="1"/>
    </xf>
    <xf numFmtId="15" fontId="33" fillId="16" borderId="18" xfId="4" applyNumberFormat="1" applyFont="1" applyFill="1" applyBorder="1" applyAlignment="1">
      <alignment horizontal="left" vertical="center" wrapText="1"/>
    </xf>
    <xf numFmtId="49" fontId="33" fillId="16" borderId="18" xfId="4" applyNumberFormat="1" applyFont="1" applyFill="1" applyBorder="1" applyAlignment="1">
      <alignment horizontal="left" vertical="center" wrapText="1"/>
    </xf>
    <xf numFmtId="49" fontId="33" fillId="16" borderId="18" xfId="4" applyNumberFormat="1" applyFont="1" applyFill="1" applyBorder="1" applyAlignment="1">
      <alignment horizontal="center" vertical="center" wrapText="1"/>
    </xf>
    <xf numFmtId="43" fontId="33" fillId="16" borderId="17" xfId="5" applyFont="1" applyFill="1" applyBorder="1" applyAlignment="1">
      <alignment horizontal="right" vertical="center" wrapText="1"/>
    </xf>
    <xf numFmtId="0" fontId="32" fillId="16" borderId="18" xfId="4" applyFont="1" applyFill="1" applyBorder="1" applyAlignment="1">
      <alignment vertical="center" wrapText="1"/>
    </xf>
    <xf numFmtId="0" fontId="32" fillId="16" borderId="18" xfId="4" applyFont="1" applyFill="1" applyBorder="1" applyAlignment="1">
      <alignment horizontal="left" vertical="center" wrapText="1"/>
    </xf>
    <xf numFmtId="49" fontId="34" fillId="31" borderId="18" xfId="4" applyNumberFormat="1" applyFont="1" applyFill="1" applyBorder="1" applyAlignment="1">
      <alignment horizontal="center" vertical="center" wrapText="1"/>
    </xf>
    <xf numFmtId="43" fontId="34" fillId="31" borderId="17" xfId="5" applyFont="1" applyFill="1" applyBorder="1" applyAlignment="1">
      <alignment horizontal="right" vertical="center" wrapText="1"/>
    </xf>
    <xf numFmtId="0" fontId="34" fillId="31" borderId="18" xfId="4" applyFont="1" applyFill="1" applyBorder="1" applyAlignment="1">
      <alignment horizontal="left" vertical="center" wrapText="1"/>
    </xf>
    <xf numFmtId="49" fontId="34" fillId="31" borderId="18" xfId="4" applyNumberFormat="1" applyFont="1" applyFill="1" applyBorder="1" applyAlignment="1">
      <alignment horizontal="left" vertical="center" wrapText="1"/>
    </xf>
    <xf numFmtId="15" fontId="33" fillId="32" borderId="18" xfId="4" applyNumberFormat="1" applyFont="1" applyFill="1" applyBorder="1" applyAlignment="1">
      <alignment horizontal="left" vertical="center" wrapText="1"/>
    </xf>
    <xf numFmtId="49" fontId="33" fillId="32" borderId="18" xfId="4" applyNumberFormat="1" applyFont="1" applyFill="1" applyBorder="1" applyAlignment="1">
      <alignment horizontal="left" vertical="center" wrapText="1"/>
    </xf>
    <xf numFmtId="49" fontId="33" fillId="32" borderId="18" xfId="4" applyNumberFormat="1" applyFont="1" applyFill="1" applyBorder="1" applyAlignment="1">
      <alignment horizontal="center" vertical="center" wrapText="1"/>
    </xf>
    <xf numFmtId="43" fontId="33" fillId="32" borderId="17" xfId="5" applyFont="1" applyFill="1" applyBorder="1" applyAlignment="1">
      <alignment horizontal="right" vertical="center" wrapText="1"/>
    </xf>
    <xf numFmtId="0" fontId="32" fillId="32" borderId="18" xfId="4" applyFont="1" applyFill="1" applyBorder="1" applyAlignment="1">
      <alignment vertical="center" wrapText="1"/>
    </xf>
    <xf numFmtId="15" fontId="33" fillId="33" borderId="18" xfId="4" applyNumberFormat="1" applyFont="1" applyFill="1" applyBorder="1" applyAlignment="1">
      <alignment horizontal="left" vertical="center" wrapText="1"/>
    </xf>
    <xf numFmtId="49" fontId="33" fillId="33" borderId="18" xfId="4" applyNumberFormat="1" applyFont="1" applyFill="1" applyBorder="1" applyAlignment="1">
      <alignment horizontal="left" vertical="center" wrapText="1"/>
    </xf>
    <xf numFmtId="49" fontId="33" fillId="33" borderId="18" xfId="4" applyNumberFormat="1" applyFont="1" applyFill="1" applyBorder="1" applyAlignment="1">
      <alignment horizontal="center" vertical="center" wrapText="1"/>
    </xf>
    <xf numFmtId="43" fontId="33" fillId="33" borderId="17" xfId="5" applyFont="1" applyFill="1" applyBorder="1" applyAlignment="1">
      <alignment horizontal="right" vertical="center" wrapText="1"/>
    </xf>
    <xf numFmtId="0" fontId="32" fillId="33" borderId="18" xfId="4" applyFont="1" applyFill="1" applyBorder="1" applyAlignment="1">
      <alignment vertical="center" wrapText="1"/>
    </xf>
    <xf numFmtId="15" fontId="33" fillId="34" borderId="18" xfId="4" applyNumberFormat="1" applyFont="1" applyFill="1" applyBorder="1" applyAlignment="1">
      <alignment horizontal="left" vertical="center" wrapText="1"/>
    </xf>
    <xf numFmtId="49" fontId="33" fillId="34" borderId="18" xfId="4" applyNumberFormat="1" applyFont="1" applyFill="1" applyBorder="1" applyAlignment="1">
      <alignment horizontal="left" vertical="center" wrapText="1"/>
    </xf>
    <xf numFmtId="49" fontId="33" fillId="34" borderId="18" xfId="4" applyNumberFormat="1" applyFont="1" applyFill="1" applyBorder="1" applyAlignment="1">
      <alignment horizontal="center" vertical="center" wrapText="1"/>
    </xf>
    <xf numFmtId="43" fontId="33" fillId="34" borderId="17" xfId="5" applyFont="1" applyFill="1" applyBorder="1" applyAlignment="1">
      <alignment horizontal="right" vertical="center" wrapText="1"/>
    </xf>
    <xf numFmtId="0" fontId="32" fillId="34" borderId="18" xfId="4" applyFont="1" applyFill="1" applyBorder="1" applyAlignment="1">
      <alignment horizontal="left" vertical="center" wrapText="1"/>
    </xf>
    <xf numFmtId="15" fontId="33" fillId="35" borderId="18" xfId="4" applyNumberFormat="1" applyFont="1" applyFill="1" applyBorder="1" applyAlignment="1">
      <alignment horizontal="left" vertical="center" wrapText="1"/>
    </xf>
    <xf numFmtId="49" fontId="33" fillId="35" borderId="18" xfId="4" applyNumberFormat="1" applyFont="1" applyFill="1" applyBorder="1" applyAlignment="1">
      <alignment horizontal="left" vertical="center" wrapText="1"/>
    </xf>
    <xf numFmtId="49" fontId="33" fillId="35" borderId="18" xfId="4" applyNumberFormat="1" applyFont="1" applyFill="1" applyBorder="1" applyAlignment="1">
      <alignment horizontal="center" vertical="center" wrapText="1"/>
    </xf>
    <xf numFmtId="43" fontId="33" fillId="35" borderId="17" xfId="5" applyFont="1" applyFill="1" applyBorder="1" applyAlignment="1">
      <alignment horizontal="right" vertical="center" wrapText="1"/>
    </xf>
    <xf numFmtId="0" fontId="32" fillId="35" borderId="18" xfId="4" applyFont="1" applyFill="1" applyBorder="1" applyAlignment="1">
      <alignment vertical="center" wrapText="1"/>
    </xf>
    <xf numFmtId="0" fontId="32" fillId="36" borderId="18" xfId="4" applyFont="1" applyFill="1" applyBorder="1" applyAlignment="1">
      <alignment horizontal="left"/>
    </xf>
    <xf numFmtId="49" fontId="33" fillId="36" borderId="18" xfId="4" applyNumberFormat="1" applyFont="1" applyFill="1" applyBorder="1" applyAlignment="1">
      <alignment horizontal="left" vertical="center" wrapText="1"/>
    </xf>
    <xf numFmtId="49" fontId="33" fillId="36" borderId="18" xfId="4" applyNumberFormat="1" applyFont="1" applyFill="1" applyBorder="1" applyAlignment="1">
      <alignment horizontal="center" vertical="center" wrapText="1"/>
    </xf>
    <xf numFmtId="43" fontId="33" fillId="36" borderId="17" xfId="5" applyFont="1" applyFill="1" applyBorder="1" applyAlignment="1">
      <alignment horizontal="right" vertical="center" wrapText="1"/>
    </xf>
    <xf numFmtId="0" fontId="32" fillId="36" borderId="18" xfId="4" applyFont="1" applyFill="1" applyBorder="1" applyAlignment="1">
      <alignment vertical="center" wrapText="1"/>
    </xf>
    <xf numFmtId="15" fontId="33" fillId="37" borderId="18" xfId="4" applyNumberFormat="1" applyFont="1" applyFill="1" applyBorder="1" applyAlignment="1">
      <alignment horizontal="left" vertical="center" wrapText="1"/>
    </xf>
    <xf numFmtId="49" fontId="33" fillId="37" borderId="18" xfId="4" applyNumberFormat="1" applyFont="1" applyFill="1" applyBorder="1" applyAlignment="1">
      <alignment horizontal="left" vertical="center" wrapText="1"/>
    </xf>
    <xf numFmtId="49" fontId="33" fillId="37" borderId="18" xfId="4" applyNumberFormat="1" applyFont="1" applyFill="1" applyBorder="1" applyAlignment="1">
      <alignment horizontal="center" vertical="center" wrapText="1"/>
    </xf>
    <xf numFmtId="43" fontId="33" fillId="37" borderId="17" xfId="5" applyFont="1" applyFill="1" applyBorder="1" applyAlignment="1">
      <alignment horizontal="right" vertical="center" wrapText="1"/>
    </xf>
    <xf numFmtId="0" fontId="32" fillId="37" borderId="18" xfId="4" applyFont="1" applyFill="1" applyBorder="1" applyAlignment="1">
      <alignment vertical="center" wrapText="1"/>
    </xf>
    <xf numFmtId="49" fontId="34" fillId="37" borderId="18" xfId="4" applyNumberFormat="1" applyFont="1" applyFill="1" applyBorder="1" applyAlignment="1">
      <alignment horizontal="left" vertical="center" wrapText="1"/>
    </xf>
    <xf numFmtId="49" fontId="34" fillId="37" borderId="18" xfId="4" applyNumberFormat="1" applyFont="1" applyFill="1" applyBorder="1" applyAlignment="1">
      <alignment horizontal="center" vertical="center" wrapText="1"/>
    </xf>
    <xf numFmtId="43" fontId="34" fillId="37" borderId="17" xfId="5" applyFont="1" applyFill="1" applyBorder="1" applyAlignment="1">
      <alignment horizontal="right" vertical="center" wrapText="1"/>
    </xf>
    <xf numFmtId="0" fontId="32" fillId="37" borderId="18" xfId="4" applyFont="1" applyFill="1" applyBorder="1" applyAlignment="1">
      <alignment horizontal="left" vertical="center" wrapText="1"/>
    </xf>
    <xf numFmtId="0" fontId="32" fillId="38" borderId="18" xfId="4" applyFont="1" applyFill="1" applyBorder="1" applyAlignment="1">
      <alignment wrapText="1"/>
    </xf>
    <xf numFmtId="49" fontId="33" fillId="38" borderId="18" xfId="4" applyNumberFormat="1" applyFont="1" applyFill="1" applyBorder="1" applyAlignment="1">
      <alignment horizontal="left" vertical="center" wrapText="1"/>
    </xf>
    <xf numFmtId="49" fontId="33" fillId="38" borderId="18" xfId="4" applyNumberFormat="1" applyFont="1" applyFill="1" applyBorder="1" applyAlignment="1">
      <alignment horizontal="center" vertical="center" wrapText="1"/>
    </xf>
    <xf numFmtId="43" fontId="33" fillId="38" borderId="17" xfId="5" applyFont="1" applyFill="1" applyBorder="1" applyAlignment="1">
      <alignment horizontal="right" vertical="center" wrapText="1"/>
    </xf>
    <xf numFmtId="0" fontId="32" fillId="38" borderId="18" xfId="4" applyFont="1" applyFill="1" applyBorder="1" applyAlignment="1">
      <alignment horizontal="left" vertical="center" wrapText="1"/>
    </xf>
    <xf numFmtId="0" fontId="32" fillId="39" borderId="18" xfId="4" applyFont="1" applyFill="1" applyBorder="1" applyAlignment="1">
      <alignment horizontal="left"/>
    </xf>
    <xf numFmtId="49" fontId="33" fillId="39" borderId="18" xfId="4" applyNumberFormat="1" applyFont="1" applyFill="1" applyBorder="1" applyAlignment="1">
      <alignment horizontal="left" vertical="center" wrapText="1"/>
    </xf>
    <xf numFmtId="49" fontId="33" fillId="39" borderId="18" xfId="4" applyNumberFormat="1" applyFont="1" applyFill="1" applyBorder="1" applyAlignment="1">
      <alignment horizontal="center" vertical="center" wrapText="1"/>
    </xf>
    <xf numFmtId="43" fontId="33" fillId="39" borderId="17" xfId="5" applyFont="1" applyFill="1" applyBorder="1" applyAlignment="1">
      <alignment horizontal="right" vertical="center" wrapText="1"/>
    </xf>
    <xf numFmtId="0" fontId="32" fillId="39" borderId="18" xfId="4" applyFont="1" applyFill="1" applyBorder="1" applyAlignment="1">
      <alignment vertical="center" wrapText="1"/>
    </xf>
    <xf numFmtId="15" fontId="33" fillId="40" borderId="18" xfId="4" applyNumberFormat="1" applyFont="1" applyFill="1" applyBorder="1" applyAlignment="1">
      <alignment horizontal="left" vertical="center" wrapText="1"/>
    </xf>
    <xf numFmtId="49" fontId="33" fillId="40" borderId="18" xfId="4" applyNumberFormat="1" applyFont="1" applyFill="1" applyBorder="1" applyAlignment="1">
      <alignment horizontal="left" vertical="center" wrapText="1"/>
    </xf>
    <xf numFmtId="49" fontId="33" fillId="40" borderId="18" xfId="4" applyNumberFormat="1" applyFont="1" applyFill="1" applyBorder="1" applyAlignment="1">
      <alignment horizontal="center" vertical="center" wrapText="1"/>
    </xf>
    <xf numFmtId="43" fontId="33" fillId="40" borderId="17" xfId="5" applyFont="1" applyFill="1" applyBorder="1" applyAlignment="1">
      <alignment horizontal="right" vertical="center" wrapText="1"/>
    </xf>
    <xf numFmtId="0" fontId="32" fillId="40" borderId="18" xfId="4" applyFont="1" applyFill="1" applyBorder="1" applyAlignment="1">
      <alignment vertical="center" wrapText="1"/>
    </xf>
    <xf numFmtId="49" fontId="33" fillId="40" borderId="17" xfId="4" applyNumberFormat="1" applyFont="1" applyFill="1" applyBorder="1" applyAlignment="1">
      <alignment horizontal="right" vertical="center" wrapText="1"/>
    </xf>
    <xf numFmtId="43" fontId="33" fillId="40" borderId="18" xfId="5" applyFont="1" applyFill="1" applyBorder="1" applyAlignment="1">
      <alignment horizontal="left" vertical="center" wrapText="1"/>
    </xf>
    <xf numFmtId="0" fontId="32" fillId="40" borderId="17" xfId="4" applyFont="1" applyFill="1" applyBorder="1" applyAlignment="1">
      <alignment vertical="center" wrapText="1"/>
    </xf>
    <xf numFmtId="15" fontId="33" fillId="6" borderId="18" xfId="4" applyNumberFormat="1" applyFont="1" applyFill="1" applyBorder="1" applyAlignment="1">
      <alignment horizontal="left" vertical="center" wrapText="1"/>
    </xf>
    <xf numFmtId="49" fontId="33" fillId="6" borderId="18" xfId="4" applyNumberFormat="1" applyFont="1" applyFill="1" applyBorder="1" applyAlignment="1">
      <alignment horizontal="left" vertical="center" wrapText="1"/>
    </xf>
    <xf numFmtId="49" fontId="33" fillId="6" borderId="18" xfId="4" applyNumberFormat="1" applyFont="1" applyFill="1" applyBorder="1" applyAlignment="1">
      <alignment horizontal="center" vertical="center" wrapText="1"/>
    </xf>
    <xf numFmtId="43" fontId="33" fillId="6" borderId="17" xfId="5" applyFont="1" applyFill="1" applyBorder="1" applyAlignment="1">
      <alignment horizontal="right" vertical="center" wrapText="1"/>
    </xf>
    <xf numFmtId="0" fontId="32" fillId="6" borderId="18" xfId="4" applyFont="1" applyFill="1" applyBorder="1" applyAlignment="1">
      <alignment vertical="center" wrapText="1"/>
    </xf>
    <xf numFmtId="49" fontId="33" fillId="6" borderId="22" xfId="4" applyNumberFormat="1" applyFont="1" applyFill="1" applyBorder="1" applyAlignment="1">
      <alignment horizontal="left" vertical="center" wrapText="1"/>
    </xf>
    <xf numFmtId="49" fontId="33" fillId="6" borderId="22" xfId="4" applyNumberFormat="1" applyFont="1" applyFill="1" applyBorder="1" applyAlignment="1">
      <alignment horizontal="center" vertical="center" wrapText="1"/>
    </xf>
    <xf numFmtId="43" fontId="33" fillId="6" borderId="23" xfId="5" applyFont="1" applyFill="1" applyBorder="1" applyAlignment="1">
      <alignment horizontal="right" vertical="center" wrapText="1"/>
    </xf>
    <xf numFmtId="0" fontId="27" fillId="0" borderId="0" xfId="6" applyFont="1"/>
    <xf numFmtId="0" fontId="2" fillId="0" borderId="0" xfId="6"/>
    <xf numFmtId="0" fontId="32" fillId="0" borderId="0" xfId="4" applyFont="1" applyAlignment="1">
      <alignment vertical="center" wrapText="1"/>
    </xf>
    <xf numFmtId="0" fontId="2" fillId="0" borderId="0" xfId="6" applyAlignment="1">
      <alignment horizontal="left"/>
    </xf>
    <xf numFmtId="0" fontId="32" fillId="0" borderId="0" xfId="4" applyFont="1" applyAlignment="1">
      <alignment horizontal="center" vertical="center" wrapText="1"/>
    </xf>
    <xf numFmtId="0" fontId="32" fillId="0" borderId="0" xfId="4" applyFont="1" applyAlignment="1">
      <alignment horizontal="left" vertical="center" wrapText="1"/>
    </xf>
    <xf numFmtId="0" fontId="32" fillId="0" borderId="0" xfId="4" applyFont="1" applyBorder="1" applyAlignment="1">
      <alignment vertical="center" wrapText="1"/>
    </xf>
    <xf numFmtId="0" fontId="35" fillId="9" borderId="0" xfId="6" applyFont="1" applyFill="1"/>
    <xf numFmtId="0" fontId="36" fillId="9" borderId="0" xfId="6" applyFont="1" applyFill="1"/>
    <xf numFmtId="49" fontId="35" fillId="9" borderId="0" xfId="6" applyNumberFormat="1" applyFont="1" applyFill="1"/>
    <xf numFmtId="0" fontId="25" fillId="9" borderId="0" xfId="6" applyFont="1" applyFill="1"/>
    <xf numFmtId="0" fontId="37" fillId="9" borderId="0" xfId="6" applyFont="1" applyFill="1"/>
    <xf numFmtId="0" fontId="28" fillId="9" borderId="0" xfId="6" applyFont="1" applyFill="1"/>
    <xf numFmtId="4" fontId="12" fillId="2" borderId="7" xfId="2" applyNumberFormat="1" applyFont="1" applyFill="1" applyBorder="1" applyAlignment="1" applyProtection="1">
      <alignment vertical="top" wrapText="1"/>
      <protection locked="0"/>
    </xf>
    <xf numFmtId="164" fontId="17" fillId="14" borderId="7" xfId="1" applyNumberFormat="1" applyFont="1" applyFill="1" applyBorder="1" applyAlignment="1" applyProtection="1">
      <alignment vertical="top"/>
      <protection locked="0"/>
    </xf>
    <xf numFmtId="164" fontId="17" fillId="15" borderId="7" xfId="1" applyNumberFormat="1" applyFont="1" applyFill="1" applyBorder="1" applyAlignment="1" applyProtection="1">
      <alignment vertical="top"/>
      <protection locked="0"/>
    </xf>
    <xf numFmtId="164" fontId="17" fillId="9" borderId="15" xfId="1" applyNumberFormat="1" applyFont="1" applyFill="1" applyBorder="1" applyAlignment="1" applyProtection="1">
      <alignment vertical="top"/>
      <protection locked="0"/>
    </xf>
    <xf numFmtId="1" fontId="10" fillId="3" borderId="7" xfId="0" applyNumberFormat="1" applyFont="1" applyFill="1" applyBorder="1" applyAlignment="1">
      <alignment horizontal="center"/>
    </xf>
    <xf numFmtId="0" fontId="28" fillId="9" borderId="0" xfId="0" applyFont="1" applyFill="1"/>
    <xf numFmtId="0" fontId="28" fillId="9" borderId="0" xfId="0" applyFont="1" applyFill="1" applyBorder="1"/>
    <xf numFmtId="0" fontId="25" fillId="9" borderId="0" xfId="0" applyFont="1" applyFill="1" applyBorder="1"/>
    <xf numFmtId="0" fontId="38" fillId="41" borderId="18" xfId="0" applyFont="1" applyFill="1" applyBorder="1" applyAlignment="1">
      <alignment horizontal="center" vertical="center"/>
    </xf>
    <xf numFmtId="0" fontId="39" fillId="41" borderId="18" xfId="0" applyFont="1" applyFill="1" applyBorder="1" applyAlignment="1">
      <alignment horizontal="center" vertical="center"/>
    </xf>
    <xf numFmtId="0" fontId="38" fillId="41" borderId="18" xfId="0" applyFont="1" applyFill="1" applyBorder="1"/>
    <xf numFmtId="0" fontId="38" fillId="9" borderId="18" xfId="0" applyFont="1" applyFill="1" applyBorder="1" applyAlignment="1">
      <alignment horizontal="left" vertical="center" wrapText="1"/>
    </xf>
    <xf numFmtId="0" fontId="38" fillId="9" borderId="18" xfId="0" applyFont="1" applyFill="1" applyBorder="1" applyAlignment="1">
      <alignment horizontal="center" vertical="center"/>
    </xf>
    <xf numFmtId="0" fontId="38" fillId="9" borderId="18" xfId="0" applyFont="1" applyFill="1" applyBorder="1"/>
    <xf numFmtId="0" fontId="9" fillId="9" borderId="0" xfId="0" applyFont="1" applyFill="1" applyBorder="1" applyAlignment="1">
      <alignment horizontal="justify" vertical="top" wrapText="1"/>
    </xf>
    <xf numFmtId="0" fontId="29" fillId="9" borderId="0" xfId="0" applyFont="1" applyFill="1" applyBorder="1" applyAlignment="1">
      <alignment vertical="top" wrapText="1"/>
    </xf>
    <xf numFmtId="4" fontId="29" fillId="9" borderId="0" xfId="0" applyNumberFormat="1" applyFont="1" applyFill="1" applyBorder="1" applyAlignment="1">
      <alignment vertical="top" wrapText="1"/>
    </xf>
    <xf numFmtId="0" fontId="0" fillId="9" borderId="0" xfId="0" applyFill="1" applyBorder="1"/>
    <xf numFmtId="0" fontId="40" fillId="9" borderId="0" xfId="0" applyFont="1" applyFill="1"/>
    <xf numFmtId="0" fontId="40" fillId="9" borderId="0" xfId="0" applyFont="1" applyFill="1" applyAlignment="1">
      <alignment horizontal="center" vertical="center"/>
    </xf>
    <xf numFmtId="0" fontId="40" fillId="9" borderId="0" xfId="0" applyFont="1" applyFill="1" applyAlignment="1">
      <alignment horizontal="left" vertical="center"/>
    </xf>
    <xf numFmtId="0" fontId="37" fillId="9" borderId="0" xfId="0" applyFont="1" applyFill="1" applyAlignment="1">
      <alignment horizontal="left" vertical="center"/>
    </xf>
    <xf numFmtId="0" fontId="40" fillId="9" borderId="0" xfId="0" applyFont="1" applyFill="1" applyAlignment="1">
      <alignment horizontal="left"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10" fillId="0" borderId="0" xfId="0" applyFont="1" applyFill="1"/>
    <xf numFmtId="3" fontId="10" fillId="0" borderId="18" xfId="0" applyNumberFormat="1" applyFont="1" applyFill="1" applyBorder="1" applyAlignment="1" applyProtection="1">
      <alignment horizontal="right" vertical="top"/>
      <protection locked="0"/>
    </xf>
    <xf numFmtId="0" fontId="10" fillId="0" borderId="18" xfId="0" applyFont="1" applyFill="1" applyBorder="1" applyAlignment="1" applyProtection="1">
      <alignment vertical="top"/>
      <protection locked="0"/>
    </xf>
    <xf numFmtId="4" fontId="10" fillId="0" borderId="18" xfId="0" applyNumberFormat="1" applyFont="1" applyFill="1" applyBorder="1" applyAlignment="1" applyProtection="1">
      <alignment vertical="top"/>
    </xf>
    <xf numFmtId="4" fontId="10" fillId="0" borderId="18" xfId="0" applyNumberFormat="1" applyFont="1" applyFill="1" applyBorder="1" applyAlignment="1" applyProtection="1">
      <alignment horizontal="right" vertical="top"/>
    </xf>
    <xf numFmtId="4" fontId="10" fillId="0" borderId="18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/>
    <xf numFmtId="4" fontId="40" fillId="9" borderId="0" xfId="0" applyNumberFormat="1" applyFont="1" applyFill="1"/>
    <xf numFmtId="0" fontId="40" fillId="0" borderId="0" xfId="0" applyFont="1"/>
    <xf numFmtId="4" fontId="40" fillId="0" borderId="0" xfId="0" applyNumberFormat="1" applyFont="1"/>
    <xf numFmtId="0" fontId="41" fillId="9" borderId="0" xfId="6" applyFont="1" applyFill="1"/>
    <xf numFmtId="0" fontId="41" fillId="9" borderId="0" xfId="0" applyFont="1" applyFill="1"/>
    <xf numFmtId="0" fontId="42" fillId="9" borderId="0" xfId="0" applyFont="1" applyFill="1"/>
    <xf numFmtId="0" fontId="10" fillId="0" borderId="0" xfId="0" applyFont="1" applyBorder="1"/>
    <xf numFmtId="0" fontId="9" fillId="0" borderId="0" xfId="0" applyFont="1" applyFill="1" applyBorder="1" applyAlignment="1">
      <alignment horizontal="left" indent="15"/>
    </xf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9" fillId="11" borderId="18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vertical="center" wrapText="1"/>
    </xf>
    <xf numFmtId="4" fontId="9" fillId="11" borderId="18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justify" vertical="top" wrapText="1"/>
    </xf>
    <xf numFmtId="0" fontId="38" fillId="9" borderId="0" xfId="0" applyFont="1" applyFill="1" applyAlignment="1"/>
    <xf numFmtId="0" fontId="10" fillId="2" borderId="18" xfId="0" applyFont="1" applyFill="1" applyBorder="1" applyAlignment="1" applyProtection="1">
      <alignment horizontal="center"/>
      <protection locked="0"/>
    </xf>
    <xf numFmtId="3" fontId="10" fillId="2" borderId="18" xfId="0" applyNumberFormat="1" applyFont="1" applyFill="1" applyBorder="1" applyAlignment="1" applyProtection="1">
      <alignment horizontal="center"/>
      <protection locked="0"/>
    </xf>
    <xf numFmtId="3" fontId="0" fillId="0" borderId="18" xfId="0" applyNumberFormat="1" applyBorder="1" applyAlignment="1" applyProtection="1">
      <alignment horizontal="center"/>
      <protection locked="0"/>
    </xf>
    <xf numFmtId="3" fontId="8" fillId="2" borderId="27" xfId="6" applyNumberFormat="1" applyFont="1" applyFill="1" applyBorder="1" applyAlignment="1" applyProtection="1">
      <alignment horizontal="center"/>
      <protection locked="0" hidden="1"/>
    </xf>
    <xf numFmtId="3" fontId="10" fillId="2" borderId="0" xfId="0" applyNumberFormat="1" applyFont="1" applyFill="1" applyBorder="1" applyAlignment="1" applyProtection="1">
      <alignment horizontal="center"/>
      <protection locked="0"/>
    </xf>
    <xf numFmtId="0" fontId="10" fillId="5" borderId="7" xfId="0" applyFont="1" applyFill="1" applyBorder="1"/>
    <xf numFmtId="0" fontId="10" fillId="5" borderId="7" xfId="0" applyFont="1" applyFill="1" applyBorder="1" applyProtection="1">
      <protection locked="0"/>
    </xf>
    <xf numFmtId="3" fontId="8" fillId="5" borderId="0" xfId="6" applyNumberFormat="1" applyFont="1" applyFill="1" applyBorder="1" applyAlignment="1" applyProtection="1">
      <alignment horizontal="center"/>
      <protection locked="0" hidden="1"/>
    </xf>
    <xf numFmtId="3" fontId="10" fillId="5" borderId="0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Protection="1">
      <protection locked="0"/>
    </xf>
    <xf numFmtId="3" fontId="8" fillId="0" borderId="27" xfId="6" applyNumberFormat="1" applyFont="1" applyFill="1" applyBorder="1" applyAlignment="1" applyProtection="1">
      <alignment horizontal="center"/>
      <protection locked="0" hidden="1"/>
    </xf>
    <xf numFmtId="3" fontId="10" fillId="0" borderId="7" xfId="0" applyNumberFormat="1" applyFont="1" applyFill="1" applyBorder="1" applyAlignment="1" applyProtection="1">
      <alignment horizontal="center"/>
      <protection locked="0"/>
    </xf>
    <xf numFmtId="3" fontId="10" fillId="3" borderId="7" xfId="0" applyNumberFormat="1" applyFont="1" applyFill="1" applyBorder="1" applyAlignment="1">
      <alignment horizontal="center"/>
    </xf>
    <xf numFmtId="3" fontId="10" fillId="6" borderId="7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9" fontId="9" fillId="9" borderId="20" xfId="0" applyNumberFormat="1" applyFont="1" applyFill="1" applyBorder="1" applyAlignment="1" applyProtection="1">
      <alignment horizontal="center"/>
      <protection locked="0"/>
    </xf>
    <xf numFmtId="1" fontId="10" fillId="9" borderId="20" xfId="0" applyNumberFormat="1" applyFont="1" applyFill="1" applyBorder="1" applyAlignment="1" applyProtection="1">
      <alignment horizontal="center"/>
      <protection locked="0"/>
    </xf>
    <xf numFmtId="0" fontId="38" fillId="9" borderId="18" xfId="0" applyFont="1" applyFill="1" applyBorder="1" applyAlignment="1">
      <alignment horizontal="center" vertical="top" wrapText="1"/>
    </xf>
    <xf numFmtId="0" fontId="38" fillId="41" borderId="18" xfId="0" applyFont="1" applyFill="1" applyBorder="1" applyAlignment="1">
      <alignment wrapText="1"/>
    </xf>
    <xf numFmtId="0" fontId="38" fillId="9" borderId="18" xfId="0" applyFont="1" applyFill="1" applyBorder="1" applyAlignment="1">
      <alignment wrapText="1"/>
    </xf>
    <xf numFmtId="0" fontId="38" fillId="9" borderId="18" xfId="0" applyFont="1" applyFill="1" applyBorder="1" applyAlignment="1">
      <alignment vertical="center" wrapText="1"/>
    </xf>
    <xf numFmtId="0" fontId="38" fillId="41" borderId="18" xfId="0" applyFont="1" applyFill="1" applyBorder="1" applyAlignment="1">
      <alignment horizontal="center" wrapText="1"/>
    </xf>
    <xf numFmtId="0" fontId="38" fillId="9" borderId="18" xfId="0" applyFont="1" applyFill="1" applyBorder="1" applyAlignment="1">
      <alignment horizontal="center" vertical="center" wrapText="1"/>
    </xf>
    <xf numFmtId="0" fontId="28" fillId="9" borderId="0" xfId="6" applyFont="1" applyFill="1" applyAlignment="1"/>
    <xf numFmtId="0" fontId="44" fillId="0" borderId="18" xfId="0" applyFont="1" applyFill="1" applyBorder="1" applyAlignment="1">
      <alignment horizontal="left" vertical="center" wrapText="1"/>
    </xf>
    <xf numFmtId="0" fontId="38" fillId="9" borderId="18" xfId="0" applyFont="1" applyFill="1" applyBorder="1" applyAlignment="1">
      <alignment horizontal="center" wrapText="1"/>
    </xf>
    <xf numFmtId="0" fontId="38" fillId="41" borderId="18" xfId="0" applyFont="1" applyFill="1" applyBorder="1" applyAlignment="1">
      <alignment vertical="center" wrapText="1"/>
    </xf>
    <xf numFmtId="0" fontId="9" fillId="8" borderId="0" xfId="6" applyFont="1" applyFill="1" applyBorder="1" applyAlignment="1">
      <alignment horizontal="left"/>
    </xf>
    <xf numFmtId="0" fontId="9" fillId="4" borderId="0" xfId="6" applyFont="1" applyFill="1" applyBorder="1" applyAlignment="1">
      <alignment horizontal="left"/>
    </xf>
    <xf numFmtId="0" fontId="38" fillId="41" borderId="22" xfId="0" applyFont="1" applyFill="1" applyBorder="1" applyAlignment="1">
      <alignment horizontal="center" vertical="center" wrapText="1"/>
    </xf>
    <xf numFmtId="0" fontId="38" fillId="41" borderId="22" xfId="0" applyFont="1" applyFill="1" applyBorder="1" applyAlignment="1">
      <alignment vertical="center" wrapText="1"/>
    </xf>
    <xf numFmtId="0" fontId="38" fillId="41" borderId="18" xfId="0" applyFont="1" applyFill="1" applyBorder="1" applyAlignment="1">
      <alignment horizontal="left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vertical="center" wrapText="1"/>
    </xf>
    <xf numFmtId="0" fontId="10" fillId="0" borderId="18" xfId="0" applyNumberFormat="1" applyFont="1" applyFill="1" applyBorder="1" applyAlignment="1" applyProtection="1">
      <alignment vertical="top"/>
    </xf>
    <xf numFmtId="0" fontId="10" fillId="9" borderId="0" xfId="0" applyNumberFormat="1" applyFont="1" applyFill="1"/>
    <xf numFmtId="4" fontId="10" fillId="9" borderId="18" xfId="0" applyNumberFormat="1" applyFont="1" applyFill="1" applyBorder="1" applyAlignment="1" applyProtection="1">
      <alignment horizontal="right" vertical="top"/>
    </xf>
    <xf numFmtId="0" fontId="10" fillId="0" borderId="18" xfId="0" applyFont="1" applyFill="1" applyBorder="1" applyAlignment="1">
      <alignment horizontal="left" vertical="center" wrapText="1"/>
    </xf>
    <xf numFmtId="0" fontId="10" fillId="9" borderId="18" xfId="0" applyFont="1" applyFill="1" applyBorder="1" applyAlignment="1">
      <alignment horizontal="left" vertical="center" wrapText="1"/>
    </xf>
    <xf numFmtId="0" fontId="38" fillId="9" borderId="18" xfId="0" applyFont="1" applyFill="1" applyBorder="1" applyAlignment="1">
      <alignment vertical="center"/>
    </xf>
    <xf numFmtId="0" fontId="38" fillId="9" borderId="22" xfId="0" applyFont="1" applyFill="1" applyBorder="1" applyAlignment="1">
      <alignment vertical="center" wrapText="1"/>
    </xf>
    <xf numFmtId="0" fontId="38" fillId="0" borderId="18" xfId="0" applyFont="1" applyBorder="1" applyAlignment="1">
      <alignment horizontal="left" vertical="center" wrapText="1"/>
    </xf>
    <xf numFmtId="9" fontId="10" fillId="0" borderId="18" xfId="0" applyNumberFormat="1" applyFont="1" applyFill="1" applyBorder="1" applyAlignment="1">
      <alignment horizontal="left" vertical="center" wrapText="1"/>
    </xf>
    <xf numFmtId="9" fontId="10" fillId="9" borderId="18" xfId="0" applyNumberFormat="1" applyFont="1" applyFill="1" applyBorder="1" applyAlignment="1">
      <alignment horizontal="left" vertical="center" wrapText="1"/>
    </xf>
    <xf numFmtId="0" fontId="38" fillId="9" borderId="32" xfId="0" applyFont="1" applyFill="1" applyBorder="1" applyAlignment="1">
      <alignment horizontal="left" vertical="top"/>
    </xf>
    <xf numFmtId="0" fontId="38" fillId="42" borderId="31" xfId="0" applyFont="1" applyFill="1" applyBorder="1" applyAlignment="1">
      <alignment vertical="center"/>
    </xf>
    <xf numFmtId="0" fontId="38" fillId="9" borderId="2" xfId="0" applyFont="1" applyFill="1" applyBorder="1" applyAlignment="1">
      <alignment vertical="center"/>
    </xf>
    <xf numFmtId="0" fontId="38" fillId="41" borderId="18" xfId="0" applyFont="1" applyFill="1" applyBorder="1" applyAlignment="1">
      <alignment horizontal="left" vertical="top" wrapText="1"/>
    </xf>
    <xf numFmtId="0" fontId="43" fillId="0" borderId="18" xfId="0" applyFont="1" applyFill="1" applyBorder="1" applyAlignment="1">
      <alignment horizontal="left" vertical="center" wrapText="1"/>
    </xf>
    <xf numFmtId="0" fontId="39" fillId="0" borderId="18" xfId="0" applyFont="1" applyBorder="1" applyAlignment="1"/>
    <xf numFmtId="0" fontId="25" fillId="9" borderId="18" xfId="0" applyFont="1" applyFill="1" applyBorder="1"/>
    <xf numFmtId="0" fontId="39" fillId="0" borderId="18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 wrapText="1"/>
    </xf>
    <xf numFmtId="0" fontId="25" fillId="9" borderId="0" xfId="0" applyFont="1" applyFill="1" applyAlignment="1"/>
    <xf numFmtId="0" fontId="10" fillId="9" borderId="0" xfId="0" applyFont="1" applyFill="1"/>
    <xf numFmtId="0" fontId="25" fillId="9" borderId="0" xfId="6" applyFont="1" applyFill="1" applyAlignment="1"/>
    <xf numFmtId="0" fontId="10" fillId="9" borderId="0" xfId="6" applyFont="1" applyFill="1"/>
    <xf numFmtId="0" fontId="1" fillId="0" borderId="0" xfId="6" applyFont="1"/>
    <xf numFmtId="0" fontId="1" fillId="0" borderId="0" xfId="6" applyFont="1" applyAlignment="1"/>
    <xf numFmtId="0" fontId="46" fillId="12" borderId="34" xfId="2" applyFont="1" applyFill="1" applyBorder="1" applyAlignment="1">
      <alignment horizontal="center"/>
    </xf>
    <xf numFmtId="0" fontId="0" fillId="44" borderId="0" xfId="0" applyFill="1"/>
    <xf numFmtId="0" fontId="45" fillId="44" borderId="18" xfId="2" applyFont="1" applyFill="1" applyBorder="1" applyAlignment="1">
      <alignment horizontal="center" textRotation="90"/>
    </xf>
    <xf numFmtId="0" fontId="46" fillId="45" borderId="18" xfId="2" applyFont="1" applyFill="1" applyBorder="1" applyAlignment="1"/>
    <xf numFmtId="0" fontId="45" fillId="45" borderId="18" xfId="2" applyFont="1" applyFill="1" applyBorder="1" applyAlignment="1">
      <alignment horizontal="center"/>
    </xf>
    <xf numFmtId="164" fontId="45" fillId="45" borderId="18" xfId="1" applyNumberFormat="1" applyFont="1" applyFill="1" applyBorder="1" applyAlignment="1">
      <alignment vertical="top"/>
    </xf>
    <xf numFmtId="0" fontId="15" fillId="46" borderId="18" xfId="2" applyFont="1" applyFill="1" applyBorder="1" applyAlignment="1"/>
    <xf numFmtId="0" fontId="13" fillId="46" borderId="18" xfId="2" applyFont="1" applyFill="1" applyBorder="1" applyAlignment="1">
      <alignment horizontal="center"/>
    </xf>
    <xf numFmtId="164" fontId="13" fillId="46" borderId="18" xfId="1" applyNumberFormat="1" applyFont="1" applyFill="1" applyBorder="1" applyAlignment="1">
      <alignment vertical="top"/>
    </xf>
    <xf numFmtId="4" fontId="0" fillId="46" borderId="18" xfId="0" applyNumberFormat="1" applyFill="1" applyBorder="1"/>
    <xf numFmtId="0" fontId="15" fillId="9" borderId="18" xfId="2" applyFont="1" applyFill="1" applyBorder="1" applyAlignment="1"/>
    <xf numFmtId="0" fontId="13" fillId="9" borderId="18" xfId="2" applyFont="1" applyFill="1" applyBorder="1" applyAlignment="1">
      <alignment horizontal="center"/>
    </xf>
    <xf numFmtId="164" fontId="13" fillId="9" borderId="18" xfId="1" applyNumberFormat="1" applyFont="1" applyFill="1" applyBorder="1" applyAlignment="1">
      <alignment vertical="top"/>
    </xf>
    <xf numFmtId="4" fontId="0" fillId="0" borderId="18" xfId="0" applyNumberFormat="1" applyBorder="1"/>
    <xf numFmtId="0" fontId="16" fillId="9" borderId="18" xfId="2" applyFont="1" applyFill="1" applyBorder="1" applyAlignment="1"/>
    <xf numFmtId="0" fontId="8" fillId="9" borderId="18" xfId="2" applyFont="1" applyFill="1" applyBorder="1" applyAlignment="1">
      <alignment horizontal="center"/>
    </xf>
    <xf numFmtId="164" fontId="8" fillId="9" borderId="18" xfId="1" applyNumberFormat="1" applyFont="1" applyFill="1" applyBorder="1" applyAlignment="1">
      <alignment vertical="top"/>
    </xf>
    <xf numFmtId="0" fontId="47" fillId="46" borderId="18" xfId="2" applyFont="1" applyFill="1" applyBorder="1" applyAlignment="1"/>
    <xf numFmtId="0" fontId="48" fillId="46" borderId="18" xfId="2" applyFont="1" applyFill="1" applyBorder="1" applyAlignment="1">
      <alignment horizontal="center"/>
    </xf>
    <xf numFmtId="0" fontId="47" fillId="9" borderId="18" xfId="2" applyFont="1" applyFill="1" applyBorder="1" applyAlignment="1"/>
    <xf numFmtId="0" fontId="48" fillId="9" borderId="18" xfId="2" applyFont="1" applyFill="1" applyBorder="1" applyAlignment="1">
      <alignment horizontal="center"/>
    </xf>
    <xf numFmtId="0" fontId="49" fillId="9" borderId="18" xfId="2" applyFont="1" applyFill="1" applyBorder="1" applyAlignment="1"/>
    <xf numFmtId="0" fontId="50" fillId="9" borderId="18" xfId="2" applyFont="1" applyFill="1" applyBorder="1" applyAlignment="1">
      <alignment horizontal="center"/>
    </xf>
    <xf numFmtId="0" fontId="49" fillId="46" borderId="23" xfId="2" applyFont="1" applyFill="1" applyBorder="1" applyAlignment="1"/>
    <xf numFmtId="0" fontId="48" fillId="46" borderId="35" xfId="2" applyFont="1" applyFill="1" applyBorder="1" applyAlignment="1">
      <alignment horizontal="left"/>
    </xf>
    <xf numFmtId="0" fontId="48" fillId="46" borderId="22" xfId="2" applyFont="1" applyFill="1" applyBorder="1" applyAlignment="1">
      <alignment horizontal="left"/>
    </xf>
    <xf numFmtId="164" fontId="48" fillId="46" borderId="18" xfId="1" applyNumberFormat="1" applyFont="1" applyFill="1" applyBorder="1" applyAlignment="1">
      <alignment vertical="top"/>
    </xf>
    <xf numFmtId="0" fontId="45" fillId="43" borderId="29" xfId="2" applyFont="1" applyFill="1" applyBorder="1" applyAlignment="1">
      <alignment horizontal="center" vertical="center"/>
    </xf>
    <xf numFmtId="0" fontId="45" fillId="45" borderId="18" xfId="2" applyFont="1" applyFill="1" applyBorder="1" applyAlignment="1">
      <alignment vertical="center"/>
    </xf>
    <xf numFmtId="0" fontId="13" fillId="46" borderId="18" xfId="0" applyFont="1" applyFill="1" applyBorder="1" applyAlignment="1">
      <alignment vertical="center"/>
    </xf>
    <xf numFmtId="0" fontId="13" fillId="9" borderId="18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0" fontId="13" fillId="9" borderId="18" xfId="0" applyFont="1" applyFill="1" applyBorder="1" applyAlignment="1">
      <alignment vertical="center" wrapText="1"/>
    </xf>
    <xf numFmtId="0" fontId="8" fillId="9" borderId="18" xfId="0" applyFont="1" applyFill="1" applyBorder="1" applyAlignment="1">
      <alignment vertical="center" wrapText="1"/>
    </xf>
    <xf numFmtId="0" fontId="13" fillId="9" borderId="18" xfId="2" applyFont="1" applyFill="1" applyBorder="1" applyAlignment="1">
      <alignment vertical="center"/>
    </xf>
    <xf numFmtId="0" fontId="8" fillId="9" borderId="18" xfId="2" applyFont="1" applyFill="1" applyBorder="1" applyAlignment="1">
      <alignment vertical="center"/>
    </xf>
    <xf numFmtId="0" fontId="48" fillId="46" borderId="18" xfId="2" applyFont="1" applyFill="1" applyBorder="1" applyAlignment="1">
      <alignment vertical="center"/>
    </xf>
    <xf numFmtId="0" fontId="48" fillId="9" borderId="18" xfId="2" applyFont="1" applyFill="1" applyBorder="1" applyAlignment="1">
      <alignment vertical="center"/>
    </xf>
    <xf numFmtId="0" fontId="50" fillId="9" borderId="18" xfId="2" applyFont="1" applyFill="1" applyBorder="1" applyAlignment="1">
      <alignment vertical="center"/>
    </xf>
    <xf numFmtId="0" fontId="48" fillId="9" borderId="18" xfId="2" applyFont="1" applyFill="1" applyBorder="1" applyAlignment="1">
      <alignment vertical="center" wrapText="1"/>
    </xf>
    <xf numFmtId="0" fontId="48" fillId="46" borderId="22" xfId="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8" fillId="41" borderId="18" xfId="0" applyFont="1" applyFill="1" applyBorder="1" applyAlignment="1">
      <alignment horizontal="left" vertical="center" wrapText="1"/>
    </xf>
    <xf numFmtId="0" fontId="38" fillId="41" borderId="18" xfId="0" applyFont="1" applyFill="1" applyBorder="1" applyAlignment="1">
      <alignment horizontal="left" vertical="center" wrapText="1"/>
    </xf>
    <xf numFmtId="0" fontId="38" fillId="41" borderId="18" xfId="0" applyFont="1" applyFill="1" applyBorder="1" applyAlignment="1">
      <alignment horizontal="left" vertical="center" wrapText="1"/>
    </xf>
    <xf numFmtId="3" fontId="10" fillId="0" borderId="18" xfId="0" applyNumberFormat="1" applyFont="1" applyFill="1" applyBorder="1" applyAlignment="1" applyProtection="1">
      <alignment horizontal="left" vertical="top"/>
      <protection locked="0"/>
    </xf>
    <xf numFmtId="0" fontId="38" fillId="9" borderId="18" xfId="0" applyFont="1" applyFill="1" applyBorder="1" applyAlignment="1">
      <alignment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 applyProtection="1">
      <alignment horizontal="center"/>
      <protection locked="0"/>
    </xf>
    <xf numFmtId="0" fontId="9" fillId="10" borderId="3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11" borderId="13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/>
    </xf>
    <xf numFmtId="0" fontId="10" fillId="41" borderId="29" xfId="0" applyFont="1" applyFill="1" applyBorder="1" applyAlignment="1">
      <alignment horizontal="left" vertical="center" wrapText="1"/>
    </xf>
    <xf numFmtId="0" fontId="10" fillId="41" borderId="27" xfId="0" applyFont="1" applyFill="1" applyBorder="1" applyAlignment="1">
      <alignment horizontal="left" vertical="center" wrapText="1"/>
    </xf>
    <xf numFmtId="0" fontId="38" fillId="9" borderId="29" xfId="0" applyFont="1" applyFill="1" applyBorder="1" applyAlignment="1">
      <alignment horizontal="left" vertical="center" wrapText="1"/>
    </xf>
    <xf numFmtId="0" fontId="38" fillId="9" borderId="27" xfId="0" applyFont="1" applyFill="1" applyBorder="1" applyAlignment="1">
      <alignment horizontal="left" vertical="center" wrapText="1"/>
    </xf>
    <xf numFmtId="0" fontId="38" fillId="9" borderId="22" xfId="0" applyFont="1" applyFill="1" applyBorder="1" applyAlignment="1">
      <alignment horizontal="left" vertical="center" wrapText="1"/>
    </xf>
    <xf numFmtId="0" fontId="43" fillId="0" borderId="29" xfId="0" applyFont="1" applyFill="1" applyBorder="1" applyAlignment="1">
      <alignment horizontal="left" vertical="center" wrapText="1"/>
    </xf>
    <xf numFmtId="0" fontId="43" fillId="0" borderId="27" xfId="0" applyFont="1" applyFill="1" applyBorder="1" applyAlignment="1">
      <alignment horizontal="left" vertical="center" wrapText="1"/>
    </xf>
    <xf numFmtId="0" fontId="38" fillId="9" borderId="29" xfId="0" applyFont="1" applyFill="1" applyBorder="1" applyAlignment="1">
      <alignment horizontal="center" vertical="center" wrapText="1"/>
    </xf>
    <xf numFmtId="0" fontId="38" fillId="9" borderId="22" xfId="0" applyFont="1" applyFill="1" applyBorder="1" applyAlignment="1">
      <alignment horizontal="center" vertical="center" wrapText="1"/>
    </xf>
    <xf numFmtId="0" fontId="38" fillId="41" borderId="29" xfId="0" applyFont="1" applyFill="1" applyBorder="1" applyAlignment="1">
      <alignment horizontal="left" vertical="center" wrapText="1"/>
    </xf>
    <xf numFmtId="0" fontId="38" fillId="41" borderId="22" xfId="0" applyFont="1" applyFill="1" applyBorder="1" applyAlignment="1">
      <alignment horizontal="left" vertical="center" wrapText="1"/>
    </xf>
    <xf numFmtId="0" fontId="38" fillId="9" borderId="18" xfId="0" applyFont="1" applyFill="1" applyBorder="1" applyAlignment="1">
      <alignment vertical="center" wrapText="1"/>
    </xf>
    <xf numFmtId="0" fontId="10" fillId="41" borderId="18" xfId="0" applyFont="1" applyFill="1" applyBorder="1" applyAlignment="1">
      <alignment vertical="center" wrapText="1"/>
    </xf>
    <xf numFmtId="0" fontId="38" fillId="9" borderId="29" xfId="0" applyFont="1" applyFill="1" applyBorder="1" applyAlignment="1">
      <alignment vertical="center" wrapText="1"/>
    </xf>
    <xf numFmtId="0" fontId="38" fillId="9" borderId="27" xfId="0" applyFont="1" applyFill="1" applyBorder="1" applyAlignment="1">
      <alignment vertical="center" wrapText="1"/>
    </xf>
    <xf numFmtId="0" fontId="38" fillId="9" borderId="29" xfId="0" applyFont="1" applyFill="1" applyBorder="1" applyAlignment="1">
      <alignment horizontal="left" vertical="top" wrapText="1"/>
    </xf>
    <xf numFmtId="0" fontId="38" fillId="9" borderId="22" xfId="0" applyFont="1" applyFill="1" applyBorder="1" applyAlignment="1">
      <alignment horizontal="left" vertical="top" wrapText="1"/>
    </xf>
    <xf numFmtId="0" fontId="38" fillId="9" borderId="27" xfId="0" applyFont="1" applyFill="1" applyBorder="1" applyAlignment="1">
      <alignment horizontal="left" vertical="top" wrapText="1"/>
    </xf>
    <xf numFmtId="0" fontId="9" fillId="8" borderId="0" xfId="6" applyFont="1" applyFill="1" applyBorder="1" applyAlignment="1">
      <alignment horizontal="left"/>
    </xf>
    <xf numFmtId="0" fontId="17" fillId="0" borderId="0" xfId="6" applyFont="1" applyFill="1" applyBorder="1" applyAlignment="1">
      <alignment horizontal="center"/>
    </xf>
    <xf numFmtId="0" fontId="29" fillId="0" borderId="0" xfId="6" applyFont="1" applyFill="1" applyBorder="1" applyAlignment="1">
      <alignment horizontal="center"/>
    </xf>
    <xf numFmtId="0" fontId="30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/>
    </xf>
    <xf numFmtId="0" fontId="9" fillId="4" borderId="0" xfId="6" applyFont="1" applyFill="1" applyBorder="1" applyAlignment="1">
      <alignment horizontal="left"/>
    </xf>
    <xf numFmtId="0" fontId="38" fillId="41" borderId="27" xfId="0" applyFont="1" applyFill="1" applyBorder="1" applyAlignment="1">
      <alignment horizontal="left" vertical="center" wrapText="1"/>
    </xf>
    <xf numFmtId="0" fontId="38" fillId="9" borderId="28" xfId="0" applyFont="1" applyFill="1" applyBorder="1" applyAlignment="1">
      <alignment horizontal="center" vertical="center"/>
    </xf>
    <xf numFmtId="0" fontId="38" fillId="9" borderId="30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vertical="center" wrapText="1"/>
    </xf>
    <xf numFmtId="0" fontId="38" fillId="9" borderId="28" xfId="0" applyFont="1" applyFill="1" applyBorder="1" applyAlignment="1">
      <alignment horizontal="left" vertical="center"/>
    </xf>
    <xf numFmtId="0" fontId="38" fillId="9" borderId="30" xfId="0" applyFont="1" applyFill="1" applyBorder="1" applyAlignment="1">
      <alignment horizontal="left" vertical="center"/>
    </xf>
    <xf numFmtId="0" fontId="38" fillId="41" borderId="29" xfId="0" applyFont="1" applyFill="1" applyBorder="1" applyAlignment="1">
      <alignment horizontal="left" vertical="top" wrapText="1"/>
    </xf>
    <xf numFmtId="0" fontId="38" fillId="41" borderId="27" xfId="0" applyFont="1" applyFill="1" applyBorder="1" applyAlignment="1">
      <alignment horizontal="left" vertical="top" wrapText="1"/>
    </xf>
    <xf numFmtId="0" fontId="38" fillId="41" borderId="22" xfId="0" applyFont="1" applyFill="1" applyBorder="1" applyAlignment="1">
      <alignment horizontal="left" vertical="top" wrapText="1"/>
    </xf>
    <xf numFmtId="0" fontId="38" fillId="41" borderId="29" xfId="0" applyFont="1" applyFill="1" applyBorder="1" applyAlignment="1">
      <alignment horizontal="center" vertical="center" wrapText="1"/>
    </xf>
    <xf numFmtId="0" fontId="38" fillId="41" borderId="27" xfId="0" applyFont="1" applyFill="1" applyBorder="1" applyAlignment="1">
      <alignment horizontal="center" vertical="center" wrapText="1"/>
    </xf>
    <xf numFmtId="0" fontId="38" fillId="41" borderId="18" xfId="0" applyFont="1" applyFill="1" applyBorder="1" applyAlignment="1">
      <alignment horizontal="left" vertical="center" wrapText="1"/>
    </xf>
    <xf numFmtId="0" fontId="38" fillId="41" borderId="29" xfId="0" applyFont="1" applyFill="1" applyBorder="1" applyAlignment="1">
      <alignment vertical="center" wrapText="1"/>
    </xf>
    <xf numFmtId="0" fontId="38" fillId="41" borderId="27" xfId="0" applyFont="1" applyFill="1" applyBorder="1" applyAlignment="1">
      <alignment vertical="center" wrapText="1"/>
    </xf>
    <xf numFmtId="0" fontId="38" fillId="41" borderId="22" xfId="0" applyFont="1" applyFill="1" applyBorder="1" applyAlignment="1">
      <alignment vertical="center" wrapText="1"/>
    </xf>
    <xf numFmtId="0" fontId="10" fillId="9" borderId="29" xfId="0" applyFont="1" applyFill="1" applyBorder="1" applyAlignment="1">
      <alignment horizontal="left" vertical="center" wrapText="1"/>
    </xf>
    <xf numFmtId="0" fontId="10" fillId="9" borderId="22" xfId="0" applyFont="1" applyFill="1" applyBorder="1" applyAlignment="1">
      <alignment horizontal="left" vertical="center" wrapText="1"/>
    </xf>
    <xf numFmtId="0" fontId="38" fillId="41" borderId="22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vertical="center" wrapText="1"/>
    </xf>
    <xf numFmtId="0" fontId="10" fillId="9" borderId="27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top" wrapText="1"/>
    </xf>
    <xf numFmtId="0" fontId="38" fillId="9" borderId="0" xfId="0" applyFont="1" applyFill="1" applyAlignment="1">
      <alignment horizontal="center"/>
    </xf>
    <xf numFmtId="0" fontId="29" fillId="9" borderId="0" xfId="6" applyFont="1" applyFill="1" applyBorder="1" applyAlignment="1">
      <alignment horizontal="center"/>
    </xf>
    <xf numFmtId="0" fontId="30" fillId="9" borderId="0" xfId="6" applyFont="1" applyFill="1" applyBorder="1" applyAlignment="1">
      <alignment horizontal="center"/>
    </xf>
    <xf numFmtId="0" fontId="9" fillId="9" borderId="0" xfId="6" applyFont="1" applyFill="1" applyBorder="1" applyAlignment="1">
      <alignment horizontal="center"/>
    </xf>
    <xf numFmtId="0" fontId="9" fillId="10" borderId="14" xfId="0" applyFont="1" applyFill="1" applyBorder="1" applyAlignment="1" applyProtection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left"/>
    </xf>
    <xf numFmtId="0" fontId="9" fillId="10" borderId="0" xfId="0" applyFont="1" applyFill="1" applyBorder="1" applyAlignment="1" applyProtection="1">
      <alignment horizontal="left"/>
    </xf>
    <xf numFmtId="0" fontId="9" fillId="10" borderId="12" xfId="0" applyFont="1" applyFill="1" applyBorder="1" applyAlignment="1" applyProtection="1">
      <alignment horizontal="left"/>
    </xf>
    <xf numFmtId="0" fontId="14" fillId="11" borderId="5" xfId="0" applyFont="1" applyFill="1" applyBorder="1" applyAlignment="1">
      <alignment horizontal="center" vertical="center" wrapText="1"/>
    </xf>
    <xf numFmtId="0" fontId="21" fillId="11" borderId="6" xfId="3" applyFont="1" applyFill="1" applyBorder="1" applyAlignment="1">
      <alignment horizontal="center" vertical="center"/>
    </xf>
    <xf numFmtId="0" fontId="21" fillId="11" borderId="13" xfId="3" applyFont="1" applyFill="1" applyBorder="1" applyAlignment="1">
      <alignment horizontal="center" vertical="center"/>
    </xf>
    <xf numFmtId="0" fontId="21" fillId="11" borderId="6" xfId="3" applyFont="1" applyFill="1" applyBorder="1" applyAlignment="1">
      <alignment horizontal="center" vertical="center" wrapText="1"/>
    </xf>
    <xf numFmtId="0" fontId="21" fillId="11" borderId="13" xfId="3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21" fillId="11" borderId="5" xfId="3" applyFont="1" applyFill="1" applyBorder="1" applyAlignment="1">
      <alignment horizontal="center" vertical="center"/>
    </xf>
    <xf numFmtId="0" fontId="21" fillId="11" borderId="5" xfId="3" applyFont="1" applyFill="1" applyBorder="1" applyAlignment="1">
      <alignment horizontal="center" textRotation="90"/>
    </xf>
    <xf numFmtId="0" fontId="45" fillId="43" borderId="33" xfId="2" applyFont="1" applyFill="1" applyBorder="1" applyAlignment="1">
      <alignment horizontal="center"/>
    </xf>
    <xf numFmtId="0" fontId="45" fillId="43" borderId="31" xfId="2" applyFont="1" applyFill="1" applyBorder="1" applyAlignment="1">
      <alignment horizontal="center"/>
    </xf>
    <xf numFmtId="0" fontId="45" fillId="43" borderId="28" xfId="2" applyFont="1" applyFill="1" applyBorder="1" applyAlignment="1">
      <alignment horizontal="center"/>
    </xf>
    <xf numFmtId="0" fontId="45" fillId="44" borderId="18" xfId="2" applyFont="1" applyFill="1" applyBorder="1" applyAlignment="1">
      <alignment horizontal="center" wrapText="1"/>
    </xf>
    <xf numFmtId="0" fontId="45" fillId="44" borderId="18" xfId="2" applyFont="1" applyFill="1" applyBorder="1" applyAlignment="1">
      <alignment horizontal="center" vertical="center"/>
    </xf>
    <xf numFmtId="0" fontId="38" fillId="31" borderId="29" xfId="0" applyFont="1" applyFill="1" applyBorder="1" applyAlignment="1">
      <alignment vertical="center" wrapText="1"/>
    </xf>
    <xf numFmtId="0" fontId="38" fillId="47" borderId="18" xfId="0" applyFont="1" applyFill="1" applyBorder="1" applyAlignment="1">
      <alignment horizontal="left" vertical="center" wrapText="1"/>
    </xf>
    <xf numFmtId="0" fontId="38" fillId="47" borderId="18" xfId="0" applyFont="1" applyFill="1" applyBorder="1" applyAlignment="1">
      <alignment horizontal="center" vertical="center"/>
    </xf>
    <xf numFmtId="0" fontId="39" fillId="47" borderId="18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 wrapText="1"/>
    </xf>
    <xf numFmtId="0" fontId="38" fillId="41" borderId="18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wrapText="1"/>
    </xf>
    <xf numFmtId="0" fontId="42" fillId="9" borderId="0" xfId="0" applyFont="1" applyFill="1" applyAlignment="1">
      <alignment wrapText="1"/>
    </xf>
  </cellXfs>
  <cellStyles count="7">
    <cellStyle name="Millares 2" xfId="1"/>
    <cellStyle name="Millares 3" xfId="5"/>
    <cellStyle name="Normal" xfId="0" builtinId="0"/>
    <cellStyle name="Normal 2" xfId="2"/>
    <cellStyle name="Normal 2 2" xfId="3"/>
    <cellStyle name="Normal 3" xfId="4"/>
    <cellStyle name="Normal 4" xfId="6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28575</xdr:rowOff>
    </xdr:from>
    <xdr:to>
      <xdr:col>0</xdr:col>
      <xdr:colOff>2028825</xdr:colOff>
      <xdr:row>5</xdr:row>
      <xdr:rowOff>28748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8575"/>
          <a:ext cx="1819275" cy="876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10</xdr:row>
      <xdr:rowOff>238125</xdr:rowOff>
    </xdr:from>
    <xdr:to>
      <xdr:col>3</xdr:col>
      <xdr:colOff>400050</xdr:colOff>
      <xdr:row>12</xdr:row>
      <xdr:rowOff>309562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43225"/>
          <a:ext cx="1828800" cy="881062"/>
        </a:xfrm>
        <a:prstGeom prst="rect">
          <a:avLst/>
        </a:prstGeom>
      </xdr:spPr>
    </xdr:pic>
    <xdr:clientData/>
  </xdr:twoCellAnchor>
  <xdr:oneCellAnchor>
    <xdr:from>
      <xdr:col>2</xdr:col>
      <xdr:colOff>647700</xdr:colOff>
      <xdr:row>270</xdr:row>
      <xdr:rowOff>0</xdr:rowOff>
    </xdr:from>
    <xdr:ext cx="752475" cy="0"/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41102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233</xdr:row>
      <xdr:rowOff>0</xdr:rowOff>
    </xdr:from>
    <xdr:ext cx="752475" cy="0"/>
    <xdr:pic>
      <xdr:nvPicPr>
        <xdr:cNvPr id="4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233</xdr:row>
      <xdr:rowOff>0</xdr:rowOff>
    </xdr:from>
    <xdr:ext cx="752475" cy="0"/>
    <xdr:pic>
      <xdr:nvPicPr>
        <xdr:cNvPr id="5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233</xdr:row>
      <xdr:rowOff>0</xdr:rowOff>
    </xdr:from>
    <xdr:ext cx="752475" cy="0"/>
    <xdr:pic>
      <xdr:nvPicPr>
        <xdr:cNvPr id="6" name="2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233</xdr:row>
      <xdr:rowOff>0</xdr:rowOff>
    </xdr:from>
    <xdr:ext cx="752475" cy="0"/>
    <xdr:pic>
      <xdr:nvPicPr>
        <xdr:cNvPr id="7" name="2 Imagen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233</xdr:row>
      <xdr:rowOff>0</xdr:rowOff>
    </xdr:from>
    <xdr:ext cx="752475" cy="0"/>
    <xdr:pic>
      <xdr:nvPicPr>
        <xdr:cNvPr id="8" name="2 Imagen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233</xdr:row>
      <xdr:rowOff>0</xdr:rowOff>
    </xdr:from>
    <xdr:ext cx="752475" cy="0"/>
    <xdr:pic>
      <xdr:nvPicPr>
        <xdr:cNvPr id="9" name="2 Imagen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233</xdr:row>
      <xdr:rowOff>0</xdr:rowOff>
    </xdr:from>
    <xdr:ext cx="752475" cy="0"/>
    <xdr:pic>
      <xdr:nvPicPr>
        <xdr:cNvPr id="10" name="2 Imagen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233</xdr:row>
      <xdr:rowOff>9525</xdr:rowOff>
    </xdr:from>
    <xdr:ext cx="752475" cy="0"/>
    <xdr:pic>
      <xdr:nvPicPr>
        <xdr:cNvPr id="11" name="2 Imagen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285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234</xdr:row>
      <xdr:rowOff>9525</xdr:rowOff>
    </xdr:from>
    <xdr:ext cx="752475" cy="0"/>
    <xdr:pic>
      <xdr:nvPicPr>
        <xdr:cNvPr id="12" name="2 Imagen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2905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269</xdr:row>
      <xdr:rowOff>9525</xdr:rowOff>
    </xdr:from>
    <xdr:ext cx="752475" cy="0"/>
    <xdr:pic>
      <xdr:nvPicPr>
        <xdr:cNvPr id="13" name="2 Imagen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39578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0</xdr:row>
      <xdr:rowOff>28575</xdr:rowOff>
    </xdr:from>
    <xdr:to>
      <xdr:col>7</xdr:col>
      <xdr:colOff>1390650</xdr:colOff>
      <xdr:row>4</xdr:row>
      <xdr:rowOff>138112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28575"/>
          <a:ext cx="1828800" cy="8905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0</xdr:row>
      <xdr:rowOff>28575</xdr:rowOff>
    </xdr:from>
    <xdr:to>
      <xdr:col>7</xdr:col>
      <xdr:colOff>1390650</xdr:colOff>
      <xdr:row>4</xdr:row>
      <xdr:rowOff>138112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28575"/>
          <a:ext cx="1828800" cy="8905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7</xdr:row>
      <xdr:rowOff>0</xdr:rowOff>
    </xdr:from>
    <xdr:to>
      <xdr:col>4</xdr:col>
      <xdr:colOff>152400</xdr:colOff>
      <xdr:row>7</xdr:row>
      <xdr:rowOff>0</xdr:rowOff>
    </xdr:to>
    <xdr:pic>
      <xdr:nvPicPr>
        <xdr:cNvPr id="58483" name="2 Imagen">
          <a:extLst>
            <a:ext uri="{FF2B5EF4-FFF2-40B4-BE49-F238E27FC236}">
              <a16:creationId xmlns="" xmlns:a16="http://schemas.microsoft.com/office/drawing/2014/main" id="{00000000-0008-0000-0300-00007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9540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173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764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319530" y="26460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7" name="Text Box 3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317625" y="38717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8" name="Text Box 6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319530" y="26460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9" name="Text Box 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317625" y="38717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10" name="Text Box 6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319530" y="26460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11" name="Text Box 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317625" y="38717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12" name="Text Box 6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319530" y="26460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13" name="Text Box 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317625" y="38717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4" name="Text Box 6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319530" y="27603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5" name="Text Box 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317625" y="41765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6" name="Text Box 6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319530" y="27603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7" name="Text Box 3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317625" y="41765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8" name="Text Box 6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319530" y="27603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9" name="Text Box 3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317625" y="41765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20" name="Text Box 6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319530" y="27603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21" name="Text Box 3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317625" y="41765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266700</xdr:colOff>
      <xdr:row>4</xdr:row>
      <xdr:rowOff>76373</xdr:rowOff>
    </xdr:to>
    <xdr:pic>
      <xdr:nvPicPr>
        <xdr:cNvPr id="22" name="Imagen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764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3" name="Text Box 6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76655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74750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176655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6" name="Text Box 3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174750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176655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8" name="Text Box 3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174750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176655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10" name="Text Box 3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174750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1" name="Text Box 6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176655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2" name="Text Box 3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174750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3" name="Text Box 6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176655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4" name="Text Box 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174750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5" name="Text Box 6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176655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6" name="Text Box 3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174750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7" name="Text Box 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176655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8" name="Text Box 3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174750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0</xdr:col>
      <xdr:colOff>35718</xdr:colOff>
      <xdr:row>0</xdr:row>
      <xdr:rowOff>0</xdr:rowOff>
    </xdr:from>
    <xdr:to>
      <xdr:col>5</xdr:col>
      <xdr:colOff>104774</xdr:colOff>
      <xdr:row>4</xdr:row>
      <xdr:rowOff>66848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0"/>
          <a:ext cx="1819275" cy="8764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%20Inspiron\Desktop\POA\POA2018\Matriz%20Presupuesto%20PO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%20Inspiron\Downloads\Form.%20Presupuesto%20Gerencia%20Area,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on/Matriz%20POA%202020%20CEAS%20PPNE2%20y%20PPNE2.1%20codific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sns2\Desktop\Carpeta%20Taller%20POA%202019%20SRS-GAS-CEAS\Matriz%20POA%202019%20SRS-S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PPGR1"/>
      <sheetName val="Formulario PPGR2"/>
      <sheetName val="Formulario PPGR3"/>
      <sheetName val="Formulario PPGR4"/>
      <sheetName val="Formulario PPGR5"/>
      <sheetName val="Formulario PPGR6"/>
      <sheetName val="Formulario PPGR7"/>
      <sheetName val="Formulario PPGR8"/>
      <sheetName val="Prov"/>
      <sheetName val="Insumos"/>
      <sheetName val="LSIns"/>
      <sheetName val="Obj"/>
      <sheetName val="Catalogo"/>
      <sheetName val="Matriz Presupuesto POA"/>
      <sheetName val="Matriz Presupuesto POA.xlsm"/>
      <sheetName val="PPNE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F2" t="str">
            <v>DISTRITO NACIONAL</v>
          </cell>
        </row>
        <row r="3">
          <cell r="F3" t="str">
            <v>MONTE PLATA</v>
          </cell>
        </row>
        <row r="4">
          <cell r="F4" t="str">
            <v>SANTO DOMINGO</v>
          </cell>
        </row>
        <row r="5">
          <cell r="F5" t="str">
            <v>PERAVIA</v>
          </cell>
        </row>
        <row r="6">
          <cell r="F6" t="str">
            <v>SAN CRISTÓBAL</v>
          </cell>
        </row>
        <row r="7">
          <cell r="F7" t="str">
            <v>SAN JOSÉ DE OCOA</v>
          </cell>
        </row>
        <row r="8">
          <cell r="F8" t="str">
            <v>ESPAILLAT</v>
          </cell>
        </row>
        <row r="9">
          <cell r="F9" t="str">
            <v>PUERTO PLATA</v>
          </cell>
        </row>
        <row r="10">
          <cell r="F10" t="str">
            <v>SANTIAGO</v>
          </cell>
        </row>
        <row r="11">
          <cell r="F11" t="str">
            <v>DUARTE</v>
          </cell>
        </row>
        <row r="12">
          <cell r="F12" t="str">
            <v>HERMANAS MIRABAL</v>
          </cell>
        </row>
        <row r="13">
          <cell r="F13" t="str">
            <v>MARÍA TRINIDAD SÁNCHEZ</v>
          </cell>
        </row>
        <row r="14">
          <cell r="F14" t="str">
            <v>SAMANÁ</v>
          </cell>
        </row>
        <row r="15">
          <cell r="F15" t="str">
            <v>BAHORUCO</v>
          </cell>
        </row>
        <row r="16">
          <cell r="F16" t="str">
            <v>BARAHONA</v>
          </cell>
        </row>
        <row r="17">
          <cell r="F17" t="str">
            <v>INDEPENDENCIA</v>
          </cell>
        </row>
        <row r="18">
          <cell r="F18" t="str">
            <v>PEDERNALES</v>
          </cell>
        </row>
        <row r="19">
          <cell r="F19" t="str">
            <v>EL SEIBO</v>
          </cell>
        </row>
        <row r="20">
          <cell r="F20" t="str">
            <v>HATO MAYOR</v>
          </cell>
        </row>
        <row r="21">
          <cell r="F21" t="str">
            <v>LA ALTAGRACIA</v>
          </cell>
        </row>
        <row r="22">
          <cell r="F22" t="str">
            <v>LA ROMANA</v>
          </cell>
        </row>
        <row r="23">
          <cell r="F23" t="str">
            <v>SAN PEDRO DE MACORÍS</v>
          </cell>
        </row>
        <row r="24">
          <cell r="F24" t="str">
            <v>AZUA</v>
          </cell>
        </row>
        <row r="25">
          <cell r="F25" t="str">
            <v>ELÍAS PIÑA</v>
          </cell>
        </row>
        <row r="26">
          <cell r="F26" t="str">
            <v>SAN JUAN</v>
          </cell>
        </row>
        <row r="27">
          <cell r="F27" t="str">
            <v>DAJABÓN</v>
          </cell>
        </row>
        <row r="28">
          <cell r="F28" t="str">
            <v>MONTECRISTI</v>
          </cell>
        </row>
        <row r="29">
          <cell r="F29" t="str">
            <v>SANTIAGO RODRÍGUEZ</v>
          </cell>
        </row>
        <row r="30">
          <cell r="F30" t="str">
            <v>VALVERDE</v>
          </cell>
        </row>
        <row r="31">
          <cell r="F31" t="str">
            <v>LA VEGA</v>
          </cell>
        </row>
        <row r="32">
          <cell r="F32" t="str">
            <v>MONSEÑOR NOUEL</v>
          </cell>
        </row>
        <row r="33">
          <cell r="F33" t="str">
            <v>SÁNCHEZ RAMÍREZ</v>
          </cell>
        </row>
      </sheetData>
      <sheetData sheetId="9"/>
      <sheetData sheetId="10">
        <row r="5">
          <cell r="B5" t="str">
            <v>Acabados textiles</v>
          </cell>
          <cell r="F5" t="str">
            <v>Anticipo Financiero</v>
          </cell>
        </row>
        <row r="6">
          <cell r="B6" t="str">
            <v>Alimentos y bebidas para personas</v>
          </cell>
          <cell r="F6" t="str">
            <v>Venta de servicios</v>
          </cell>
        </row>
        <row r="7">
          <cell r="B7" t="str">
            <v>Artículos de plástico</v>
          </cell>
          <cell r="F7" t="str">
            <v>Recursos externos</v>
          </cell>
        </row>
        <row r="8">
          <cell r="B8" t="str">
            <v>Electrodomésticos</v>
          </cell>
          <cell r="F8" t="str">
            <v>Nómina</v>
          </cell>
        </row>
        <row r="9">
          <cell r="B9" t="str">
            <v>Equipo de comunicación, telecomunicaciones y señalamiento</v>
          </cell>
        </row>
        <row r="10">
          <cell r="B10" t="str">
            <v xml:space="preserve">Equipo médico y de laboratorio </v>
          </cell>
        </row>
        <row r="11">
          <cell r="B11" t="str">
            <v>Equipos de cómputo</v>
          </cell>
        </row>
        <row r="12">
          <cell r="B12" t="str">
            <v>Equipos de seguridad</v>
          </cell>
        </row>
        <row r="13">
          <cell r="B13" t="str">
            <v>Eventos generales</v>
          </cell>
        </row>
        <row r="14">
          <cell r="B14" t="str">
            <v>Gasoil</v>
          </cell>
        </row>
        <row r="15">
          <cell r="B15" t="str">
            <v>Herramientas menores</v>
          </cell>
        </row>
        <row r="16">
          <cell r="B16" t="str">
            <v>Impresión y encuadernación</v>
          </cell>
          <cell r="F16" t="str">
            <v>Electrodomésticos</v>
          </cell>
        </row>
        <row r="17">
          <cell r="B17" t="str">
            <v>Llantas y neumáticos</v>
          </cell>
          <cell r="F17" t="str">
            <v>Equipos de cómputo</v>
          </cell>
        </row>
        <row r="18">
          <cell r="B18" t="str">
            <v>Mantenimiento y reparación de equipos de transporte, tracción y elevación</v>
          </cell>
          <cell r="F18" t="str">
            <v>Equipos de seguridad</v>
          </cell>
        </row>
        <row r="19">
          <cell r="B19" t="str">
            <v>Mantenimiento y reparación de equipos para computación</v>
          </cell>
          <cell r="F19" t="str">
            <v>Mantenimiento y reparación de equipos de transporte, tracción y elevación</v>
          </cell>
        </row>
        <row r="20">
          <cell r="B20" t="str">
            <v>Mantenimiento y reparación de equipos sanitarios y de laboratorio</v>
          </cell>
          <cell r="F20" t="str">
            <v>Mantenimiento y reparación de equipos para computación</v>
          </cell>
        </row>
        <row r="21">
          <cell r="B21" t="str">
            <v>Mantenimiento y reparación de maquinarias y equipos</v>
          </cell>
          <cell r="F21" t="str">
            <v>Mantenimiento y reparación de equipos sanitarios y de laboratorio</v>
          </cell>
        </row>
        <row r="22">
          <cell r="B22" t="str">
            <v>Mantenimiento y reparación de muebles y equipos de oficina</v>
          </cell>
          <cell r="F22" t="str">
            <v>Mantenimiento y reparación de maquinarias y equipos</v>
          </cell>
        </row>
        <row r="23">
          <cell r="B23" t="str">
            <v>Material para limpieza</v>
          </cell>
          <cell r="F23" t="str">
            <v>Mantenimiento y reparación de muebles y equipos de oficina</v>
          </cell>
        </row>
        <row r="24">
          <cell r="B24" t="str">
            <v>Muebles de alojamiento</v>
          </cell>
          <cell r="F24" t="str">
            <v>Muebles de alojamiento</v>
          </cell>
        </row>
        <row r="25">
          <cell r="B25" t="str">
            <v>Muebles de oficina y estantería</v>
          </cell>
          <cell r="F25" t="str">
            <v>Muebles de oficina y estantería</v>
          </cell>
        </row>
        <row r="26">
          <cell r="B26" t="str">
            <v>Obras menores en edificaciones</v>
          </cell>
          <cell r="F26" t="str">
            <v>Otros equipos</v>
          </cell>
        </row>
        <row r="27">
          <cell r="B27" t="str">
            <v>Otros equipos</v>
          </cell>
          <cell r="F27" t="str">
            <v>Sistemas de aire acondicionado, calefacción y de refrigeración industrial y comercial</v>
          </cell>
        </row>
        <row r="28">
          <cell r="B28" t="str">
            <v>Peaje</v>
          </cell>
          <cell r="F28" t="str">
            <v>Automóviles y camiones</v>
          </cell>
        </row>
        <row r="29">
          <cell r="B29" t="str">
            <v>Pinturas, barnices, lacas, diluyentes y absorbentes para pintura</v>
          </cell>
          <cell r="F29" t="str">
            <v>Carrocerías y remolques</v>
          </cell>
        </row>
        <row r="30">
          <cell r="B30" t="str">
            <v>Productos de artes gráficas</v>
          </cell>
          <cell r="F30" t="str">
            <v>Otros equipos de transporte</v>
          </cell>
        </row>
        <row r="31">
          <cell r="B31" t="str">
            <v>Productos de cemento</v>
          </cell>
        </row>
        <row r="32">
          <cell r="B32" t="str">
            <v>Productos de loza</v>
          </cell>
        </row>
        <row r="33">
          <cell r="B33" t="str">
            <v>Productos de Papel, Cartón e Impresos</v>
          </cell>
        </row>
        <row r="34">
          <cell r="B34" t="str">
            <v>Productos de vidrio</v>
          </cell>
        </row>
        <row r="35">
          <cell r="B35" t="str">
            <v>Productos eléctricos y afines</v>
          </cell>
        </row>
        <row r="36">
          <cell r="B36" t="str">
            <v>Productos medicinales para uso humano</v>
          </cell>
        </row>
        <row r="37">
          <cell r="B37" t="str">
            <v>Productos metálicos y sus derivados</v>
          </cell>
        </row>
        <row r="38">
          <cell r="B38" t="str">
            <v>Productos químicos de uso personal</v>
          </cell>
        </row>
        <row r="39">
          <cell r="B39" t="str">
            <v>Publicidad y propaganda</v>
          </cell>
        </row>
        <row r="40">
          <cell r="B40" t="str">
            <v>Servicios técnicos y profesionales</v>
          </cell>
        </row>
        <row r="41">
          <cell r="B41" t="str">
            <v>Sistemas de aire acondicionado, calefacción y de refrigeración industrial y comercial</v>
          </cell>
        </row>
        <row r="42">
          <cell r="B42" t="str">
            <v>Útiles de cocina y comedor</v>
          </cell>
        </row>
        <row r="43">
          <cell r="B43" t="str">
            <v>Útiles de escritorio, oficina, informática y de enseñanza</v>
          </cell>
        </row>
        <row r="44">
          <cell r="B44" t="str">
            <v>Útiles menores médico-quirúrgicos</v>
          </cell>
        </row>
        <row r="45">
          <cell r="B45" t="str">
            <v>Viáticos dentro del país</v>
          </cell>
        </row>
      </sheetData>
      <sheetData sheetId="11">
        <row r="6">
          <cell r="B6" t="str">
            <v>Le.1 - Fortalecer las capacidades gestoras institucionales del SNS a través de la implementación del Modelo de Gestión, del desarrollo de su organización funcional y de las capacidades e instrumentos necesarios en cada ámbito de gestión</v>
          </cell>
        </row>
        <row r="7">
          <cell r="B7" t="str">
            <v>Le.2 - Desarrollar un modelo de gestión y planificación de los recursos humanos que garantice la disponibilidad de técnicos y profesionales competentes y que fomente un alto rendimiento alineado a los objetivos institucionales</v>
          </cell>
        </row>
        <row r="8">
          <cell r="B8" t="str">
            <v>Le.3 - Desarrollo de la red asistencial del SNS en coherencia con las políticas de Estado en materia de salud y el Modelo de Atención</v>
          </cell>
        </row>
        <row r="9">
          <cell r="B9" t="str">
            <v>Le.4 - Mejora de la provisión de los programas y acciones de salud colectiva, con enfoque en prevención y control de enfermedades evitables</v>
          </cell>
        </row>
      </sheetData>
      <sheetData sheetId="12">
        <row r="3">
          <cell r="B3">
            <v>2017</v>
          </cell>
        </row>
        <row r="4">
          <cell r="B4">
            <v>2018</v>
          </cell>
        </row>
        <row r="5">
          <cell r="B5">
            <v>2019</v>
          </cell>
        </row>
        <row r="6">
          <cell r="B6">
            <v>2020</v>
          </cell>
        </row>
        <row r="10">
          <cell r="B10" t="str">
            <v>SNS - Dirección Central</v>
          </cell>
        </row>
        <row r="11">
          <cell r="B11" t="str">
            <v>R0 - SRS Metropolitano</v>
          </cell>
          <cell r="D11" t="str">
            <v>Almacen</v>
          </cell>
          <cell r="G11" t="str">
            <v>Compra</v>
          </cell>
        </row>
        <row r="12">
          <cell r="B12" t="str">
            <v>R1 - SRS Valdesia</v>
          </cell>
          <cell r="D12" t="str">
            <v>Centro Primer Nivel</v>
          </cell>
          <cell r="G12" t="str">
            <v>Alquiler</v>
          </cell>
        </row>
        <row r="13">
          <cell r="B13" t="str">
            <v>R2 - SRS Norcentral</v>
          </cell>
          <cell r="D13" t="str">
            <v>Centro Diagnóstico</v>
          </cell>
          <cell r="G13" t="str">
            <v>Reparación</v>
          </cell>
        </row>
        <row r="14">
          <cell r="B14" t="str">
            <v>R3 - SRS Nordeste</v>
          </cell>
          <cell r="D14" t="str">
            <v>Gerencia de Área</v>
          </cell>
          <cell r="G14" t="str">
            <v>Mantenimiento</v>
          </cell>
        </row>
        <row r="15">
          <cell r="B15" t="str">
            <v>R4 - SRS Enriquillo</v>
          </cell>
          <cell r="D15" t="str">
            <v>Hospital</v>
          </cell>
        </row>
        <row r="16">
          <cell r="B16" t="str">
            <v>R5 - SRS Este</v>
          </cell>
          <cell r="D16" t="str">
            <v>SRS</v>
          </cell>
        </row>
        <row r="17">
          <cell r="B17" t="str">
            <v>R6 - SRS El Valle</v>
          </cell>
        </row>
        <row r="18">
          <cell r="B18" t="str">
            <v>R7 - SRS Cibao Occidental</v>
          </cell>
        </row>
        <row r="19">
          <cell r="B19" t="str">
            <v>R8 - SRS Cibao Central</v>
          </cell>
          <cell r="G19" t="str">
            <v>Alquiler de edicficio</v>
          </cell>
        </row>
        <row r="20">
          <cell r="G20" t="str">
            <v>Obras menores en edificaciones</v>
          </cell>
        </row>
        <row r="21">
          <cell r="G21" t="str">
            <v>Edificaciones no residenciales</v>
          </cell>
        </row>
        <row r="22">
          <cell r="G22" t="str">
            <v>Instalaciones eléctricas</v>
          </cell>
        </row>
        <row r="23">
          <cell r="G23" t="str">
            <v>Servicios de pinturas y derivados con fines de higienes y embellecimiento</v>
          </cell>
        </row>
        <row r="24">
          <cell r="G24" t="str">
            <v>Mantenimiento y reparación de obras civiles en instalaciones vacias</v>
          </cell>
        </row>
        <row r="130">
          <cell r="G130" t="str">
            <v>Administrativo</v>
          </cell>
        </row>
        <row r="131">
          <cell r="G131" t="str">
            <v>Asistencial</v>
          </cell>
        </row>
        <row r="132">
          <cell r="G132" t="str">
            <v>Atencion a los Usuarios</v>
          </cell>
        </row>
        <row r="133">
          <cell r="G133" t="str">
            <v>Comunicaciones</v>
          </cell>
        </row>
        <row r="134">
          <cell r="G134" t="str">
            <v>Estratégico</v>
          </cell>
        </row>
        <row r="135">
          <cell r="G135" t="str">
            <v>Financiero</v>
          </cell>
        </row>
        <row r="136">
          <cell r="G136" t="str">
            <v>Gestión Humana</v>
          </cell>
        </row>
        <row r="137">
          <cell r="G137" t="str">
            <v>Monitoreo</v>
          </cell>
        </row>
        <row r="138">
          <cell r="G138" t="str">
            <v>Servicios Diagnósticos</v>
          </cell>
        </row>
        <row r="139">
          <cell r="G139" t="str">
            <v>Sistema de Información</v>
          </cell>
        </row>
        <row r="140">
          <cell r="G140" t="str">
            <v>Tecnología</v>
          </cell>
        </row>
        <row r="141">
          <cell r="G141" t="str">
            <v>URGM</v>
          </cell>
        </row>
        <row r="148">
          <cell r="B148" t="str">
            <v>Informe</v>
          </cell>
        </row>
        <row r="149">
          <cell r="B149" t="str">
            <v>Listado de participación</v>
          </cell>
        </row>
        <row r="150">
          <cell r="B150" t="str">
            <v>Fotos</v>
          </cell>
        </row>
        <row r="151">
          <cell r="B151" t="str">
            <v>Agenda</v>
          </cell>
        </row>
        <row r="152">
          <cell r="B152" t="str">
            <v>Plan</v>
          </cell>
        </row>
        <row r="153">
          <cell r="B153" t="str">
            <v>Protocolo</v>
          </cell>
        </row>
        <row r="154">
          <cell r="B154" t="str">
            <v>Manual</v>
          </cell>
        </row>
        <row r="155">
          <cell r="B155" t="str">
            <v>Resolución</v>
          </cell>
        </row>
        <row r="156">
          <cell r="B156" t="str">
            <v>Boletin</v>
          </cell>
        </row>
        <row r="157">
          <cell r="B157" t="str">
            <v>Reporte</v>
          </cell>
        </row>
        <row r="158">
          <cell r="B158" t="str">
            <v>Minuta</v>
          </cell>
        </row>
        <row r="159">
          <cell r="B159" t="str">
            <v>Hoja de supervisión</v>
          </cell>
        </row>
        <row r="160">
          <cell r="B160" t="str">
            <v>Inventario</v>
          </cell>
        </row>
        <row r="161">
          <cell r="B161" t="str">
            <v>Reglamento</v>
          </cell>
        </row>
        <row r="162">
          <cell r="B162" t="str">
            <v>Memoria</v>
          </cell>
        </row>
        <row r="163">
          <cell r="B163" t="str">
            <v>Encuesta</v>
          </cell>
        </row>
        <row r="164">
          <cell r="B164" t="str">
            <v>Registro Digital</v>
          </cell>
        </row>
        <row r="165">
          <cell r="B165" t="str">
            <v>Base de datos</v>
          </cell>
        </row>
        <row r="166">
          <cell r="B166" t="str">
            <v>Otros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PPGA1"/>
      <sheetName val="Formulario PPGA2"/>
      <sheetName val="Formulario PPGA3"/>
      <sheetName val="Formulario PPGA4"/>
      <sheetName val="Insumos"/>
    </sheetNames>
    <sheetDataSet>
      <sheetData sheetId="0">
        <row r="1">
          <cell r="A1" t="str">
            <v xml:space="preserve">                                                                            "Año del Fomento a la Vivienda"                                                                          </v>
          </cell>
        </row>
      </sheetData>
      <sheetData sheetId="1">
        <row r="6">
          <cell r="B6" t="str">
            <v xml:space="preserve">Valdesia </v>
          </cell>
        </row>
      </sheetData>
      <sheetData sheetId="2"/>
      <sheetData sheetId="3"/>
      <sheetData sheetId="4">
        <row r="2">
          <cell r="C2" t="str">
            <v>Manteles en encajes para bandejas grandes (rectangulares)</v>
          </cell>
        </row>
        <row r="540">
          <cell r="A540" t="str">
            <v>Acabados textiles</v>
          </cell>
        </row>
        <row r="541">
          <cell r="A541" t="str">
            <v>Alimentos y bebidas para personas</v>
          </cell>
        </row>
        <row r="542">
          <cell r="A542" t="str">
            <v>Artículos de plástico</v>
          </cell>
        </row>
        <row r="543">
          <cell r="A543" t="str">
            <v>Automóviles y camiones</v>
          </cell>
        </row>
        <row r="544">
          <cell r="A544" t="str">
            <v>Carrocerías y remolques</v>
          </cell>
        </row>
        <row r="545">
          <cell r="A545" t="str">
            <v>Electrodomésticos</v>
          </cell>
        </row>
        <row r="546">
          <cell r="A546" t="str">
            <v>Equipo de comunicación, telecomunicaciones y señalamiento</v>
          </cell>
        </row>
        <row r="547">
          <cell r="A547" t="str">
            <v>Equipo médico y de laboratorio</v>
          </cell>
        </row>
        <row r="548">
          <cell r="A548" t="str">
            <v>Equipos de cómputo</v>
          </cell>
        </row>
        <row r="549">
          <cell r="A549" t="str">
            <v>Equipos de seguridad</v>
          </cell>
        </row>
        <row r="550">
          <cell r="A550" t="str">
            <v>Eventos generales</v>
          </cell>
        </row>
        <row r="551">
          <cell r="A551" t="str">
            <v>Gasoil</v>
          </cell>
        </row>
        <row r="552">
          <cell r="A552" t="str">
            <v>Herramientas menores</v>
          </cell>
        </row>
        <row r="553">
          <cell r="A553" t="str">
            <v>Impresión y encuadernación</v>
          </cell>
        </row>
        <row r="554">
          <cell r="A554" t="str">
            <v>Llantas y neumáticos</v>
          </cell>
        </row>
        <row r="555">
          <cell r="A555" t="str">
            <v>Mantenimiento y reparación de equipos de transporte, tracción y elevación</v>
          </cell>
        </row>
        <row r="556">
          <cell r="A556" t="str">
            <v>Mantenimiento y reparación de equipos para computación</v>
          </cell>
        </row>
        <row r="557">
          <cell r="A557" t="str">
            <v>Mantenimiento y reparación de equipos sanitarios y de laboratorio</v>
          </cell>
        </row>
        <row r="558">
          <cell r="A558" t="str">
            <v>Mantenimiento y reparación de maquinarias y equipos</v>
          </cell>
        </row>
        <row r="559">
          <cell r="A559" t="str">
            <v>Mantenimiento y reparación de muebles y equipos de oficina</v>
          </cell>
        </row>
        <row r="560">
          <cell r="A560" t="str">
            <v>Material para limpieza</v>
          </cell>
        </row>
        <row r="561">
          <cell r="A561" t="str">
            <v>Muebles de alojamiento</v>
          </cell>
        </row>
        <row r="562">
          <cell r="A562" t="str">
            <v>Muebles de oficina y estantería</v>
          </cell>
        </row>
        <row r="563">
          <cell r="A563" t="str">
            <v>Obras menores en edificaciones</v>
          </cell>
        </row>
        <row r="564">
          <cell r="A564" t="str">
            <v>Otros equipos</v>
          </cell>
        </row>
        <row r="565">
          <cell r="A565" t="str">
            <v>Otros equipos de transporte</v>
          </cell>
        </row>
        <row r="566">
          <cell r="A566" t="str">
            <v>Peaje</v>
          </cell>
        </row>
        <row r="567">
          <cell r="A567" t="str">
            <v>Pinturas, barnices, lacas, diluyentes y absorbentes para pintura</v>
          </cell>
        </row>
        <row r="568">
          <cell r="A568" t="str">
            <v>Productos de artes gráficas</v>
          </cell>
        </row>
        <row r="569">
          <cell r="A569" t="str">
            <v>Productos de cemento</v>
          </cell>
        </row>
        <row r="570">
          <cell r="A570" t="str">
            <v>Productos de loza</v>
          </cell>
        </row>
        <row r="571">
          <cell r="A571" t="str">
            <v>Productos de Papel, Cartón e Impresos</v>
          </cell>
        </row>
        <row r="572">
          <cell r="A572" t="str">
            <v>Productos de vidrio</v>
          </cell>
        </row>
        <row r="573">
          <cell r="A573" t="str">
            <v>Productos eléctricos y afines</v>
          </cell>
        </row>
        <row r="574">
          <cell r="A574" t="str">
            <v>Productos medicinales para uso humano</v>
          </cell>
        </row>
        <row r="575">
          <cell r="A575" t="str">
            <v>Productos metálicos y sus derivados</v>
          </cell>
        </row>
        <row r="576">
          <cell r="A576" t="str">
            <v>Productos químicos de uso personal</v>
          </cell>
        </row>
        <row r="577">
          <cell r="A577" t="str">
            <v>Publicidad y propaganda</v>
          </cell>
        </row>
        <row r="578">
          <cell r="A578" t="str">
            <v>Servicios técnicos y profesionales</v>
          </cell>
        </row>
        <row r="579">
          <cell r="A579" t="str">
            <v>Sistemas de aire acondicionado, calefacción y de refrigeración industrial y comercial</v>
          </cell>
        </row>
        <row r="580">
          <cell r="A580" t="str">
            <v>Útiles de cocina y comedor</v>
          </cell>
        </row>
        <row r="581">
          <cell r="A581" t="str">
            <v>Útiles de escritorio, oficina, informática y de enseñanza</v>
          </cell>
        </row>
        <row r="582">
          <cell r="A582" t="str">
            <v>Útiles menores médico-quirúrgicos</v>
          </cell>
        </row>
        <row r="583">
          <cell r="A583" t="str">
            <v>Viáticos dentro del país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PPNE2"/>
      <sheetName val="PPNE2.1"/>
      <sheetName val="Hoja1"/>
      <sheetName val="PPNE3"/>
      <sheetName val="PPNE4"/>
      <sheetName val="PPNE5"/>
      <sheetName val="Insumos"/>
    </sheetNames>
    <sheetDataSet>
      <sheetData sheetId="0">
        <row r="1">
          <cell r="B1">
            <v>0</v>
          </cell>
        </row>
        <row r="5">
          <cell r="C5">
            <v>2020</v>
          </cell>
        </row>
        <row r="6">
          <cell r="B6" t="str">
            <v>Metropolitano</v>
          </cell>
        </row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Formulario PPGR1"/>
      <sheetName val="Formulario PPGR2"/>
      <sheetName val="Formulario PPGR3"/>
      <sheetName val="Formulario PPGR4"/>
      <sheetName val="Formulario PPGR5"/>
      <sheetName val="Formulario PPGR6"/>
      <sheetName val="Formulario PPGR7"/>
      <sheetName val="Formulario PPGR8"/>
      <sheetName val="Tablero Indicadores POA"/>
      <sheetName val="Prov"/>
      <sheetName val="LSIns"/>
      <sheetName val="Obj"/>
      <sheetName val="Catalogo"/>
      <sheetName val="Matriz POA 2019 SRS-S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id="2" name="Tabla13" displayName="Tabla13" ref="B7:N102" headerRowDxfId="28" dataDxfId="27" totalsRowDxfId="26">
  <autoFilter ref="B7:N102"/>
  <tableColumns count="13">
    <tableColumn id="13" name="ID_Dependendencia" dataDxfId="25" totalsRowDxfId="24">
      <calculatedColumnFormula>IF(Tabla13[[#This Row],[Código_Actividad]]="","",CONCATENATE(Tabla13[[#This Row],[POA]],".",Tabla13[[#This Row],[SRS]],".",Tabla13[[#This Row],[AREA]],".",Tabla13[[#This Row],[TIPO]]))</calculatedColumnFormula>
    </tableColumn>
    <tableColumn id="14" name="POA" dataDxfId="23" totalsRowDxfId="22">
      <calculatedColumnFormula>IF(Tabla13[[#This Row],[Código_Actividad]]="","",'[4]Formulario PPGR1'!#REF!)</calculatedColumnFormula>
    </tableColumn>
    <tableColumn id="15" name="SRS" dataDxfId="21" totalsRowDxfId="20">
      <calculatedColumnFormula>IF(Tabla13[[#This Row],[Código_Actividad]]="","",'[4]Formulario PPGR1'!#REF!)</calculatedColumnFormula>
    </tableColumn>
    <tableColumn id="16" name="AREA" dataDxfId="19" totalsRowDxfId="18">
      <calculatedColumnFormula>IF(Tabla13[[#This Row],[Código_Actividad]]="","",'[4]Formulario PPGR1'!#REF!)</calculatedColumnFormula>
    </tableColumn>
    <tableColumn id="17" name="TIPO" dataDxfId="17" totalsRowDxfId="16">
      <calculatedColumnFormula>IF(Tabla13[[#This Row],[Código_Actividad]]="","",'[4]Formulario PPGR1'!#REF!)</calculatedColumnFormula>
    </tableColumn>
    <tableColumn id="1" name="Código_Actividad" totalsRowLabel="Total" dataDxfId="15" totalsRowDxfId="14"/>
    <tableColumn id="3" name="Insumos" dataDxfId="13" totalsRowDxfId="12"/>
    <tableColumn id="4" name="Unidad de Medida" dataDxfId="11" totalsRowDxfId="10">
      <calculatedColumnFormula>IFERROR(VLOOKUP(#REF!,#REF!,2,FALSE),"")</calculatedColumnFormula>
    </tableColumn>
    <tableColumn id="5" name="Cantidad de Insumos" dataDxfId="9" totalsRowDxfId="8"/>
    <tableColumn id="6" name="Precio Unitario" dataDxfId="7" totalsRowDxfId="6">
      <calculatedColumnFormula>IFERROR(VLOOKUP(#REF!,#REF!,3,FALSE),"")</calculatedColumnFormula>
    </tableColumn>
    <tableColumn id="7" name="Valor Total" totalsRowFunction="sum" dataDxfId="5" totalsRowDxfId="4">
      <calculatedColumnFormula>+Tabla13[[#This Row],[Precio Unitario]]*Tabla13[[#This Row],[Cantidad de Insumos]]</calculatedColumnFormula>
    </tableColumn>
    <tableColumn id="8" name="Código Presupuestario" dataDxfId="3" totalsRowDxfId="2"/>
    <tableColumn id="9" name="Fuente de Financiamiento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293"/>
  <sheetViews>
    <sheetView showGridLines="0" topLeftCell="A7" zoomScaleNormal="100" workbookViewId="0">
      <selection activeCell="E26" sqref="E26"/>
    </sheetView>
  </sheetViews>
  <sheetFormatPr baseColWidth="10" defaultRowHeight="12.75" x14ac:dyDescent="0.2"/>
  <cols>
    <col min="1" max="1" width="33.42578125" style="14" customWidth="1"/>
    <col min="2" max="3" width="13.5703125" style="14" customWidth="1"/>
    <col min="4" max="4" width="16.140625" style="14" customWidth="1"/>
    <col min="5" max="5" width="15.28515625" style="14" customWidth="1"/>
    <col min="6" max="6" width="13.28515625" style="14" customWidth="1"/>
    <col min="7" max="8" width="13.7109375" style="14" customWidth="1"/>
    <col min="9" max="9" width="13.5703125" style="14" customWidth="1"/>
    <col min="10" max="10" width="11.42578125" style="139"/>
    <col min="11" max="11" width="13.85546875" style="139" customWidth="1"/>
    <col min="12" max="71" width="11.42578125" style="139"/>
  </cols>
  <sheetData>
    <row r="1" spans="1:19" x14ac:dyDescent="0.2">
      <c r="A1" s="380"/>
      <c r="B1" s="160"/>
      <c r="C1" s="160"/>
      <c r="D1" s="160"/>
      <c r="E1" s="160"/>
      <c r="F1" s="160"/>
      <c r="G1" s="160"/>
      <c r="H1" s="160"/>
      <c r="I1" s="160"/>
    </row>
    <row r="2" spans="1:19" ht="15.75" x14ac:dyDescent="0.25">
      <c r="A2" s="380"/>
      <c r="B2" s="161" t="s">
        <v>458</v>
      </c>
      <c r="C2" s="161"/>
      <c r="D2" s="161"/>
      <c r="E2" s="161"/>
      <c r="F2" s="161"/>
      <c r="G2" s="161"/>
      <c r="H2" s="161"/>
      <c r="I2" s="161"/>
    </row>
    <row r="3" spans="1:19" ht="15" x14ac:dyDescent="0.25">
      <c r="A3" s="380"/>
      <c r="B3" s="162" t="s">
        <v>459</v>
      </c>
      <c r="C3" s="162"/>
      <c r="D3" s="162"/>
      <c r="E3" s="162"/>
      <c r="F3" s="162"/>
      <c r="G3" s="162"/>
      <c r="H3" s="162"/>
      <c r="I3" s="162"/>
      <c r="K3" s="139">
        <v>2018</v>
      </c>
      <c r="L3" s="139">
        <v>2019</v>
      </c>
      <c r="M3" s="139">
        <v>2020</v>
      </c>
    </row>
    <row r="4" spans="1:19" x14ac:dyDescent="0.2">
      <c r="A4" s="380"/>
      <c r="B4" s="163" t="s">
        <v>62</v>
      </c>
      <c r="C4" s="163"/>
      <c r="D4" s="163"/>
      <c r="E4" s="163"/>
      <c r="F4" s="163"/>
      <c r="G4" s="163"/>
      <c r="H4" s="163"/>
      <c r="I4" s="163"/>
      <c r="K4" s="139" t="s">
        <v>460</v>
      </c>
      <c r="L4" s="139" t="s">
        <v>461</v>
      </c>
      <c r="M4" s="139" t="s">
        <v>462</v>
      </c>
      <c r="N4" s="139" t="s">
        <v>463</v>
      </c>
      <c r="O4" s="139" t="s">
        <v>464</v>
      </c>
      <c r="P4" s="139" t="s">
        <v>465</v>
      </c>
      <c r="Q4" s="139" t="s">
        <v>466</v>
      </c>
      <c r="R4" s="139" t="s">
        <v>467</v>
      </c>
      <c r="S4" s="139" t="s">
        <v>468</v>
      </c>
    </row>
    <row r="5" spans="1:19" x14ac:dyDescent="0.2">
      <c r="A5" s="381"/>
      <c r="B5" s="163" t="s">
        <v>469</v>
      </c>
      <c r="C5" s="164">
        <v>2020</v>
      </c>
      <c r="D5" s="165"/>
      <c r="E5" s="382"/>
      <c r="F5" s="166"/>
      <c r="G5" s="167"/>
      <c r="H5" s="167"/>
      <c r="I5" s="383"/>
    </row>
    <row r="6" spans="1:19" x14ac:dyDescent="0.2">
      <c r="A6" s="4" t="s">
        <v>325</v>
      </c>
      <c r="B6" s="502" t="s">
        <v>460</v>
      </c>
      <c r="C6" s="502"/>
      <c r="D6" s="502"/>
      <c r="E6" s="502"/>
      <c r="F6" s="502"/>
      <c r="G6" s="502"/>
      <c r="H6" s="502"/>
      <c r="I6" s="503"/>
    </row>
    <row r="7" spans="1:19" x14ac:dyDescent="0.2">
      <c r="A7" s="137" t="s">
        <v>1113</v>
      </c>
      <c r="B7" s="500"/>
      <c r="C7" s="500"/>
      <c r="D7" s="500"/>
      <c r="E7" s="500"/>
      <c r="F7" s="500"/>
      <c r="G7" s="500"/>
      <c r="H7" s="500"/>
      <c r="I7" s="501"/>
    </row>
    <row r="8" spans="1:19" ht="12.75" customHeight="1" x14ac:dyDescent="0.2">
      <c r="A8" s="504" t="s">
        <v>50</v>
      </c>
      <c r="B8" s="498" t="s">
        <v>1</v>
      </c>
      <c r="C8" s="498" t="s">
        <v>1180</v>
      </c>
      <c r="D8" s="498" t="s">
        <v>1181</v>
      </c>
      <c r="E8" s="498" t="s">
        <v>1182</v>
      </c>
      <c r="F8" s="506" t="s">
        <v>57</v>
      </c>
      <c r="G8" s="506"/>
      <c r="H8" s="506"/>
      <c r="I8" s="506"/>
      <c r="K8" s="498" t="s">
        <v>1179</v>
      </c>
    </row>
    <row r="9" spans="1:19" ht="31.5" customHeight="1" x14ac:dyDescent="0.2">
      <c r="A9" s="505"/>
      <c r="B9" s="499"/>
      <c r="C9" s="499"/>
      <c r="D9" s="499"/>
      <c r="E9" s="499"/>
      <c r="F9" s="6" t="s">
        <v>5</v>
      </c>
      <c r="G9" s="6" t="s">
        <v>6</v>
      </c>
      <c r="H9" s="6" t="s">
        <v>7</v>
      </c>
      <c r="I9" s="6" t="s">
        <v>8</v>
      </c>
      <c r="K9" s="499"/>
    </row>
    <row r="10" spans="1:19" x14ac:dyDescent="0.2">
      <c r="A10" s="7" t="s">
        <v>19</v>
      </c>
      <c r="B10" s="8" t="s">
        <v>20</v>
      </c>
      <c r="C10" s="149">
        <f>SUM(C11:C12)</f>
        <v>92482.28571428571</v>
      </c>
      <c r="D10" s="149">
        <f t="shared" ref="D10:I10" si="0">SUM(D11:D13)</f>
        <v>98294.399999999994</v>
      </c>
      <c r="E10" s="149">
        <f t="shared" si="0"/>
        <v>107682.23999999999</v>
      </c>
      <c r="F10" s="149">
        <f t="shared" si="0"/>
        <v>26231.393663999996</v>
      </c>
      <c r="G10" s="149">
        <f t="shared" si="0"/>
        <v>27502.044095999998</v>
      </c>
      <c r="H10" s="149">
        <f t="shared" si="0"/>
        <v>28255.819775999997</v>
      </c>
      <c r="I10" s="149">
        <f t="shared" si="0"/>
        <v>25692.982463999997</v>
      </c>
      <c r="K10" s="159">
        <f t="shared" ref="K10" si="1">SUM(K11:K12)</f>
        <v>39116</v>
      </c>
    </row>
    <row r="11" spans="1:19" x14ac:dyDescent="0.2">
      <c r="A11" s="9" t="s">
        <v>21</v>
      </c>
      <c r="B11" s="158"/>
      <c r="C11" s="392">
        <v>10476</v>
      </c>
      <c r="D11" s="153">
        <f>(K11/5)*12</f>
        <v>8052</v>
      </c>
      <c r="E11" s="402">
        <f>(D11*10%)+D11</f>
        <v>8857.2000000000007</v>
      </c>
      <c r="F11" s="152">
        <f>E11*24.36%</f>
        <v>2157.6139200000002</v>
      </c>
      <c r="G11" s="152">
        <f>E11*25.54%</f>
        <v>2262.1288800000002</v>
      </c>
      <c r="H11" s="152">
        <f>E11*26.24%</f>
        <v>2324.1292800000001</v>
      </c>
      <c r="I11" s="152">
        <f>E11*23.86%</f>
        <v>2113.3279200000002</v>
      </c>
      <c r="K11" s="389">
        <v>3355</v>
      </c>
    </row>
    <row r="12" spans="1:19" x14ac:dyDescent="0.2">
      <c r="A12" s="9" t="s">
        <v>22</v>
      </c>
      <c r="B12" s="158"/>
      <c r="C12" s="392">
        <v>82006.28571428571</v>
      </c>
      <c r="D12" s="153">
        <f t="shared" ref="D12" si="2">(K12/5)*12</f>
        <v>85826.4</v>
      </c>
      <c r="E12" s="402">
        <f>(D12*10%)+D12</f>
        <v>94409.04</v>
      </c>
      <c r="F12" s="152">
        <f>E12*24.36%</f>
        <v>22998.042143999995</v>
      </c>
      <c r="G12" s="152">
        <f>E12*25.54%</f>
        <v>24112.068815999999</v>
      </c>
      <c r="H12" s="152">
        <f>E12*26.24%</f>
        <v>24772.932095999997</v>
      </c>
      <c r="I12" s="152">
        <f>E12*23.86%</f>
        <v>22525.996943999999</v>
      </c>
      <c r="K12" s="390">
        <v>35761</v>
      </c>
    </row>
    <row r="13" spans="1:19" x14ac:dyDescent="0.2">
      <c r="A13" s="394" t="s">
        <v>1184</v>
      </c>
      <c r="B13" s="395"/>
      <c r="C13" s="396"/>
      <c r="D13" s="397">
        <v>4416</v>
      </c>
      <c r="E13" s="397">
        <v>4416</v>
      </c>
      <c r="F13" s="398">
        <f t="shared" ref="F13:F26" si="3">E13*24.36%</f>
        <v>1075.7375999999999</v>
      </c>
      <c r="G13" s="398">
        <f t="shared" ref="G13:G26" si="4">E13*25.54%</f>
        <v>1127.8464000000001</v>
      </c>
      <c r="H13" s="398">
        <f t="shared" ref="H13:H26" si="5">E13*26.24%</f>
        <v>1158.7583999999999</v>
      </c>
      <c r="I13" s="398">
        <f t="shared" ref="I13:I26" si="6">E13*23.86%</f>
        <v>1053.6576</v>
      </c>
      <c r="K13" s="393"/>
    </row>
    <row r="14" spans="1:19" ht="15" customHeight="1" x14ac:dyDescent="0.2">
      <c r="A14" s="7" t="s">
        <v>23</v>
      </c>
      <c r="B14" s="8" t="s">
        <v>20</v>
      </c>
      <c r="C14" s="403">
        <f>C15</f>
        <v>29556</v>
      </c>
      <c r="D14" s="150">
        <f t="shared" ref="D14:K14" si="7">D15</f>
        <v>24096</v>
      </c>
      <c r="E14" s="149">
        <f t="shared" si="7"/>
        <v>26505.599999999999</v>
      </c>
      <c r="F14" s="150">
        <f t="shared" si="7"/>
        <v>6456.7641599999988</v>
      </c>
      <c r="G14" s="150">
        <f t="shared" si="7"/>
        <v>6769.53024</v>
      </c>
      <c r="H14" s="150">
        <f t="shared" si="7"/>
        <v>6955.0694399999984</v>
      </c>
      <c r="I14" s="149">
        <f t="shared" si="7"/>
        <v>6324.2361599999995</v>
      </c>
      <c r="K14" s="159">
        <f t="shared" si="7"/>
        <v>10040</v>
      </c>
    </row>
    <row r="15" spans="1:19" x14ac:dyDescent="0.2">
      <c r="A15" s="9" t="s">
        <v>71</v>
      </c>
      <c r="B15" s="399"/>
      <c r="C15" s="400">
        <v>29556</v>
      </c>
      <c r="D15" s="404">
        <f>(K15/5)*12</f>
        <v>24096</v>
      </c>
      <c r="E15" s="402">
        <f>(D15*10%)+D15</f>
        <v>26505.599999999999</v>
      </c>
      <c r="F15" s="401">
        <f>E15*24.36%</f>
        <v>6456.7641599999988</v>
      </c>
      <c r="G15" s="401">
        <f>E15*25.54%</f>
        <v>6769.53024</v>
      </c>
      <c r="H15" s="401">
        <f>E15*26.24%</f>
        <v>6955.0694399999984</v>
      </c>
      <c r="I15" s="401">
        <f>E15*23.86%</f>
        <v>6324.2361599999995</v>
      </c>
      <c r="K15" s="390">
        <v>10040</v>
      </c>
    </row>
    <row r="16" spans="1:19" x14ac:dyDescent="0.2">
      <c r="A16" s="7" t="s">
        <v>9</v>
      </c>
      <c r="B16" s="8" t="s">
        <v>10</v>
      </c>
      <c r="C16" s="151">
        <f>SUM(C17:C24)</f>
        <v>14213</v>
      </c>
      <c r="D16" s="149">
        <f t="shared" ref="D16:I16" si="8">SUM(D17:D24)</f>
        <v>13022.399999999998</v>
      </c>
      <c r="E16" s="149">
        <f t="shared" si="8"/>
        <v>14324.64</v>
      </c>
      <c r="F16" s="149">
        <f t="shared" si="8"/>
        <v>3489.4823039999992</v>
      </c>
      <c r="G16" s="149">
        <f t="shared" si="8"/>
        <v>3658.5130559999998</v>
      </c>
      <c r="H16" s="149">
        <f t="shared" si="8"/>
        <v>3758.785535999999</v>
      </c>
      <c r="I16" s="149">
        <f t="shared" si="8"/>
        <v>3417.8591039999997</v>
      </c>
      <c r="K16" s="159">
        <f t="shared" ref="K16" si="9">SUM(K17:K24)</f>
        <v>5426</v>
      </c>
    </row>
    <row r="17" spans="1:11" x14ac:dyDescent="0.2">
      <c r="A17" s="10" t="s">
        <v>11</v>
      </c>
      <c r="B17" s="158"/>
      <c r="C17" s="152"/>
      <c r="D17" s="148">
        <f t="shared" ref="D17" si="10">(K17/7)*12</f>
        <v>0</v>
      </c>
      <c r="E17" s="402">
        <f>(D17*10%)+D17</f>
        <v>0</v>
      </c>
      <c r="F17" s="401">
        <f t="shared" ref="F17:F24" si="11">E17*24.36%</f>
        <v>0</v>
      </c>
      <c r="G17" s="401">
        <f t="shared" ref="G17:G24" si="12">E17*25.54%</f>
        <v>0</v>
      </c>
      <c r="H17" s="401">
        <f t="shared" ref="H17:H23" si="13">E17*26.24%</f>
        <v>0</v>
      </c>
      <c r="I17" s="401">
        <f t="shared" ref="I17:I24" si="14">E17*23.86%</f>
        <v>0</v>
      </c>
      <c r="K17" s="390">
        <v>0</v>
      </c>
    </row>
    <row r="18" spans="1:11" x14ac:dyDescent="0.2">
      <c r="A18" s="10" t="s">
        <v>12</v>
      </c>
      <c r="B18" s="158"/>
      <c r="C18" s="152">
        <v>106</v>
      </c>
      <c r="D18" s="153">
        <f>(K18/5)*12</f>
        <v>81.599999999999994</v>
      </c>
      <c r="E18" s="402">
        <f t="shared" ref="E18:E24" si="15">(D18*10%)+D18</f>
        <v>89.759999999999991</v>
      </c>
      <c r="F18" s="401">
        <f t="shared" si="11"/>
        <v>21.865535999999995</v>
      </c>
      <c r="G18" s="401">
        <f t="shared" si="12"/>
        <v>22.924703999999998</v>
      </c>
      <c r="H18" s="401">
        <f t="shared" si="13"/>
        <v>23.553023999999994</v>
      </c>
      <c r="I18" s="401">
        <f t="shared" si="14"/>
        <v>21.416735999999997</v>
      </c>
      <c r="K18" s="390">
        <v>34</v>
      </c>
    </row>
    <row r="19" spans="1:11" x14ac:dyDescent="0.2">
      <c r="A19" s="10" t="s">
        <v>13</v>
      </c>
      <c r="B19" s="158"/>
      <c r="C19" s="152">
        <v>12405</v>
      </c>
      <c r="D19" s="153">
        <f t="shared" ref="D19:D24" si="16">(K19/5)*12</f>
        <v>11181.599999999999</v>
      </c>
      <c r="E19" s="402">
        <f t="shared" si="15"/>
        <v>12299.759999999998</v>
      </c>
      <c r="F19" s="401">
        <f t="shared" si="11"/>
        <v>2996.2215359999996</v>
      </c>
      <c r="G19" s="401">
        <f t="shared" si="12"/>
        <v>3141.3587039999998</v>
      </c>
      <c r="H19" s="401">
        <f t="shared" si="13"/>
        <v>3227.4570239999994</v>
      </c>
      <c r="I19" s="401">
        <f t="shared" si="14"/>
        <v>2934.7227359999997</v>
      </c>
      <c r="K19" s="390">
        <v>4659</v>
      </c>
    </row>
    <row r="20" spans="1:11" x14ac:dyDescent="0.2">
      <c r="A20" s="10" t="s">
        <v>14</v>
      </c>
      <c r="B20" s="158"/>
      <c r="C20" s="152">
        <v>1702</v>
      </c>
      <c r="D20" s="153">
        <f t="shared" si="16"/>
        <v>1759.1999999999998</v>
      </c>
      <c r="E20" s="402">
        <f t="shared" si="15"/>
        <v>1935.12</v>
      </c>
      <c r="F20" s="401">
        <f t="shared" si="11"/>
        <v>471.39523199999996</v>
      </c>
      <c r="G20" s="401">
        <f t="shared" si="12"/>
        <v>494.229648</v>
      </c>
      <c r="H20" s="401">
        <f t="shared" si="13"/>
        <v>507.77548799999988</v>
      </c>
      <c r="I20" s="401">
        <f t="shared" si="14"/>
        <v>461.71963199999999</v>
      </c>
      <c r="K20" s="390">
        <v>733</v>
      </c>
    </row>
    <row r="21" spans="1:11" x14ac:dyDescent="0.2">
      <c r="A21" s="10" t="s">
        <v>15</v>
      </c>
      <c r="B21" s="158"/>
      <c r="C21" s="152"/>
      <c r="D21" s="153">
        <f t="shared" si="16"/>
        <v>0</v>
      </c>
      <c r="E21" s="402">
        <f t="shared" si="15"/>
        <v>0</v>
      </c>
      <c r="F21" s="401">
        <f t="shared" si="11"/>
        <v>0</v>
      </c>
      <c r="G21" s="401">
        <f t="shared" si="12"/>
        <v>0</v>
      </c>
      <c r="H21" s="401">
        <f t="shared" si="13"/>
        <v>0</v>
      </c>
      <c r="I21" s="401">
        <f t="shared" si="14"/>
        <v>0</v>
      </c>
      <c r="K21" s="390">
        <v>0</v>
      </c>
    </row>
    <row r="22" spans="1:11" x14ac:dyDescent="0.2">
      <c r="A22" s="10" t="s">
        <v>16</v>
      </c>
      <c r="B22" s="158"/>
      <c r="C22" s="152"/>
      <c r="D22" s="153">
        <f t="shared" si="16"/>
        <v>0</v>
      </c>
      <c r="E22" s="402">
        <f t="shared" si="15"/>
        <v>0</v>
      </c>
      <c r="F22" s="401">
        <f t="shared" si="11"/>
        <v>0</v>
      </c>
      <c r="G22" s="401">
        <f t="shared" si="12"/>
        <v>0</v>
      </c>
      <c r="H22" s="401">
        <f t="shared" si="13"/>
        <v>0</v>
      </c>
      <c r="I22" s="401">
        <f t="shared" si="14"/>
        <v>0</v>
      </c>
      <c r="K22" s="390">
        <v>0</v>
      </c>
    </row>
    <row r="23" spans="1:11" x14ac:dyDescent="0.2">
      <c r="A23" s="10" t="s">
        <v>17</v>
      </c>
      <c r="B23" s="158"/>
      <c r="C23" s="152"/>
      <c r="D23" s="153">
        <f t="shared" si="16"/>
        <v>0</v>
      </c>
      <c r="E23" s="402">
        <f t="shared" si="15"/>
        <v>0</v>
      </c>
      <c r="F23" s="401">
        <f t="shared" si="11"/>
        <v>0</v>
      </c>
      <c r="G23" s="401">
        <f t="shared" si="12"/>
        <v>0</v>
      </c>
      <c r="H23" s="401">
        <f t="shared" si="13"/>
        <v>0</v>
      </c>
      <c r="I23" s="401">
        <f t="shared" si="14"/>
        <v>0</v>
      </c>
      <c r="K23" s="390">
        <v>0</v>
      </c>
    </row>
    <row r="24" spans="1:11" x14ac:dyDescent="0.2">
      <c r="A24" s="10" t="s">
        <v>18</v>
      </c>
      <c r="B24" s="158"/>
      <c r="C24" s="152"/>
      <c r="D24" s="153">
        <f t="shared" si="16"/>
        <v>0</v>
      </c>
      <c r="E24" s="402">
        <f t="shared" si="15"/>
        <v>0</v>
      </c>
      <c r="F24" s="401">
        <f t="shared" si="11"/>
        <v>0</v>
      </c>
      <c r="G24" s="401">
        <f t="shared" si="12"/>
        <v>0</v>
      </c>
      <c r="H24" s="401">
        <f t="shared" ref="H24" si="17">F24*25.54%</f>
        <v>0</v>
      </c>
      <c r="I24" s="401">
        <f t="shared" si="14"/>
        <v>0</v>
      </c>
      <c r="K24" s="390">
        <v>0</v>
      </c>
    </row>
    <row r="25" spans="1:11" x14ac:dyDescent="0.2">
      <c r="A25" s="7" t="s">
        <v>51</v>
      </c>
      <c r="B25" s="8"/>
      <c r="C25" s="151">
        <f>SUM(C26:C27)</f>
        <v>364145</v>
      </c>
      <c r="D25" s="149">
        <f t="shared" ref="D25:I25" si="18">SUM(D26:D27)</f>
        <v>417364.8</v>
      </c>
      <c r="E25" s="149">
        <f t="shared" si="18"/>
        <v>502971.70758620685</v>
      </c>
      <c r="F25" s="149">
        <f t="shared" si="18"/>
        <v>122523.90796799998</v>
      </c>
      <c r="G25" s="149">
        <f t="shared" si="18"/>
        <v>128458.97411751724</v>
      </c>
      <c r="H25" s="149">
        <f t="shared" si="18"/>
        <v>131979.77607062066</v>
      </c>
      <c r="I25" s="149">
        <f t="shared" si="18"/>
        <v>120009.04943006896</v>
      </c>
      <c r="K25" s="159">
        <f t="shared" ref="K25" si="19">SUM(K26:K27)</f>
        <v>173902</v>
      </c>
    </row>
    <row r="26" spans="1:11" x14ac:dyDescent="0.2">
      <c r="A26" s="9" t="s">
        <v>52</v>
      </c>
      <c r="B26" s="9" t="s">
        <v>58</v>
      </c>
      <c r="C26" s="392">
        <v>306936</v>
      </c>
      <c r="D26" s="153">
        <f>(K26/5)*12</f>
        <v>373665.6</v>
      </c>
      <c r="E26" s="345">
        <f t="shared" ref="E26" si="20">IF(C26="",0,(D26/C26)*D26)</f>
        <v>454902.58758620685</v>
      </c>
      <c r="F26" s="401">
        <f t="shared" si="3"/>
        <v>110814.27033599999</v>
      </c>
      <c r="G26" s="401">
        <f t="shared" si="4"/>
        <v>116182.12086951724</v>
      </c>
      <c r="H26" s="401">
        <f t="shared" si="5"/>
        <v>119366.43898262066</v>
      </c>
      <c r="I26" s="401">
        <f t="shared" si="6"/>
        <v>108539.75739806896</v>
      </c>
      <c r="K26" s="391">
        <v>155694</v>
      </c>
    </row>
    <row r="27" spans="1:11" x14ac:dyDescent="0.2">
      <c r="A27" s="9" t="s">
        <v>24</v>
      </c>
      <c r="B27" s="9" t="s">
        <v>25</v>
      </c>
      <c r="C27" s="392">
        <v>57209</v>
      </c>
      <c r="D27" s="153">
        <f>(K27/5)*12</f>
        <v>43699.199999999997</v>
      </c>
      <c r="E27" s="402">
        <f t="shared" ref="E27" si="21">(D27*10%)+D27</f>
        <v>48069.119999999995</v>
      </c>
      <c r="F27" s="401">
        <f>E27*24.36%</f>
        <v>11709.637631999998</v>
      </c>
      <c r="G27" s="401">
        <f>E27*25.54%</f>
        <v>12276.853247999999</v>
      </c>
      <c r="H27" s="401">
        <f>E27*26.24%</f>
        <v>12613.337087999997</v>
      </c>
      <c r="I27" s="401">
        <f>E27*23.86%</f>
        <v>11469.292031999999</v>
      </c>
      <c r="K27" s="391">
        <v>18208</v>
      </c>
    </row>
    <row r="28" spans="1:11" x14ac:dyDescent="0.2">
      <c r="A28" s="11" t="s">
        <v>53</v>
      </c>
      <c r="B28" s="12"/>
      <c r="C28" s="12"/>
      <c r="D28" s="12"/>
      <c r="E28" s="12"/>
      <c r="F28" s="12"/>
      <c r="G28" s="12"/>
      <c r="H28" s="12"/>
      <c r="I28" s="12"/>
    </row>
    <row r="29" spans="1:11" ht="51" x14ac:dyDescent="0.2">
      <c r="A29" s="13" t="s">
        <v>331</v>
      </c>
      <c r="B29" s="147" t="s">
        <v>326</v>
      </c>
      <c r="C29" s="147" t="s">
        <v>330</v>
      </c>
      <c r="D29" s="147" t="s">
        <v>332</v>
      </c>
      <c r="E29" s="147" t="s">
        <v>327</v>
      </c>
      <c r="F29" s="147" t="s">
        <v>328</v>
      </c>
      <c r="G29" s="147" t="s">
        <v>329</v>
      </c>
      <c r="H29" s="147" t="s">
        <v>479</v>
      </c>
      <c r="I29" s="147" t="s">
        <v>478</v>
      </c>
    </row>
    <row r="30" spans="1:11" x14ac:dyDescent="0.2">
      <c r="A30" s="156">
        <v>2018</v>
      </c>
      <c r="B30" s="154">
        <v>174</v>
      </c>
      <c r="C30" s="406">
        <f>C16/B30</f>
        <v>81.683908045977006</v>
      </c>
      <c r="D30" s="154">
        <v>63510</v>
      </c>
      <c r="E30" s="154">
        <v>57519</v>
      </c>
      <c r="F30" s="155">
        <v>3.79</v>
      </c>
      <c r="G30" s="154">
        <v>91</v>
      </c>
      <c r="H30" s="154"/>
      <c r="I30" s="405">
        <v>0.51</v>
      </c>
    </row>
    <row r="31" spans="1:11" x14ac:dyDescent="0.2">
      <c r="A31" s="156">
        <v>2019</v>
      </c>
      <c r="B31" s="154">
        <v>177</v>
      </c>
      <c r="C31" s="406">
        <f>D16/B31</f>
        <v>73.572881355932196</v>
      </c>
      <c r="D31" s="154">
        <v>64605</v>
      </c>
      <c r="E31" s="154">
        <v>51427</v>
      </c>
      <c r="F31" s="155">
        <v>3.95</v>
      </c>
      <c r="G31" s="154">
        <v>80</v>
      </c>
      <c r="H31" s="154"/>
      <c r="I31" s="154">
        <v>53</v>
      </c>
    </row>
    <row r="32" spans="1:11" x14ac:dyDescent="0.2">
      <c r="A32" s="157">
        <v>2020</v>
      </c>
      <c r="B32" s="154">
        <v>177</v>
      </c>
      <c r="C32" s="406">
        <f>E16/B32</f>
        <v>80.930169491525419</v>
      </c>
      <c r="D32" s="154">
        <v>64605</v>
      </c>
      <c r="E32" s="154">
        <v>64332</v>
      </c>
      <c r="F32" s="155">
        <v>3.95</v>
      </c>
      <c r="G32" s="154">
        <v>80</v>
      </c>
      <c r="H32" s="154"/>
      <c r="I32" s="154">
        <v>53</v>
      </c>
    </row>
    <row r="33" spans="1:9" s="139" customFormat="1" x14ac:dyDescent="0.2">
      <c r="A33" s="140"/>
      <c r="B33" s="140"/>
      <c r="C33" s="140"/>
      <c r="D33" s="140"/>
      <c r="E33" s="140"/>
      <c r="F33" s="140"/>
      <c r="G33" s="140"/>
      <c r="H33" s="140"/>
      <c r="I33" s="140"/>
    </row>
    <row r="34" spans="1:9" s="139" customFormat="1" x14ac:dyDescent="0.2">
      <c r="A34" s="140"/>
      <c r="B34" s="140"/>
      <c r="C34" s="140"/>
      <c r="D34" s="140"/>
      <c r="E34" s="140"/>
      <c r="F34" s="140"/>
      <c r="G34" s="140"/>
      <c r="H34" s="140"/>
      <c r="I34" s="140"/>
    </row>
    <row r="35" spans="1:9" s="139" customFormat="1" x14ac:dyDescent="0.2">
      <c r="A35" s="140"/>
      <c r="B35" s="140"/>
      <c r="C35" s="140"/>
      <c r="D35" s="140"/>
      <c r="E35" s="140"/>
      <c r="F35" s="140"/>
      <c r="G35" s="140"/>
      <c r="H35" s="140"/>
      <c r="I35" s="140"/>
    </row>
    <row r="36" spans="1:9" s="139" customFormat="1" x14ac:dyDescent="0.2">
      <c r="A36" s="140"/>
      <c r="B36" s="140"/>
      <c r="C36" s="140"/>
      <c r="D36" s="140"/>
      <c r="E36" s="140"/>
      <c r="F36" s="140"/>
      <c r="G36" s="140"/>
      <c r="H36" s="140"/>
      <c r="I36" s="140"/>
    </row>
    <row r="37" spans="1:9" s="139" customFormat="1" x14ac:dyDescent="0.2">
      <c r="A37" s="140"/>
      <c r="B37" s="140"/>
      <c r="C37" s="140"/>
      <c r="D37" s="140"/>
      <c r="E37" s="140"/>
      <c r="F37" s="140"/>
      <c r="G37" s="140"/>
      <c r="H37" s="140"/>
      <c r="I37" s="140"/>
    </row>
    <row r="38" spans="1:9" s="139" customFormat="1" x14ac:dyDescent="0.2">
      <c r="A38" s="140"/>
      <c r="B38" s="140"/>
      <c r="C38" s="140"/>
      <c r="D38" s="140"/>
      <c r="E38" s="140"/>
      <c r="F38" s="140"/>
      <c r="G38" s="140"/>
      <c r="H38" s="140"/>
      <c r="I38" s="140"/>
    </row>
    <row r="39" spans="1:9" s="139" customFormat="1" x14ac:dyDescent="0.2">
      <c r="A39" s="140"/>
      <c r="B39" s="140"/>
      <c r="C39" s="140"/>
      <c r="D39" s="140"/>
      <c r="E39" s="140"/>
      <c r="F39" s="140"/>
      <c r="G39" s="140"/>
      <c r="H39" s="140"/>
      <c r="I39" s="140"/>
    </row>
    <row r="40" spans="1:9" s="139" customFormat="1" x14ac:dyDescent="0.2">
      <c r="A40" s="140"/>
      <c r="B40" s="140"/>
      <c r="C40" s="140"/>
      <c r="D40" s="140"/>
      <c r="E40" s="140"/>
      <c r="F40" s="140"/>
      <c r="G40" s="140"/>
      <c r="H40" s="140"/>
      <c r="I40" s="140"/>
    </row>
    <row r="41" spans="1:9" s="139" customFormat="1" x14ac:dyDescent="0.2">
      <c r="A41" s="140"/>
      <c r="B41" s="140"/>
      <c r="C41" s="140"/>
      <c r="D41" s="140"/>
      <c r="E41" s="140"/>
      <c r="F41" s="140"/>
      <c r="G41" s="140"/>
      <c r="H41" s="140"/>
      <c r="I41" s="140"/>
    </row>
    <row r="42" spans="1:9" s="139" customFormat="1" x14ac:dyDescent="0.2">
      <c r="A42" s="140"/>
      <c r="B42" s="140"/>
      <c r="C42" s="140"/>
      <c r="D42" s="140"/>
      <c r="E42" s="140"/>
      <c r="F42" s="140"/>
      <c r="G42" s="140"/>
      <c r="H42" s="140"/>
      <c r="I42" s="140"/>
    </row>
    <row r="43" spans="1:9" s="139" customFormat="1" x14ac:dyDescent="0.2">
      <c r="A43" s="140"/>
      <c r="B43" s="140"/>
      <c r="C43" s="140"/>
      <c r="D43" s="140"/>
      <c r="E43" s="140"/>
      <c r="F43" s="140"/>
      <c r="G43" s="140"/>
      <c r="H43" s="140"/>
      <c r="I43" s="140"/>
    </row>
    <row r="44" spans="1:9" s="139" customFormat="1" x14ac:dyDescent="0.2">
      <c r="A44" s="140"/>
      <c r="B44" s="140"/>
      <c r="C44" s="140"/>
      <c r="D44" s="140"/>
      <c r="E44" s="140"/>
      <c r="F44" s="140"/>
      <c r="G44" s="140"/>
      <c r="H44" s="140"/>
      <c r="I44" s="140"/>
    </row>
    <row r="45" spans="1:9" s="139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</row>
    <row r="46" spans="1:9" s="139" customFormat="1" x14ac:dyDescent="0.2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9" s="139" customFormat="1" x14ac:dyDescent="0.2">
      <c r="A47" s="140"/>
      <c r="B47" s="140"/>
      <c r="C47" s="140"/>
      <c r="D47" s="140"/>
      <c r="E47" s="140"/>
      <c r="F47" s="140"/>
      <c r="G47" s="140"/>
      <c r="H47" s="140"/>
      <c r="I47" s="140"/>
    </row>
    <row r="48" spans="1:9" s="139" customFormat="1" x14ac:dyDescent="0.2">
      <c r="A48" s="140"/>
      <c r="B48" s="140"/>
      <c r="C48" s="140"/>
      <c r="D48" s="140"/>
      <c r="E48" s="140"/>
      <c r="F48" s="140"/>
      <c r="G48" s="140"/>
      <c r="H48" s="140"/>
      <c r="I48" s="140"/>
    </row>
    <row r="49" spans="1:9" s="139" customFormat="1" x14ac:dyDescent="0.2">
      <c r="A49" s="140"/>
      <c r="B49" s="140"/>
      <c r="C49" s="140"/>
      <c r="D49" s="140"/>
      <c r="E49" s="140"/>
      <c r="F49" s="140"/>
      <c r="G49" s="140"/>
      <c r="H49" s="140"/>
      <c r="I49" s="140"/>
    </row>
    <row r="50" spans="1:9" s="139" customFormat="1" x14ac:dyDescent="0.2">
      <c r="A50" s="140"/>
      <c r="B50" s="140"/>
      <c r="C50" s="140"/>
      <c r="D50" s="140"/>
      <c r="E50" s="140"/>
      <c r="F50" s="140"/>
      <c r="G50" s="140"/>
      <c r="H50" s="140"/>
      <c r="I50" s="140"/>
    </row>
    <row r="51" spans="1:9" s="139" customFormat="1" x14ac:dyDescent="0.2">
      <c r="A51" s="140"/>
      <c r="B51" s="140"/>
      <c r="C51" s="140"/>
      <c r="D51" s="140"/>
      <c r="E51" s="140"/>
      <c r="F51" s="140"/>
      <c r="G51" s="140"/>
      <c r="H51" s="140"/>
      <c r="I51" s="140"/>
    </row>
    <row r="52" spans="1:9" s="139" customFormat="1" x14ac:dyDescent="0.2">
      <c r="A52" s="140"/>
      <c r="B52" s="140"/>
      <c r="C52" s="140"/>
      <c r="D52" s="140"/>
      <c r="E52" s="140"/>
      <c r="F52" s="140"/>
      <c r="G52" s="140"/>
      <c r="H52" s="140"/>
      <c r="I52" s="140"/>
    </row>
    <row r="53" spans="1:9" s="139" customFormat="1" x14ac:dyDescent="0.2">
      <c r="A53" s="140"/>
      <c r="B53" s="140"/>
      <c r="C53" s="140"/>
      <c r="D53" s="140"/>
      <c r="E53" s="140"/>
      <c r="F53" s="140"/>
      <c r="G53" s="140"/>
      <c r="H53" s="140"/>
      <c r="I53" s="140"/>
    </row>
    <row r="54" spans="1:9" s="139" customFormat="1" x14ac:dyDescent="0.2">
      <c r="A54" s="140"/>
      <c r="B54" s="140"/>
      <c r="C54" s="140"/>
      <c r="D54" s="140"/>
      <c r="E54" s="140"/>
      <c r="F54" s="140"/>
      <c r="G54" s="140"/>
      <c r="H54" s="140"/>
      <c r="I54" s="140"/>
    </row>
    <row r="55" spans="1:9" s="139" customFormat="1" x14ac:dyDescent="0.2">
      <c r="A55" s="140"/>
      <c r="B55" s="140"/>
      <c r="C55" s="140"/>
      <c r="D55" s="140"/>
      <c r="E55" s="140"/>
      <c r="F55" s="140"/>
      <c r="G55" s="140"/>
      <c r="H55" s="140"/>
      <c r="I55" s="140"/>
    </row>
    <row r="56" spans="1:9" s="139" customFormat="1" x14ac:dyDescent="0.2">
      <c r="A56" s="140"/>
      <c r="B56" s="140"/>
      <c r="C56" s="140"/>
      <c r="D56" s="140"/>
      <c r="E56" s="140"/>
      <c r="F56" s="140"/>
      <c r="G56" s="140"/>
      <c r="H56" s="140"/>
      <c r="I56" s="140"/>
    </row>
    <row r="57" spans="1:9" s="139" customFormat="1" x14ac:dyDescent="0.2">
      <c r="A57" s="140"/>
      <c r="B57" s="140"/>
      <c r="C57" s="140"/>
      <c r="D57" s="140"/>
      <c r="E57" s="140"/>
      <c r="F57" s="140"/>
      <c r="G57" s="140"/>
      <c r="H57" s="140"/>
      <c r="I57" s="140"/>
    </row>
    <row r="58" spans="1:9" s="139" customFormat="1" x14ac:dyDescent="0.2">
      <c r="A58" s="140"/>
      <c r="B58" s="140"/>
      <c r="C58" s="140"/>
      <c r="D58" s="140"/>
      <c r="E58" s="140"/>
      <c r="F58" s="140"/>
      <c r="G58" s="140"/>
      <c r="H58" s="140"/>
      <c r="I58" s="140"/>
    </row>
    <row r="59" spans="1:9" s="139" customFormat="1" x14ac:dyDescent="0.2">
      <c r="A59" s="140"/>
      <c r="B59" s="140"/>
      <c r="C59" s="140"/>
      <c r="D59" s="140"/>
      <c r="E59" s="140"/>
      <c r="F59" s="140"/>
      <c r="G59" s="140"/>
      <c r="H59" s="140"/>
      <c r="I59" s="140"/>
    </row>
    <row r="60" spans="1:9" s="139" customFormat="1" x14ac:dyDescent="0.2">
      <c r="A60" s="140"/>
      <c r="B60" s="140"/>
      <c r="C60" s="140"/>
      <c r="D60" s="140"/>
      <c r="E60" s="140"/>
      <c r="F60" s="140"/>
      <c r="G60" s="140"/>
      <c r="H60" s="140"/>
      <c r="I60" s="140"/>
    </row>
    <row r="61" spans="1:9" s="139" customFormat="1" x14ac:dyDescent="0.2">
      <c r="A61" s="140"/>
      <c r="B61" s="140"/>
      <c r="C61" s="140"/>
      <c r="D61" s="140"/>
      <c r="E61" s="140"/>
      <c r="F61" s="140"/>
      <c r="G61" s="140"/>
      <c r="H61" s="140"/>
      <c r="I61" s="140"/>
    </row>
    <row r="62" spans="1:9" s="139" customFormat="1" x14ac:dyDescent="0.2">
      <c r="A62" s="140"/>
      <c r="B62" s="140"/>
      <c r="C62" s="140"/>
      <c r="D62" s="140"/>
      <c r="E62" s="140"/>
      <c r="F62" s="140"/>
      <c r="G62" s="140"/>
      <c r="H62" s="140"/>
      <c r="I62" s="140"/>
    </row>
    <row r="63" spans="1:9" s="139" customFormat="1" x14ac:dyDescent="0.2">
      <c r="A63" s="140"/>
      <c r="B63" s="140"/>
      <c r="C63" s="140"/>
      <c r="D63" s="140"/>
      <c r="E63" s="140"/>
      <c r="F63" s="140"/>
      <c r="G63" s="140"/>
      <c r="H63" s="140"/>
      <c r="I63" s="140"/>
    </row>
    <row r="64" spans="1:9" s="139" customFormat="1" x14ac:dyDescent="0.2">
      <c r="A64" s="140"/>
      <c r="B64" s="140"/>
      <c r="C64" s="140"/>
      <c r="D64" s="140"/>
      <c r="E64" s="140"/>
      <c r="F64" s="140"/>
      <c r="G64" s="140"/>
      <c r="H64" s="140"/>
      <c r="I64" s="140"/>
    </row>
    <row r="65" spans="1:9" s="139" customFormat="1" x14ac:dyDescent="0.2">
      <c r="A65" s="140"/>
      <c r="B65" s="140"/>
      <c r="C65" s="140"/>
      <c r="D65" s="140"/>
      <c r="E65" s="140"/>
      <c r="F65" s="140"/>
      <c r="G65" s="140"/>
      <c r="H65" s="140"/>
      <c r="I65" s="140"/>
    </row>
    <row r="66" spans="1:9" s="139" customFormat="1" x14ac:dyDescent="0.2">
      <c r="A66" s="140"/>
      <c r="B66" s="140"/>
      <c r="C66" s="140"/>
      <c r="D66" s="140"/>
      <c r="E66" s="140"/>
      <c r="F66" s="140"/>
      <c r="G66" s="140"/>
      <c r="H66" s="140"/>
      <c r="I66" s="140"/>
    </row>
    <row r="67" spans="1:9" s="139" customFormat="1" x14ac:dyDescent="0.2">
      <c r="A67" s="140"/>
      <c r="B67" s="140"/>
      <c r="C67" s="140"/>
      <c r="D67" s="140"/>
      <c r="E67" s="140"/>
      <c r="F67" s="140"/>
      <c r="G67" s="140"/>
      <c r="H67" s="140"/>
      <c r="I67" s="140"/>
    </row>
    <row r="68" spans="1:9" s="139" customFormat="1" x14ac:dyDescent="0.2">
      <c r="A68" s="140"/>
      <c r="B68" s="140"/>
      <c r="C68" s="140"/>
      <c r="D68" s="140"/>
      <c r="E68" s="140"/>
      <c r="F68" s="140"/>
      <c r="G68" s="140"/>
      <c r="H68" s="140"/>
      <c r="I68" s="140"/>
    </row>
    <row r="69" spans="1:9" s="139" customFormat="1" x14ac:dyDescent="0.2">
      <c r="A69" s="140"/>
      <c r="B69" s="140"/>
      <c r="C69" s="140"/>
      <c r="D69" s="140"/>
      <c r="E69" s="140"/>
      <c r="F69" s="140"/>
      <c r="G69" s="140"/>
      <c r="H69" s="140"/>
      <c r="I69" s="140"/>
    </row>
    <row r="70" spans="1:9" s="139" customFormat="1" x14ac:dyDescent="0.2">
      <c r="A70" s="140"/>
      <c r="B70" s="140"/>
      <c r="C70" s="140"/>
      <c r="D70" s="140"/>
      <c r="E70" s="140"/>
      <c r="F70" s="140"/>
      <c r="G70" s="140"/>
      <c r="H70" s="140"/>
      <c r="I70" s="140"/>
    </row>
    <row r="71" spans="1:9" s="139" customFormat="1" x14ac:dyDescent="0.2">
      <c r="A71" s="140"/>
      <c r="B71" s="140"/>
      <c r="C71" s="140"/>
      <c r="D71" s="140"/>
      <c r="E71" s="140"/>
      <c r="F71" s="140"/>
      <c r="G71" s="140"/>
      <c r="H71" s="140"/>
      <c r="I71" s="140"/>
    </row>
    <row r="72" spans="1:9" s="139" customFormat="1" x14ac:dyDescent="0.2">
      <c r="A72" s="140"/>
      <c r="B72" s="140"/>
      <c r="C72" s="140"/>
      <c r="D72" s="140"/>
      <c r="E72" s="140"/>
      <c r="F72" s="140"/>
      <c r="G72" s="140"/>
      <c r="H72" s="140"/>
      <c r="I72" s="140"/>
    </row>
    <row r="73" spans="1:9" s="139" customFormat="1" x14ac:dyDescent="0.2">
      <c r="A73" s="140"/>
      <c r="B73" s="140"/>
      <c r="C73" s="140"/>
      <c r="D73" s="140"/>
      <c r="E73" s="140"/>
      <c r="F73" s="140"/>
      <c r="G73" s="140"/>
      <c r="H73" s="140"/>
      <c r="I73" s="140"/>
    </row>
    <row r="74" spans="1:9" s="139" customFormat="1" x14ac:dyDescent="0.2">
      <c r="A74" s="140"/>
      <c r="B74" s="140"/>
      <c r="C74" s="140"/>
      <c r="D74" s="140"/>
      <c r="E74" s="140"/>
      <c r="F74" s="140"/>
      <c r="G74" s="140"/>
      <c r="H74" s="140"/>
      <c r="I74" s="140"/>
    </row>
    <row r="75" spans="1:9" s="139" customFormat="1" x14ac:dyDescent="0.2">
      <c r="A75" s="140"/>
      <c r="B75" s="140"/>
      <c r="C75" s="140"/>
      <c r="D75" s="140"/>
      <c r="E75" s="140"/>
      <c r="F75" s="140"/>
      <c r="G75" s="140"/>
      <c r="H75" s="140"/>
      <c r="I75" s="140"/>
    </row>
    <row r="76" spans="1:9" s="139" customFormat="1" x14ac:dyDescent="0.2">
      <c r="A76" s="140"/>
      <c r="B76" s="140"/>
      <c r="C76" s="140"/>
      <c r="D76" s="140"/>
      <c r="E76" s="140"/>
      <c r="F76" s="140"/>
      <c r="G76" s="140"/>
      <c r="H76" s="140"/>
      <c r="I76" s="140"/>
    </row>
    <row r="77" spans="1:9" s="139" customFormat="1" x14ac:dyDescent="0.2">
      <c r="A77" s="140"/>
      <c r="B77" s="140"/>
      <c r="C77" s="140"/>
      <c r="D77" s="140"/>
      <c r="E77" s="140"/>
      <c r="F77" s="140"/>
      <c r="G77" s="140"/>
      <c r="H77" s="140"/>
      <c r="I77" s="140"/>
    </row>
    <row r="78" spans="1:9" s="139" customFormat="1" x14ac:dyDescent="0.2">
      <c r="A78" s="140"/>
      <c r="B78" s="140"/>
      <c r="C78" s="140"/>
      <c r="D78" s="140"/>
      <c r="E78" s="140"/>
      <c r="F78" s="140"/>
      <c r="G78" s="140"/>
      <c r="H78" s="140"/>
      <c r="I78" s="140"/>
    </row>
    <row r="79" spans="1:9" s="139" customFormat="1" x14ac:dyDescent="0.2">
      <c r="A79" s="140"/>
      <c r="B79" s="140"/>
      <c r="C79" s="140"/>
      <c r="D79" s="140"/>
      <c r="E79" s="140"/>
      <c r="F79" s="140"/>
      <c r="G79" s="140"/>
      <c r="H79" s="140"/>
      <c r="I79" s="140"/>
    </row>
    <row r="80" spans="1:9" s="139" customFormat="1" x14ac:dyDescent="0.2">
      <c r="A80" s="140"/>
      <c r="B80" s="140"/>
      <c r="C80" s="140"/>
      <c r="D80" s="140"/>
      <c r="E80" s="140"/>
      <c r="F80" s="140"/>
      <c r="G80" s="140"/>
      <c r="H80" s="140"/>
      <c r="I80" s="140"/>
    </row>
    <row r="81" spans="1:9" s="139" customFormat="1" x14ac:dyDescent="0.2">
      <c r="A81" s="140"/>
      <c r="B81" s="140"/>
      <c r="C81" s="140"/>
      <c r="D81" s="140"/>
      <c r="E81" s="140"/>
      <c r="F81" s="140"/>
      <c r="G81" s="140"/>
      <c r="H81" s="140"/>
      <c r="I81" s="140"/>
    </row>
    <row r="82" spans="1:9" s="139" customFormat="1" x14ac:dyDescent="0.2">
      <c r="A82" s="140"/>
      <c r="B82" s="140"/>
      <c r="C82" s="140"/>
      <c r="D82" s="140"/>
      <c r="E82" s="140"/>
      <c r="F82" s="140"/>
      <c r="G82" s="140"/>
      <c r="H82" s="140"/>
      <c r="I82" s="140"/>
    </row>
    <row r="83" spans="1:9" s="139" customFormat="1" x14ac:dyDescent="0.2">
      <c r="A83" s="140"/>
      <c r="B83" s="140"/>
      <c r="C83" s="140"/>
      <c r="D83" s="140"/>
      <c r="E83" s="140"/>
      <c r="F83" s="140"/>
      <c r="G83" s="140"/>
      <c r="H83" s="140"/>
      <c r="I83" s="140"/>
    </row>
    <row r="84" spans="1:9" s="139" customFormat="1" x14ac:dyDescent="0.2">
      <c r="A84" s="140"/>
      <c r="B84" s="140"/>
      <c r="C84" s="140"/>
      <c r="D84" s="140"/>
      <c r="E84" s="140"/>
      <c r="F84" s="140"/>
      <c r="G84" s="140"/>
      <c r="H84" s="140"/>
      <c r="I84" s="140"/>
    </row>
    <row r="85" spans="1:9" s="139" customFormat="1" x14ac:dyDescent="0.2">
      <c r="A85" s="140"/>
      <c r="B85" s="140"/>
      <c r="C85" s="140"/>
      <c r="D85" s="140"/>
      <c r="E85" s="140"/>
      <c r="F85" s="140"/>
      <c r="G85" s="140"/>
      <c r="H85" s="140"/>
      <c r="I85" s="140"/>
    </row>
    <row r="86" spans="1:9" s="139" customFormat="1" x14ac:dyDescent="0.2">
      <c r="A86" s="140"/>
      <c r="B86" s="140"/>
      <c r="C86" s="140"/>
      <c r="D86" s="140"/>
      <c r="E86" s="140"/>
      <c r="F86" s="140"/>
      <c r="G86" s="140"/>
      <c r="H86" s="140"/>
      <c r="I86" s="140"/>
    </row>
    <row r="87" spans="1:9" s="139" customFormat="1" x14ac:dyDescent="0.2">
      <c r="A87" s="140"/>
      <c r="B87" s="140"/>
      <c r="C87" s="140"/>
      <c r="D87" s="140"/>
      <c r="E87" s="140"/>
      <c r="F87" s="140"/>
      <c r="G87" s="140"/>
      <c r="H87" s="140"/>
      <c r="I87" s="140"/>
    </row>
    <row r="88" spans="1:9" s="139" customFormat="1" x14ac:dyDescent="0.2">
      <c r="A88" s="140"/>
      <c r="B88" s="140"/>
      <c r="C88" s="140"/>
      <c r="D88" s="140"/>
      <c r="E88" s="140"/>
      <c r="F88" s="140"/>
      <c r="G88" s="140"/>
      <c r="H88" s="140"/>
      <c r="I88" s="140"/>
    </row>
    <row r="89" spans="1:9" s="139" customFormat="1" x14ac:dyDescent="0.2">
      <c r="A89" s="140"/>
      <c r="B89" s="140"/>
      <c r="C89" s="140"/>
      <c r="D89" s="140"/>
      <c r="E89" s="140"/>
      <c r="F89" s="140"/>
      <c r="G89" s="140"/>
      <c r="H89" s="140"/>
      <c r="I89" s="140"/>
    </row>
    <row r="90" spans="1:9" s="139" customFormat="1" x14ac:dyDescent="0.2">
      <c r="A90" s="140"/>
      <c r="B90" s="140"/>
      <c r="C90" s="140"/>
      <c r="D90" s="140"/>
      <c r="E90" s="140"/>
      <c r="F90" s="140"/>
      <c r="G90" s="140"/>
      <c r="H90" s="140"/>
      <c r="I90" s="140"/>
    </row>
    <row r="91" spans="1:9" s="139" customFormat="1" x14ac:dyDescent="0.2">
      <c r="A91" s="140"/>
      <c r="B91" s="140"/>
      <c r="C91" s="140"/>
      <c r="D91" s="140"/>
      <c r="E91" s="140"/>
      <c r="F91" s="140"/>
      <c r="G91" s="140"/>
      <c r="H91" s="140"/>
      <c r="I91" s="140"/>
    </row>
    <row r="92" spans="1:9" s="139" customFormat="1" x14ac:dyDescent="0.2">
      <c r="A92" s="140"/>
      <c r="B92" s="140"/>
      <c r="C92" s="140"/>
      <c r="D92" s="140"/>
      <c r="E92" s="140"/>
      <c r="F92" s="140"/>
      <c r="G92" s="140"/>
      <c r="H92" s="140"/>
      <c r="I92" s="140"/>
    </row>
    <row r="93" spans="1:9" s="139" customFormat="1" x14ac:dyDescent="0.2">
      <c r="A93" s="140"/>
      <c r="B93" s="140"/>
      <c r="C93" s="140"/>
      <c r="D93" s="140"/>
      <c r="E93" s="140"/>
      <c r="F93" s="140"/>
      <c r="G93" s="140"/>
      <c r="H93" s="140"/>
      <c r="I93" s="140"/>
    </row>
    <row r="94" spans="1:9" s="139" customFormat="1" x14ac:dyDescent="0.2">
      <c r="A94" s="140"/>
      <c r="B94" s="140"/>
      <c r="C94" s="140"/>
      <c r="D94" s="140"/>
      <c r="E94" s="140"/>
      <c r="F94" s="140"/>
      <c r="G94" s="140"/>
      <c r="H94" s="140"/>
      <c r="I94" s="140"/>
    </row>
    <row r="95" spans="1:9" s="139" customFormat="1" x14ac:dyDescent="0.2">
      <c r="A95" s="140"/>
      <c r="B95" s="140"/>
      <c r="C95" s="140"/>
      <c r="D95" s="140"/>
      <c r="E95" s="140"/>
      <c r="F95" s="140"/>
      <c r="G95" s="140"/>
      <c r="H95" s="140"/>
      <c r="I95" s="140"/>
    </row>
    <row r="96" spans="1:9" s="139" customFormat="1" x14ac:dyDescent="0.2">
      <c r="A96" s="140"/>
      <c r="B96" s="140"/>
      <c r="C96" s="140"/>
      <c r="D96" s="140"/>
      <c r="E96" s="140"/>
      <c r="F96" s="140"/>
      <c r="G96" s="140"/>
      <c r="H96" s="140"/>
      <c r="I96" s="140"/>
    </row>
    <row r="97" spans="1:9" s="139" customFormat="1" x14ac:dyDescent="0.2">
      <c r="A97" s="140"/>
      <c r="B97" s="140"/>
      <c r="C97" s="140"/>
      <c r="D97" s="140"/>
      <c r="E97" s="140"/>
      <c r="F97" s="140"/>
      <c r="G97" s="140"/>
      <c r="H97" s="140"/>
      <c r="I97" s="140"/>
    </row>
    <row r="98" spans="1:9" s="139" customFormat="1" x14ac:dyDescent="0.2">
      <c r="A98" s="140"/>
      <c r="B98" s="140"/>
      <c r="C98" s="140"/>
      <c r="D98" s="140"/>
      <c r="E98" s="140"/>
      <c r="F98" s="140"/>
      <c r="G98" s="140"/>
      <c r="H98" s="140"/>
      <c r="I98" s="140"/>
    </row>
    <row r="99" spans="1:9" s="139" customFormat="1" x14ac:dyDescent="0.2">
      <c r="A99" s="140"/>
      <c r="B99" s="140"/>
      <c r="C99" s="140"/>
      <c r="D99" s="140"/>
      <c r="E99" s="140"/>
      <c r="F99" s="140"/>
      <c r="G99" s="140"/>
      <c r="H99" s="140"/>
      <c r="I99" s="140"/>
    </row>
    <row r="100" spans="1:9" s="139" customFormat="1" x14ac:dyDescent="0.2">
      <c r="A100" s="140"/>
      <c r="B100" s="140"/>
      <c r="C100" s="140"/>
      <c r="D100" s="140"/>
      <c r="E100" s="140"/>
      <c r="F100" s="140"/>
      <c r="G100" s="140"/>
      <c r="H100" s="140"/>
      <c r="I100" s="140"/>
    </row>
    <row r="101" spans="1:9" s="139" customFormat="1" x14ac:dyDescent="0.2">
      <c r="A101" s="140"/>
      <c r="B101" s="140"/>
      <c r="C101" s="140"/>
      <c r="D101" s="140"/>
      <c r="E101" s="140"/>
      <c r="F101" s="140"/>
      <c r="G101" s="140"/>
      <c r="H101" s="140"/>
      <c r="I101" s="140"/>
    </row>
    <row r="102" spans="1:9" s="139" customFormat="1" x14ac:dyDescent="0.2">
      <c r="A102" s="140"/>
      <c r="B102" s="140"/>
      <c r="C102" s="140"/>
      <c r="D102" s="140"/>
      <c r="E102" s="140"/>
      <c r="F102" s="140"/>
      <c r="G102" s="140"/>
      <c r="H102" s="140"/>
      <c r="I102" s="140"/>
    </row>
    <row r="103" spans="1:9" s="139" customFormat="1" x14ac:dyDescent="0.2">
      <c r="A103" s="140"/>
      <c r="B103" s="140"/>
      <c r="C103" s="140"/>
      <c r="D103" s="140"/>
      <c r="E103" s="140"/>
      <c r="F103" s="140"/>
      <c r="G103" s="140"/>
      <c r="H103" s="140"/>
      <c r="I103" s="140"/>
    </row>
    <row r="104" spans="1:9" s="139" customFormat="1" x14ac:dyDescent="0.2">
      <c r="A104" s="140"/>
      <c r="B104" s="140"/>
      <c r="C104" s="140"/>
      <c r="D104" s="140"/>
      <c r="E104" s="140"/>
      <c r="F104" s="140"/>
      <c r="G104" s="140"/>
      <c r="H104" s="140"/>
      <c r="I104" s="140"/>
    </row>
    <row r="105" spans="1:9" s="139" customFormat="1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</row>
    <row r="106" spans="1:9" s="139" customFormat="1" x14ac:dyDescent="0.2">
      <c r="A106" s="140"/>
      <c r="B106" s="140"/>
      <c r="C106" s="140"/>
      <c r="D106" s="140"/>
      <c r="E106" s="140"/>
      <c r="F106" s="140"/>
      <c r="G106" s="140"/>
      <c r="H106" s="140"/>
      <c r="I106" s="140"/>
    </row>
    <row r="107" spans="1:9" s="139" customFormat="1" x14ac:dyDescent="0.2">
      <c r="A107" s="140"/>
      <c r="B107" s="140"/>
      <c r="C107" s="140"/>
      <c r="D107" s="140"/>
      <c r="E107" s="140"/>
      <c r="F107" s="140"/>
      <c r="G107" s="140"/>
      <c r="H107" s="140"/>
      <c r="I107" s="140"/>
    </row>
    <row r="108" spans="1:9" s="139" customFormat="1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</row>
    <row r="109" spans="1:9" s="139" customFormat="1" x14ac:dyDescent="0.2">
      <c r="A109" s="140"/>
      <c r="B109" s="140"/>
      <c r="C109" s="140"/>
      <c r="D109" s="140"/>
      <c r="E109" s="140"/>
      <c r="F109" s="140"/>
      <c r="G109" s="140"/>
      <c r="H109" s="140"/>
      <c r="I109" s="140"/>
    </row>
    <row r="110" spans="1:9" s="139" customFormat="1" x14ac:dyDescent="0.2">
      <c r="A110" s="140"/>
      <c r="B110" s="140"/>
      <c r="C110" s="140"/>
      <c r="D110" s="140"/>
      <c r="E110" s="140"/>
      <c r="F110" s="140"/>
      <c r="G110" s="140"/>
      <c r="H110" s="140"/>
      <c r="I110" s="140"/>
    </row>
    <row r="111" spans="1:9" s="139" customFormat="1" x14ac:dyDescent="0.2">
      <c r="A111" s="140"/>
      <c r="B111" s="140"/>
      <c r="C111" s="140"/>
      <c r="D111" s="140"/>
      <c r="E111" s="140"/>
      <c r="F111" s="140"/>
      <c r="G111" s="140"/>
      <c r="H111" s="140"/>
      <c r="I111" s="140"/>
    </row>
    <row r="112" spans="1:9" s="139" customFormat="1" x14ac:dyDescent="0.2">
      <c r="A112" s="140"/>
      <c r="B112" s="140"/>
      <c r="C112" s="140"/>
      <c r="D112" s="140"/>
      <c r="E112" s="140"/>
      <c r="F112" s="140"/>
      <c r="G112" s="140"/>
      <c r="H112" s="140"/>
      <c r="I112" s="140"/>
    </row>
    <row r="113" spans="1:9" s="139" customFormat="1" x14ac:dyDescent="0.2">
      <c r="A113" s="140"/>
      <c r="B113" s="140"/>
      <c r="C113" s="140"/>
      <c r="D113" s="140"/>
      <c r="E113" s="140"/>
      <c r="F113" s="140"/>
      <c r="G113" s="140"/>
      <c r="H113" s="140"/>
      <c r="I113" s="140"/>
    </row>
    <row r="114" spans="1:9" s="139" customFormat="1" x14ac:dyDescent="0.2">
      <c r="A114" s="140"/>
      <c r="B114" s="140"/>
      <c r="C114" s="140"/>
      <c r="D114" s="140"/>
      <c r="E114" s="140"/>
      <c r="F114" s="140"/>
      <c r="G114" s="140"/>
      <c r="H114" s="140"/>
      <c r="I114" s="140"/>
    </row>
    <row r="115" spans="1:9" s="139" customFormat="1" x14ac:dyDescent="0.2">
      <c r="A115" s="140"/>
      <c r="B115" s="140"/>
      <c r="C115" s="140"/>
      <c r="D115" s="140"/>
      <c r="E115" s="140"/>
      <c r="F115" s="140"/>
      <c r="G115" s="140"/>
      <c r="H115" s="140"/>
      <c r="I115" s="140"/>
    </row>
    <row r="116" spans="1:9" s="139" customFormat="1" x14ac:dyDescent="0.2">
      <c r="A116" s="140"/>
      <c r="B116" s="140"/>
      <c r="C116" s="140"/>
      <c r="D116" s="140"/>
      <c r="E116" s="140"/>
      <c r="F116" s="140"/>
      <c r="G116" s="140"/>
      <c r="H116" s="140"/>
      <c r="I116" s="140"/>
    </row>
    <row r="117" spans="1:9" s="139" customFormat="1" x14ac:dyDescent="0.2">
      <c r="A117" s="140"/>
      <c r="B117" s="140"/>
      <c r="C117" s="140"/>
      <c r="D117" s="140"/>
      <c r="E117" s="140"/>
      <c r="F117" s="140"/>
      <c r="G117" s="140"/>
      <c r="H117" s="140"/>
      <c r="I117" s="140"/>
    </row>
    <row r="118" spans="1:9" s="139" customFormat="1" x14ac:dyDescent="0.2">
      <c r="A118" s="140"/>
      <c r="B118" s="140"/>
      <c r="C118" s="140"/>
      <c r="D118" s="140"/>
      <c r="E118" s="140"/>
      <c r="F118" s="140"/>
      <c r="G118" s="140"/>
      <c r="H118" s="140"/>
      <c r="I118" s="140"/>
    </row>
    <row r="119" spans="1:9" s="139" customFormat="1" x14ac:dyDescent="0.2">
      <c r="A119" s="140"/>
      <c r="B119" s="140"/>
      <c r="C119" s="140"/>
      <c r="D119" s="140"/>
      <c r="E119" s="140"/>
      <c r="F119" s="140"/>
      <c r="G119" s="140"/>
      <c r="H119" s="140"/>
      <c r="I119" s="140"/>
    </row>
    <row r="120" spans="1:9" s="139" customFormat="1" x14ac:dyDescent="0.2">
      <c r="A120" s="140"/>
      <c r="B120" s="140"/>
      <c r="C120" s="140"/>
      <c r="D120" s="140"/>
      <c r="E120" s="140"/>
      <c r="F120" s="140"/>
      <c r="G120" s="140"/>
      <c r="H120" s="140"/>
      <c r="I120" s="140"/>
    </row>
    <row r="121" spans="1:9" s="139" customFormat="1" x14ac:dyDescent="0.2">
      <c r="A121" s="140"/>
      <c r="B121" s="140"/>
      <c r="C121" s="140"/>
      <c r="D121" s="140"/>
      <c r="E121" s="140"/>
      <c r="F121" s="140"/>
      <c r="G121" s="140"/>
      <c r="H121" s="140"/>
      <c r="I121" s="140"/>
    </row>
    <row r="122" spans="1:9" s="139" customFormat="1" x14ac:dyDescent="0.2">
      <c r="A122" s="140"/>
      <c r="B122" s="140"/>
      <c r="C122" s="140"/>
      <c r="D122" s="140"/>
      <c r="E122" s="140"/>
      <c r="F122" s="140"/>
      <c r="G122" s="140"/>
      <c r="H122" s="140"/>
      <c r="I122" s="140"/>
    </row>
    <row r="123" spans="1:9" s="139" customFormat="1" x14ac:dyDescent="0.2">
      <c r="A123" s="140"/>
      <c r="B123" s="140"/>
      <c r="C123" s="140"/>
      <c r="D123" s="140"/>
      <c r="E123" s="140"/>
      <c r="F123" s="140"/>
      <c r="G123" s="140"/>
      <c r="H123" s="140"/>
      <c r="I123" s="140"/>
    </row>
    <row r="124" spans="1:9" s="139" customFormat="1" x14ac:dyDescent="0.2">
      <c r="A124" s="140"/>
      <c r="B124" s="140"/>
      <c r="C124" s="140"/>
      <c r="D124" s="140"/>
      <c r="E124" s="140"/>
      <c r="F124" s="140"/>
      <c r="G124" s="140"/>
      <c r="H124" s="140"/>
      <c r="I124" s="140"/>
    </row>
    <row r="125" spans="1:9" s="139" customFormat="1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</row>
    <row r="126" spans="1:9" s="139" customFormat="1" x14ac:dyDescent="0.2">
      <c r="A126" s="140"/>
      <c r="B126" s="140"/>
      <c r="C126" s="140"/>
      <c r="D126" s="140"/>
      <c r="E126" s="140"/>
      <c r="F126" s="140"/>
      <c r="G126" s="140"/>
      <c r="H126" s="140"/>
      <c r="I126" s="140"/>
    </row>
    <row r="127" spans="1:9" s="139" customFormat="1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</row>
    <row r="128" spans="1:9" s="139" customFormat="1" x14ac:dyDescent="0.2">
      <c r="A128" s="140"/>
      <c r="B128" s="140"/>
      <c r="C128" s="140"/>
      <c r="D128" s="140"/>
      <c r="E128" s="140"/>
      <c r="F128" s="140"/>
      <c r="G128" s="140"/>
      <c r="H128" s="140"/>
      <c r="I128" s="140"/>
    </row>
    <row r="129" spans="1:9" s="139" customFormat="1" x14ac:dyDescent="0.2">
      <c r="A129" s="140"/>
      <c r="B129" s="140"/>
      <c r="C129" s="140"/>
      <c r="D129" s="140"/>
      <c r="E129" s="140"/>
      <c r="F129" s="140"/>
      <c r="G129" s="140"/>
      <c r="H129" s="140"/>
      <c r="I129" s="140"/>
    </row>
    <row r="130" spans="1:9" s="139" customFormat="1" x14ac:dyDescent="0.2">
      <c r="A130" s="140"/>
      <c r="B130" s="140"/>
      <c r="C130" s="140"/>
      <c r="D130" s="140"/>
      <c r="E130" s="140"/>
      <c r="F130" s="140"/>
      <c r="G130" s="140"/>
      <c r="H130" s="140"/>
      <c r="I130" s="140"/>
    </row>
    <row r="131" spans="1:9" s="139" customFormat="1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</row>
    <row r="132" spans="1:9" s="139" customFormat="1" x14ac:dyDescent="0.2">
      <c r="A132" s="140"/>
      <c r="B132" s="140"/>
      <c r="C132" s="140"/>
      <c r="D132" s="140"/>
      <c r="E132" s="140"/>
      <c r="F132" s="140"/>
      <c r="G132" s="140"/>
      <c r="H132" s="140"/>
      <c r="I132" s="140"/>
    </row>
    <row r="133" spans="1:9" s="139" customFormat="1" x14ac:dyDescent="0.2">
      <c r="A133" s="140"/>
      <c r="B133" s="140"/>
      <c r="C133" s="140"/>
      <c r="D133" s="140"/>
      <c r="E133" s="140"/>
      <c r="F133" s="140"/>
      <c r="G133" s="140"/>
      <c r="H133" s="140"/>
      <c r="I133" s="140"/>
    </row>
    <row r="134" spans="1:9" s="139" customFormat="1" x14ac:dyDescent="0.2">
      <c r="A134" s="140"/>
      <c r="B134" s="140"/>
      <c r="C134" s="140"/>
      <c r="D134" s="140"/>
      <c r="E134" s="140"/>
      <c r="F134" s="140"/>
      <c r="G134" s="140"/>
      <c r="H134" s="140"/>
      <c r="I134" s="140"/>
    </row>
    <row r="135" spans="1:9" s="139" customFormat="1" x14ac:dyDescent="0.2">
      <c r="A135" s="140"/>
      <c r="B135" s="140"/>
      <c r="C135" s="140"/>
      <c r="D135" s="140"/>
      <c r="E135" s="140"/>
      <c r="F135" s="140"/>
      <c r="G135" s="140"/>
      <c r="H135" s="140"/>
      <c r="I135" s="140"/>
    </row>
    <row r="136" spans="1:9" s="139" customFormat="1" x14ac:dyDescent="0.2">
      <c r="A136" s="140"/>
      <c r="B136" s="140"/>
      <c r="C136" s="140"/>
      <c r="D136" s="140"/>
      <c r="E136" s="140"/>
      <c r="F136" s="140"/>
      <c r="G136" s="140"/>
      <c r="H136" s="140"/>
      <c r="I136" s="140"/>
    </row>
    <row r="137" spans="1:9" s="139" customFormat="1" x14ac:dyDescent="0.2">
      <c r="A137" s="140"/>
      <c r="B137" s="140"/>
      <c r="C137" s="140"/>
      <c r="D137" s="140"/>
      <c r="E137" s="140"/>
      <c r="F137" s="140"/>
      <c r="G137" s="140"/>
      <c r="H137" s="140"/>
      <c r="I137" s="140"/>
    </row>
    <row r="138" spans="1:9" s="139" customFormat="1" x14ac:dyDescent="0.2">
      <c r="A138" s="140"/>
      <c r="B138" s="140"/>
      <c r="C138" s="140"/>
      <c r="D138" s="140"/>
      <c r="E138" s="140"/>
      <c r="F138" s="140"/>
      <c r="G138" s="140"/>
      <c r="H138" s="140"/>
      <c r="I138" s="140"/>
    </row>
    <row r="139" spans="1:9" s="139" customFormat="1" x14ac:dyDescent="0.2">
      <c r="A139" s="140"/>
      <c r="B139" s="140"/>
      <c r="C139" s="140"/>
      <c r="D139" s="140"/>
      <c r="E139" s="140"/>
      <c r="F139" s="140"/>
      <c r="G139" s="140"/>
      <c r="H139" s="140"/>
      <c r="I139" s="140"/>
    </row>
    <row r="140" spans="1:9" s="139" customFormat="1" x14ac:dyDescent="0.2">
      <c r="A140" s="140"/>
      <c r="B140" s="140"/>
      <c r="C140" s="140"/>
      <c r="D140" s="140"/>
      <c r="E140" s="140"/>
      <c r="F140" s="140"/>
      <c r="G140" s="140"/>
      <c r="H140" s="140"/>
      <c r="I140" s="140"/>
    </row>
    <row r="141" spans="1:9" s="139" customFormat="1" x14ac:dyDescent="0.2">
      <c r="A141" s="140"/>
      <c r="B141" s="140"/>
      <c r="C141" s="140"/>
      <c r="D141" s="140"/>
      <c r="E141" s="140"/>
      <c r="F141" s="140"/>
      <c r="G141" s="140"/>
      <c r="H141" s="140"/>
      <c r="I141" s="140"/>
    </row>
    <row r="142" spans="1:9" s="139" customFormat="1" x14ac:dyDescent="0.2">
      <c r="A142" s="140"/>
      <c r="B142" s="140"/>
      <c r="C142" s="140"/>
      <c r="D142" s="140"/>
      <c r="E142" s="140"/>
      <c r="F142" s="140"/>
      <c r="G142" s="140"/>
      <c r="H142" s="140"/>
      <c r="I142" s="140"/>
    </row>
    <row r="143" spans="1:9" s="139" customFormat="1" x14ac:dyDescent="0.2">
      <c r="A143" s="140"/>
      <c r="B143" s="140"/>
      <c r="C143" s="140"/>
      <c r="D143" s="140"/>
      <c r="E143" s="140"/>
      <c r="F143" s="140"/>
      <c r="G143" s="140"/>
      <c r="H143" s="140"/>
      <c r="I143" s="140"/>
    </row>
    <row r="144" spans="1:9" s="139" customFormat="1" x14ac:dyDescent="0.2">
      <c r="A144" s="140"/>
      <c r="B144" s="140"/>
      <c r="C144" s="140"/>
      <c r="D144" s="140"/>
      <c r="E144" s="140"/>
      <c r="F144" s="140"/>
      <c r="G144" s="140"/>
      <c r="H144" s="140"/>
      <c r="I144" s="140"/>
    </row>
    <row r="145" spans="1:9" s="139" customFormat="1" x14ac:dyDescent="0.2">
      <c r="A145" s="140"/>
      <c r="B145" s="140"/>
      <c r="C145" s="140"/>
      <c r="D145" s="140"/>
      <c r="E145" s="140"/>
      <c r="F145" s="140"/>
      <c r="G145" s="140"/>
      <c r="H145" s="140"/>
      <c r="I145" s="140"/>
    </row>
    <row r="146" spans="1:9" s="139" customFormat="1" x14ac:dyDescent="0.2">
      <c r="A146" s="140"/>
      <c r="B146" s="140"/>
      <c r="C146" s="140"/>
      <c r="D146" s="140"/>
      <c r="E146" s="140"/>
      <c r="F146" s="140"/>
      <c r="G146" s="140"/>
      <c r="H146" s="140"/>
      <c r="I146" s="140"/>
    </row>
    <row r="147" spans="1:9" s="139" customFormat="1" x14ac:dyDescent="0.2">
      <c r="A147" s="140"/>
      <c r="B147" s="140"/>
      <c r="C147" s="140"/>
      <c r="D147" s="140"/>
      <c r="E147" s="140"/>
      <c r="F147" s="140"/>
      <c r="G147" s="140"/>
      <c r="H147" s="140"/>
      <c r="I147" s="140"/>
    </row>
    <row r="148" spans="1:9" s="139" customFormat="1" x14ac:dyDescent="0.2">
      <c r="A148" s="140"/>
      <c r="B148" s="140"/>
      <c r="C148" s="140"/>
      <c r="D148" s="140"/>
      <c r="E148" s="140"/>
      <c r="F148" s="140"/>
      <c r="G148" s="140"/>
      <c r="H148" s="140"/>
      <c r="I148" s="140"/>
    </row>
    <row r="149" spans="1:9" s="139" customFormat="1" x14ac:dyDescent="0.2">
      <c r="A149" s="140"/>
      <c r="B149" s="140"/>
      <c r="C149" s="140"/>
      <c r="D149" s="140"/>
      <c r="E149" s="140"/>
      <c r="F149" s="140"/>
      <c r="G149" s="140"/>
      <c r="H149" s="140"/>
      <c r="I149" s="140"/>
    </row>
    <row r="150" spans="1:9" s="139" customFormat="1" x14ac:dyDescent="0.2">
      <c r="A150" s="140"/>
      <c r="B150" s="140"/>
      <c r="C150" s="140"/>
      <c r="D150" s="140"/>
      <c r="E150" s="140"/>
      <c r="F150" s="140"/>
      <c r="G150" s="140"/>
      <c r="H150" s="140"/>
      <c r="I150" s="140"/>
    </row>
    <row r="151" spans="1:9" s="139" customFormat="1" x14ac:dyDescent="0.2">
      <c r="A151" s="140"/>
      <c r="B151" s="140"/>
      <c r="C151" s="140"/>
      <c r="D151" s="140"/>
      <c r="E151" s="140"/>
      <c r="F151" s="140"/>
      <c r="G151" s="140"/>
      <c r="H151" s="140"/>
      <c r="I151" s="140"/>
    </row>
    <row r="152" spans="1:9" s="139" customFormat="1" x14ac:dyDescent="0.2">
      <c r="A152" s="140"/>
      <c r="B152" s="140"/>
      <c r="C152" s="140"/>
      <c r="D152" s="140"/>
      <c r="E152" s="140"/>
      <c r="F152" s="140"/>
      <c r="G152" s="140"/>
      <c r="H152" s="140"/>
      <c r="I152" s="140"/>
    </row>
    <row r="153" spans="1:9" s="139" customForma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</row>
    <row r="154" spans="1:9" s="139" customForma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</row>
    <row r="155" spans="1:9" s="139" customForma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</row>
    <row r="156" spans="1:9" s="139" customForma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</row>
    <row r="157" spans="1:9" s="139" customForma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</row>
    <row r="158" spans="1:9" s="139" customForma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</row>
    <row r="159" spans="1:9" s="139" customForma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</row>
    <row r="160" spans="1:9" s="139" customForma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</row>
    <row r="161" spans="1:9" s="139" customForma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</row>
    <row r="162" spans="1:9" s="139" customForma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</row>
    <row r="163" spans="1:9" s="139" customForma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</row>
    <row r="164" spans="1:9" s="139" customForma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</row>
    <row r="165" spans="1:9" s="139" customForma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</row>
    <row r="166" spans="1:9" s="139" customForma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</row>
    <row r="167" spans="1:9" s="139" customForma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</row>
    <row r="168" spans="1:9" s="139" customForma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</row>
    <row r="169" spans="1:9" s="139" customForma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</row>
    <row r="170" spans="1:9" s="139" customForma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</row>
    <row r="171" spans="1:9" s="139" customForma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</row>
    <row r="172" spans="1:9" s="139" customForma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</row>
    <row r="173" spans="1:9" s="139" customForma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</row>
    <row r="174" spans="1:9" s="139" customForma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</row>
    <row r="175" spans="1:9" s="139" customForma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</row>
    <row r="176" spans="1:9" s="139" customForma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</row>
    <row r="177" spans="1:9" s="139" customFormat="1" x14ac:dyDescent="0.2">
      <c r="A177" s="140"/>
      <c r="B177" s="140"/>
      <c r="C177" s="140"/>
      <c r="D177" s="140"/>
      <c r="E177" s="140"/>
      <c r="F177" s="140"/>
      <c r="G177" s="140"/>
      <c r="H177" s="140"/>
      <c r="I177" s="140"/>
    </row>
    <row r="178" spans="1:9" s="139" customFormat="1" x14ac:dyDescent="0.2">
      <c r="A178" s="140"/>
      <c r="B178" s="140"/>
      <c r="C178" s="140"/>
      <c r="D178" s="140"/>
      <c r="E178" s="140"/>
      <c r="F178" s="140"/>
      <c r="G178" s="140"/>
      <c r="H178" s="140"/>
      <c r="I178" s="140"/>
    </row>
    <row r="179" spans="1:9" s="139" customFormat="1" x14ac:dyDescent="0.2">
      <c r="A179" s="140"/>
      <c r="B179" s="140"/>
      <c r="C179" s="140"/>
      <c r="D179" s="140"/>
      <c r="E179" s="140"/>
      <c r="F179" s="140"/>
      <c r="G179" s="140"/>
      <c r="H179" s="140"/>
      <c r="I179" s="140"/>
    </row>
    <row r="180" spans="1:9" s="139" customFormat="1" x14ac:dyDescent="0.2">
      <c r="A180" s="140"/>
      <c r="B180" s="140"/>
      <c r="C180" s="140"/>
      <c r="D180" s="140"/>
      <c r="E180" s="140"/>
      <c r="F180" s="140"/>
      <c r="G180" s="140"/>
      <c r="H180" s="140"/>
      <c r="I180" s="140"/>
    </row>
    <row r="181" spans="1:9" s="139" customFormat="1" x14ac:dyDescent="0.2">
      <c r="A181" s="140"/>
      <c r="B181" s="140"/>
      <c r="C181" s="140"/>
      <c r="D181" s="140"/>
      <c r="E181" s="140"/>
      <c r="F181" s="140"/>
      <c r="G181" s="140"/>
      <c r="H181" s="140"/>
      <c r="I181" s="140"/>
    </row>
    <row r="182" spans="1:9" s="139" customFormat="1" x14ac:dyDescent="0.2">
      <c r="A182" s="140"/>
      <c r="B182" s="140"/>
      <c r="C182" s="140"/>
      <c r="D182" s="140"/>
      <c r="E182" s="140"/>
      <c r="F182" s="140"/>
      <c r="G182" s="140"/>
      <c r="H182" s="140"/>
      <c r="I182" s="140"/>
    </row>
    <row r="183" spans="1:9" s="139" customFormat="1" x14ac:dyDescent="0.2">
      <c r="A183" s="140"/>
      <c r="B183" s="140"/>
      <c r="C183" s="140"/>
      <c r="D183" s="140"/>
      <c r="E183" s="140"/>
      <c r="F183" s="140"/>
      <c r="G183" s="140"/>
      <c r="H183" s="140"/>
      <c r="I183" s="140"/>
    </row>
    <row r="184" spans="1:9" s="139" customFormat="1" x14ac:dyDescent="0.2">
      <c r="A184" s="140"/>
      <c r="B184" s="140"/>
      <c r="C184" s="140"/>
      <c r="D184" s="140"/>
      <c r="E184" s="140"/>
      <c r="F184" s="140"/>
      <c r="G184" s="140"/>
      <c r="H184" s="140"/>
      <c r="I184" s="140"/>
    </row>
    <row r="185" spans="1:9" s="139" customFormat="1" x14ac:dyDescent="0.2">
      <c r="A185" s="140"/>
      <c r="B185" s="140"/>
      <c r="C185" s="140"/>
      <c r="D185" s="140"/>
      <c r="E185" s="140"/>
      <c r="F185" s="140"/>
      <c r="G185" s="140"/>
      <c r="H185" s="140"/>
      <c r="I185" s="140"/>
    </row>
    <row r="186" spans="1:9" s="139" customFormat="1" x14ac:dyDescent="0.2">
      <c r="A186" s="140"/>
      <c r="B186" s="140"/>
      <c r="C186" s="140"/>
      <c r="D186" s="140"/>
      <c r="E186" s="140"/>
      <c r="F186" s="140"/>
      <c r="G186" s="140"/>
      <c r="H186" s="140"/>
      <c r="I186" s="140"/>
    </row>
    <row r="187" spans="1:9" s="139" customFormat="1" x14ac:dyDescent="0.2">
      <c r="A187" s="140"/>
      <c r="B187" s="140"/>
      <c r="C187" s="140"/>
      <c r="D187" s="140"/>
      <c r="E187" s="140"/>
      <c r="F187" s="140"/>
      <c r="G187" s="140"/>
      <c r="H187" s="140"/>
      <c r="I187" s="140"/>
    </row>
    <row r="188" spans="1:9" s="139" customFormat="1" x14ac:dyDescent="0.2">
      <c r="A188" s="140"/>
      <c r="B188" s="140"/>
      <c r="C188" s="140"/>
      <c r="D188" s="140"/>
      <c r="E188" s="140"/>
      <c r="F188" s="140"/>
      <c r="G188" s="140"/>
      <c r="H188" s="140"/>
      <c r="I188" s="140"/>
    </row>
    <row r="189" spans="1:9" s="139" customFormat="1" x14ac:dyDescent="0.2">
      <c r="A189" s="140"/>
      <c r="B189" s="140"/>
      <c r="C189" s="140"/>
      <c r="D189" s="140"/>
      <c r="E189" s="140"/>
      <c r="F189" s="140"/>
      <c r="G189" s="140"/>
      <c r="H189" s="140"/>
      <c r="I189" s="140"/>
    </row>
    <row r="190" spans="1:9" s="139" customFormat="1" x14ac:dyDescent="0.2">
      <c r="A190" s="140"/>
      <c r="B190" s="140"/>
      <c r="C190" s="140"/>
      <c r="D190" s="140"/>
      <c r="E190" s="140"/>
      <c r="F190" s="140"/>
      <c r="G190" s="140"/>
      <c r="H190" s="140"/>
      <c r="I190" s="140"/>
    </row>
    <row r="191" spans="1:9" s="139" customFormat="1" x14ac:dyDescent="0.2">
      <c r="A191" s="140"/>
      <c r="B191" s="140"/>
      <c r="C191" s="140"/>
      <c r="D191" s="140"/>
      <c r="E191" s="140"/>
      <c r="F191" s="140"/>
      <c r="G191" s="140"/>
      <c r="H191" s="140"/>
      <c r="I191" s="140"/>
    </row>
    <row r="192" spans="1:9" s="139" customFormat="1" x14ac:dyDescent="0.2">
      <c r="A192" s="140"/>
      <c r="B192" s="140"/>
      <c r="C192" s="140"/>
      <c r="D192" s="140"/>
      <c r="E192" s="140"/>
      <c r="F192" s="140"/>
      <c r="G192" s="140"/>
      <c r="H192" s="140"/>
      <c r="I192" s="140"/>
    </row>
    <row r="193" spans="1:9" s="139" customForma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</row>
    <row r="194" spans="1:9" s="139" customFormat="1" x14ac:dyDescent="0.2">
      <c r="A194" s="140"/>
      <c r="B194" s="140"/>
      <c r="C194" s="140"/>
      <c r="D194" s="140"/>
      <c r="E194" s="140"/>
      <c r="F194" s="140"/>
      <c r="G194" s="140"/>
      <c r="H194" s="140"/>
      <c r="I194" s="140"/>
    </row>
    <row r="195" spans="1:9" s="139" customForma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</row>
    <row r="196" spans="1:9" s="139" customForma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</row>
    <row r="197" spans="1:9" s="139" customFormat="1" x14ac:dyDescent="0.2">
      <c r="A197" s="140"/>
      <c r="B197" s="140"/>
      <c r="C197" s="140"/>
      <c r="D197" s="140"/>
      <c r="E197" s="140"/>
      <c r="F197" s="140"/>
      <c r="G197" s="140"/>
      <c r="H197" s="140"/>
      <c r="I197" s="140"/>
    </row>
    <row r="198" spans="1:9" s="139" customFormat="1" x14ac:dyDescent="0.2">
      <c r="A198" s="140"/>
      <c r="B198" s="140"/>
      <c r="C198" s="140"/>
      <c r="D198" s="140"/>
      <c r="E198" s="140"/>
      <c r="F198" s="140"/>
      <c r="G198" s="140"/>
      <c r="H198" s="140"/>
      <c r="I198" s="140"/>
    </row>
    <row r="199" spans="1:9" s="139" customForma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</row>
    <row r="200" spans="1:9" s="139" customFormat="1" x14ac:dyDescent="0.2">
      <c r="A200" s="140"/>
      <c r="B200" s="140"/>
      <c r="C200" s="140"/>
      <c r="D200" s="140"/>
      <c r="E200" s="140"/>
      <c r="F200" s="140"/>
      <c r="G200" s="140"/>
      <c r="H200" s="140"/>
      <c r="I200" s="140"/>
    </row>
    <row r="201" spans="1:9" s="139" customFormat="1" x14ac:dyDescent="0.2">
      <c r="A201" s="140"/>
      <c r="B201" s="140"/>
      <c r="C201" s="140"/>
      <c r="D201" s="140"/>
      <c r="E201" s="140"/>
      <c r="F201" s="140"/>
      <c r="G201" s="140"/>
      <c r="H201" s="140"/>
      <c r="I201" s="140"/>
    </row>
    <row r="202" spans="1:9" s="139" customFormat="1" x14ac:dyDescent="0.2">
      <c r="A202" s="140"/>
      <c r="B202" s="140"/>
      <c r="C202" s="140"/>
      <c r="D202" s="140"/>
      <c r="E202" s="140"/>
      <c r="F202" s="140"/>
      <c r="G202" s="140"/>
      <c r="H202" s="140"/>
      <c r="I202" s="140"/>
    </row>
    <row r="203" spans="1:9" s="139" customFormat="1" x14ac:dyDescent="0.2">
      <c r="A203" s="140"/>
      <c r="B203" s="140"/>
      <c r="C203" s="140"/>
      <c r="D203" s="140"/>
      <c r="E203" s="140"/>
      <c r="F203" s="140"/>
      <c r="G203" s="140"/>
      <c r="H203" s="140"/>
      <c r="I203" s="140"/>
    </row>
    <row r="204" spans="1:9" s="139" customFormat="1" x14ac:dyDescent="0.2">
      <c r="A204" s="140"/>
      <c r="B204" s="140"/>
      <c r="C204" s="140"/>
      <c r="D204" s="140"/>
      <c r="E204" s="140"/>
      <c r="F204" s="140"/>
      <c r="G204" s="140"/>
      <c r="H204" s="140"/>
      <c r="I204" s="140"/>
    </row>
    <row r="205" spans="1:9" s="139" customFormat="1" x14ac:dyDescent="0.2">
      <c r="A205" s="140"/>
      <c r="B205" s="140"/>
      <c r="C205" s="140"/>
      <c r="D205" s="140"/>
      <c r="E205" s="140"/>
      <c r="F205" s="140"/>
      <c r="G205" s="140"/>
      <c r="H205" s="140"/>
      <c r="I205" s="140"/>
    </row>
    <row r="206" spans="1:9" s="139" customFormat="1" x14ac:dyDescent="0.2">
      <c r="A206" s="140"/>
      <c r="B206" s="140"/>
      <c r="C206" s="140"/>
      <c r="D206" s="140"/>
      <c r="E206" s="140"/>
      <c r="F206" s="140"/>
      <c r="G206" s="140"/>
      <c r="H206" s="140"/>
      <c r="I206" s="140"/>
    </row>
    <row r="207" spans="1:9" s="139" customFormat="1" x14ac:dyDescent="0.2">
      <c r="A207" s="140"/>
      <c r="B207" s="140"/>
      <c r="C207" s="140"/>
      <c r="D207" s="140"/>
      <c r="E207" s="140"/>
      <c r="F207" s="140"/>
      <c r="G207" s="140"/>
      <c r="H207" s="140"/>
      <c r="I207" s="140"/>
    </row>
    <row r="208" spans="1:9" s="139" customFormat="1" x14ac:dyDescent="0.2">
      <c r="A208" s="140"/>
      <c r="B208" s="140"/>
      <c r="C208" s="140"/>
      <c r="D208" s="140"/>
      <c r="E208" s="140"/>
      <c r="F208" s="140"/>
      <c r="G208" s="140"/>
      <c r="H208" s="140"/>
      <c r="I208" s="140"/>
    </row>
    <row r="209" spans="1:9" s="139" customFormat="1" x14ac:dyDescent="0.2">
      <c r="A209" s="140"/>
      <c r="B209" s="140"/>
      <c r="C209" s="140"/>
      <c r="D209" s="140"/>
      <c r="E209" s="140"/>
      <c r="F209" s="140"/>
      <c r="G209" s="140"/>
      <c r="H209" s="140"/>
      <c r="I209" s="140"/>
    </row>
    <row r="210" spans="1:9" s="139" customFormat="1" x14ac:dyDescent="0.2">
      <c r="A210" s="140"/>
      <c r="B210" s="140"/>
      <c r="C210" s="140"/>
      <c r="D210" s="140"/>
      <c r="E210" s="140"/>
      <c r="F210" s="140"/>
      <c r="G210" s="140"/>
      <c r="H210" s="140"/>
      <c r="I210" s="140"/>
    </row>
    <row r="211" spans="1:9" s="139" customFormat="1" x14ac:dyDescent="0.2">
      <c r="A211" s="140"/>
      <c r="B211" s="140"/>
      <c r="C211" s="140"/>
      <c r="D211" s="140"/>
      <c r="E211" s="140"/>
      <c r="F211" s="140"/>
      <c r="G211" s="140"/>
      <c r="H211" s="140"/>
      <c r="I211" s="140"/>
    </row>
    <row r="212" spans="1:9" s="139" customFormat="1" x14ac:dyDescent="0.2">
      <c r="A212" s="140"/>
      <c r="B212" s="140"/>
      <c r="C212" s="140"/>
      <c r="D212" s="140"/>
      <c r="E212" s="140"/>
      <c r="F212" s="140"/>
      <c r="G212" s="140"/>
      <c r="H212" s="140"/>
      <c r="I212" s="140"/>
    </row>
    <row r="213" spans="1:9" s="139" customFormat="1" x14ac:dyDescent="0.2">
      <c r="A213" s="140"/>
      <c r="B213" s="140"/>
      <c r="C213" s="140"/>
      <c r="D213" s="140"/>
      <c r="E213" s="140"/>
      <c r="F213" s="140"/>
      <c r="G213" s="140"/>
      <c r="H213" s="140"/>
      <c r="I213" s="140"/>
    </row>
    <row r="214" spans="1:9" s="139" customFormat="1" x14ac:dyDescent="0.2">
      <c r="A214" s="140"/>
      <c r="B214" s="140"/>
      <c r="C214" s="140"/>
      <c r="D214" s="140"/>
      <c r="E214" s="140"/>
      <c r="F214" s="140"/>
      <c r="G214" s="140"/>
      <c r="H214" s="140"/>
      <c r="I214" s="140"/>
    </row>
    <row r="215" spans="1:9" s="139" customFormat="1" x14ac:dyDescent="0.2">
      <c r="A215" s="140"/>
      <c r="B215" s="140"/>
      <c r="C215" s="140"/>
      <c r="D215" s="140"/>
      <c r="E215" s="140"/>
      <c r="F215" s="140"/>
      <c r="G215" s="140"/>
      <c r="H215" s="140"/>
      <c r="I215" s="140"/>
    </row>
    <row r="216" spans="1:9" s="139" customFormat="1" x14ac:dyDescent="0.2">
      <c r="A216" s="140"/>
      <c r="B216" s="140"/>
      <c r="C216" s="140"/>
      <c r="D216" s="140"/>
      <c r="E216" s="140"/>
      <c r="F216" s="140"/>
      <c r="G216" s="140"/>
      <c r="H216" s="140"/>
      <c r="I216" s="140"/>
    </row>
    <row r="217" spans="1:9" s="139" customFormat="1" x14ac:dyDescent="0.2">
      <c r="A217" s="140"/>
      <c r="B217" s="140"/>
      <c r="C217" s="140"/>
      <c r="D217" s="140"/>
      <c r="E217" s="140"/>
      <c r="F217" s="140"/>
      <c r="G217" s="140"/>
      <c r="H217" s="140"/>
      <c r="I217" s="140"/>
    </row>
    <row r="218" spans="1:9" s="139" customFormat="1" x14ac:dyDescent="0.2">
      <c r="A218" s="140"/>
      <c r="B218" s="140"/>
      <c r="C218" s="140"/>
      <c r="D218" s="140"/>
      <c r="E218" s="140"/>
      <c r="F218" s="140"/>
      <c r="G218" s="140"/>
      <c r="H218" s="140"/>
      <c r="I218" s="140"/>
    </row>
    <row r="219" spans="1:9" s="139" customFormat="1" x14ac:dyDescent="0.2">
      <c r="A219" s="140"/>
      <c r="B219" s="140"/>
      <c r="C219" s="140"/>
      <c r="D219" s="140"/>
      <c r="E219" s="140"/>
      <c r="F219" s="140"/>
      <c r="G219" s="140"/>
      <c r="H219" s="140"/>
      <c r="I219" s="140"/>
    </row>
    <row r="220" spans="1:9" s="139" customFormat="1" x14ac:dyDescent="0.2">
      <c r="A220" s="140"/>
      <c r="B220" s="140"/>
      <c r="C220" s="140"/>
      <c r="D220" s="140"/>
      <c r="E220" s="140"/>
      <c r="F220" s="140"/>
      <c r="G220" s="140"/>
      <c r="H220" s="140"/>
      <c r="I220" s="140"/>
    </row>
    <row r="221" spans="1:9" s="139" customFormat="1" x14ac:dyDescent="0.2">
      <c r="A221" s="140"/>
      <c r="B221" s="140"/>
      <c r="C221" s="140"/>
      <c r="D221" s="140"/>
      <c r="E221" s="140"/>
      <c r="F221" s="140"/>
      <c r="G221" s="140"/>
      <c r="H221" s="140"/>
      <c r="I221" s="140"/>
    </row>
    <row r="222" spans="1:9" s="139" customFormat="1" x14ac:dyDescent="0.2">
      <c r="A222" s="140"/>
      <c r="B222" s="140"/>
      <c r="C222" s="140"/>
      <c r="D222" s="140"/>
      <c r="E222" s="140"/>
      <c r="F222" s="140"/>
      <c r="G222" s="140"/>
      <c r="H222" s="140"/>
      <c r="I222" s="140"/>
    </row>
    <row r="223" spans="1:9" s="139" customFormat="1" x14ac:dyDescent="0.2">
      <c r="A223" s="140"/>
      <c r="B223" s="140"/>
      <c r="C223" s="140"/>
      <c r="D223" s="140"/>
      <c r="E223" s="140"/>
      <c r="F223" s="140"/>
      <c r="G223" s="140"/>
      <c r="H223" s="140"/>
      <c r="I223" s="140"/>
    </row>
    <row r="224" spans="1:9" s="139" customFormat="1" x14ac:dyDescent="0.2">
      <c r="A224" s="140"/>
      <c r="B224" s="140"/>
      <c r="C224" s="140"/>
      <c r="D224" s="140"/>
      <c r="E224" s="140"/>
      <c r="F224" s="140"/>
      <c r="G224" s="140"/>
      <c r="H224" s="140"/>
      <c r="I224" s="140"/>
    </row>
    <row r="225" spans="1:9" s="139" customFormat="1" x14ac:dyDescent="0.2">
      <c r="A225" s="140"/>
      <c r="B225" s="140"/>
      <c r="C225" s="140"/>
      <c r="D225" s="140"/>
      <c r="E225" s="140"/>
      <c r="F225" s="140"/>
      <c r="G225" s="140"/>
      <c r="H225" s="140"/>
      <c r="I225" s="140"/>
    </row>
    <row r="226" spans="1:9" s="139" customFormat="1" x14ac:dyDescent="0.2">
      <c r="A226" s="140"/>
      <c r="B226" s="140"/>
      <c r="C226" s="140"/>
      <c r="D226" s="140"/>
      <c r="E226" s="140"/>
      <c r="F226" s="140"/>
      <c r="G226" s="140"/>
      <c r="H226" s="140"/>
      <c r="I226" s="140"/>
    </row>
    <row r="227" spans="1:9" s="139" customFormat="1" x14ac:dyDescent="0.2">
      <c r="A227" s="140"/>
      <c r="B227" s="140"/>
      <c r="C227" s="140"/>
      <c r="D227" s="140"/>
      <c r="E227" s="140"/>
      <c r="F227" s="140"/>
      <c r="G227" s="140"/>
      <c r="H227" s="140"/>
      <c r="I227" s="140"/>
    </row>
    <row r="228" spans="1:9" s="139" customFormat="1" x14ac:dyDescent="0.2">
      <c r="A228" s="140"/>
      <c r="B228" s="140"/>
      <c r="C228" s="140"/>
      <c r="D228" s="140"/>
      <c r="E228" s="140"/>
      <c r="F228" s="140"/>
      <c r="G228" s="140"/>
      <c r="H228" s="140"/>
      <c r="I228" s="140"/>
    </row>
    <row r="229" spans="1:9" s="139" customFormat="1" x14ac:dyDescent="0.2">
      <c r="A229" s="140"/>
      <c r="B229" s="140"/>
      <c r="C229" s="140"/>
      <c r="D229" s="140"/>
      <c r="E229" s="140"/>
      <c r="F229" s="140"/>
      <c r="G229" s="140"/>
      <c r="H229" s="140"/>
      <c r="I229" s="140"/>
    </row>
    <row r="230" spans="1:9" s="139" customFormat="1" x14ac:dyDescent="0.2">
      <c r="A230" s="140"/>
      <c r="B230" s="140"/>
      <c r="C230" s="140"/>
      <c r="D230" s="140"/>
      <c r="E230" s="140"/>
      <c r="F230" s="140"/>
      <c r="G230" s="140"/>
      <c r="H230" s="140"/>
      <c r="I230" s="140"/>
    </row>
    <row r="231" spans="1:9" s="139" customFormat="1" x14ac:dyDescent="0.2">
      <c r="A231" s="140"/>
      <c r="B231" s="140"/>
      <c r="C231" s="140"/>
      <c r="D231" s="140"/>
      <c r="E231" s="140"/>
      <c r="F231" s="140"/>
      <c r="G231" s="140"/>
      <c r="H231" s="140"/>
      <c r="I231" s="140"/>
    </row>
    <row r="232" spans="1:9" s="139" customFormat="1" x14ac:dyDescent="0.2">
      <c r="A232" s="140"/>
      <c r="B232" s="140"/>
      <c r="C232" s="140"/>
      <c r="D232" s="140"/>
      <c r="E232" s="140"/>
      <c r="F232" s="140"/>
      <c r="G232" s="140"/>
      <c r="H232" s="140"/>
      <c r="I232" s="140"/>
    </row>
    <row r="233" spans="1:9" s="139" customFormat="1" x14ac:dyDescent="0.2">
      <c r="A233" s="140"/>
      <c r="B233" s="140"/>
      <c r="C233" s="140"/>
      <c r="D233" s="140"/>
      <c r="E233" s="140"/>
      <c r="F233" s="140"/>
      <c r="G233" s="140"/>
      <c r="H233" s="140"/>
      <c r="I233" s="140"/>
    </row>
    <row r="234" spans="1:9" s="139" customFormat="1" x14ac:dyDescent="0.2">
      <c r="A234" s="140"/>
      <c r="B234" s="140"/>
      <c r="C234" s="140"/>
      <c r="D234" s="140"/>
      <c r="E234" s="140"/>
      <c r="F234" s="140"/>
      <c r="G234" s="140"/>
      <c r="H234" s="140"/>
      <c r="I234" s="140"/>
    </row>
    <row r="235" spans="1:9" s="139" customFormat="1" x14ac:dyDescent="0.2">
      <c r="A235" s="140"/>
      <c r="B235" s="140"/>
      <c r="C235" s="140"/>
      <c r="D235" s="140"/>
      <c r="E235" s="140"/>
      <c r="F235" s="140"/>
      <c r="G235" s="140"/>
      <c r="H235" s="140"/>
      <c r="I235" s="140"/>
    </row>
    <row r="236" spans="1:9" s="139" customFormat="1" x14ac:dyDescent="0.2">
      <c r="A236" s="140"/>
      <c r="B236" s="140"/>
      <c r="C236" s="140"/>
      <c r="D236" s="140"/>
      <c r="E236" s="140"/>
      <c r="F236" s="140"/>
      <c r="G236" s="140"/>
      <c r="H236" s="140"/>
      <c r="I236" s="140"/>
    </row>
    <row r="237" spans="1:9" s="139" customFormat="1" x14ac:dyDescent="0.2">
      <c r="A237" s="140"/>
      <c r="B237" s="140"/>
      <c r="C237" s="140"/>
      <c r="D237" s="140"/>
      <c r="E237" s="140"/>
      <c r="F237" s="140"/>
      <c r="G237" s="140"/>
      <c r="H237" s="140"/>
      <c r="I237" s="140"/>
    </row>
    <row r="238" spans="1:9" s="139" customFormat="1" x14ac:dyDescent="0.2">
      <c r="A238" s="140"/>
      <c r="B238" s="140"/>
      <c r="C238" s="140"/>
      <c r="D238" s="140"/>
      <c r="E238" s="140"/>
      <c r="F238" s="140"/>
      <c r="G238" s="140"/>
      <c r="H238" s="140"/>
      <c r="I238" s="140"/>
    </row>
    <row r="239" spans="1:9" s="139" customFormat="1" x14ac:dyDescent="0.2">
      <c r="A239" s="140"/>
      <c r="B239" s="140"/>
      <c r="C239" s="140"/>
      <c r="D239" s="140"/>
      <c r="E239" s="140"/>
      <c r="F239" s="140"/>
      <c r="G239" s="140"/>
      <c r="H239" s="140"/>
      <c r="I239" s="140"/>
    </row>
    <row r="240" spans="1:9" s="139" customFormat="1" x14ac:dyDescent="0.2">
      <c r="A240" s="140"/>
      <c r="B240" s="140"/>
      <c r="C240" s="140"/>
      <c r="D240" s="140"/>
      <c r="E240" s="140"/>
      <c r="F240" s="140"/>
      <c r="G240" s="140"/>
      <c r="H240" s="140"/>
      <c r="I240" s="140"/>
    </row>
    <row r="241" spans="1:9" s="139" customFormat="1" x14ac:dyDescent="0.2">
      <c r="A241" s="140"/>
      <c r="B241" s="140"/>
      <c r="C241" s="140"/>
      <c r="D241" s="140"/>
      <c r="E241" s="140"/>
      <c r="F241" s="140"/>
      <c r="G241" s="140"/>
      <c r="H241" s="140"/>
      <c r="I241" s="140"/>
    </row>
    <row r="242" spans="1:9" s="139" customFormat="1" x14ac:dyDescent="0.2">
      <c r="A242" s="140"/>
      <c r="B242" s="140"/>
      <c r="C242" s="140"/>
      <c r="D242" s="140"/>
      <c r="E242" s="140"/>
      <c r="F242" s="140"/>
      <c r="G242" s="140"/>
      <c r="H242" s="140"/>
      <c r="I242" s="140"/>
    </row>
    <row r="243" spans="1:9" s="139" customFormat="1" x14ac:dyDescent="0.2">
      <c r="A243" s="140"/>
      <c r="B243" s="140"/>
      <c r="C243" s="140"/>
      <c r="D243" s="140"/>
      <c r="E243" s="140"/>
      <c r="F243" s="140"/>
      <c r="G243" s="140"/>
      <c r="H243" s="140"/>
      <c r="I243" s="140"/>
    </row>
    <row r="244" spans="1:9" s="139" customFormat="1" x14ac:dyDescent="0.2">
      <c r="A244" s="140"/>
      <c r="B244" s="140"/>
      <c r="C244" s="140"/>
      <c r="D244" s="140"/>
      <c r="E244" s="140"/>
      <c r="F244" s="140"/>
      <c r="G244" s="140"/>
      <c r="H244" s="140"/>
      <c r="I244" s="140"/>
    </row>
    <row r="245" spans="1:9" s="139" customFormat="1" x14ac:dyDescent="0.2">
      <c r="A245" s="140"/>
      <c r="B245" s="140"/>
      <c r="C245" s="140"/>
      <c r="D245" s="140"/>
      <c r="E245" s="140"/>
      <c r="F245" s="140"/>
      <c r="G245" s="140"/>
      <c r="H245" s="140"/>
      <c r="I245" s="140"/>
    </row>
    <row r="246" spans="1:9" s="139" customFormat="1" x14ac:dyDescent="0.2">
      <c r="A246" s="140"/>
      <c r="B246" s="140"/>
      <c r="C246" s="140"/>
      <c r="D246" s="140"/>
      <c r="E246" s="140"/>
      <c r="F246" s="140"/>
      <c r="G246" s="140"/>
      <c r="H246" s="140"/>
      <c r="I246" s="140"/>
    </row>
    <row r="247" spans="1:9" s="139" customFormat="1" x14ac:dyDescent="0.2">
      <c r="A247" s="140"/>
      <c r="B247" s="140"/>
      <c r="C247" s="140"/>
      <c r="D247" s="140"/>
      <c r="E247" s="140"/>
      <c r="F247" s="140"/>
      <c r="G247" s="140"/>
      <c r="H247" s="140"/>
      <c r="I247" s="140"/>
    </row>
    <row r="248" spans="1:9" s="139" customFormat="1" x14ac:dyDescent="0.2">
      <c r="A248" s="140"/>
      <c r="B248" s="140"/>
      <c r="C248" s="140"/>
      <c r="D248" s="140"/>
      <c r="E248" s="140"/>
      <c r="F248" s="140"/>
      <c r="G248" s="140"/>
      <c r="H248" s="140"/>
      <c r="I248" s="140"/>
    </row>
    <row r="249" spans="1:9" s="139" customFormat="1" x14ac:dyDescent="0.2">
      <c r="A249" s="140"/>
      <c r="B249" s="140"/>
      <c r="C249" s="140"/>
      <c r="D249" s="140"/>
      <c r="E249" s="140"/>
      <c r="F249" s="140"/>
      <c r="G249" s="140"/>
      <c r="H249" s="140"/>
      <c r="I249" s="140"/>
    </row>
    <row r="250" spans="1:9" s="139" customFormat="1" x14ac:dyDescent="0.2">
      <c r="A250" s="140"/>
      <c r="B250" s="140"/>
      <c r="C250" s="140"/>
      <c r="D250" s="140"/>
      <c r="E250" s="140"/>
      <c r="F250" s="140"/>
      <c r="G250" s="140"/>
      <c r="H250" s="140"/>
      <c r="I250" s="140"/>
    </row>
    <row r="251" spans="1:9" s="139" customFormat="1" x14ac:dyDescent="0.2">
      <c r="A251" s="140"/>
      <c r="B251" s="140"/>
      <c r="C251" s="140"/>
      <c r="D251" s="140"/>
      <c r="E251" s="140"/>
      <c r="F251" s="140"/>
      <c r="G251" s="140"/>
      <c r="H251" s="140"/>
      <c r="I251" s="140"/>
    </row>
    <row r="252" spans="1:9" s="139" customFormat="1" x14ac:dyDescent="0.2">
      <c r="A252" s="140"/>
      <c r="B252" s="140"/>
      <c r="C252" s="140"/>
      <c r="D252" s="140"/>
      <c r="E252" s="140"/>
      <c r="F252" s="140"/>
      <c r="G252" s="140"/>
      <c r="H252" s="140"/>
      <c r="I252" s="140"/>
    </row>
    <row r="253" spans="1:9" s="139" customFormat="1" x14ac:dyDescent="0.2">
      <c r="A253" s="140"/>
      <c r="B253" s="140"/>
      <c r="C253" s="140"/>
      <c r="D253" s="140"/>
      <c r="E253" s="140"/>
      <c r="F253" s="140"/>
      <c r="G253" s="140"/>
      <c r="H253" s="140"/>
      <c r="I253" s="140"/>
    </row>
    <row r="254" spans="1:9" s="139" customFormat="1" x14ac:dyDescent="0.2">
      <c r="A254" s="140"/>
      <c r="B254" s="140"/>
      <c r="C254" s="140"/>
      <c r="D254" s="140"/>
      <c r="E254" s="140"/>
      <c r="F254" s="140"/>
      <c r="G254" s="140"/>
      <c r="H254" s="140"/>
      <c r="I254" s="140"/>
    </row>
    <row r="255" spans="1:9" s="139" customFormat="1" x14ac:dyDescent="0.2">
      <c r="A255" s="140"/>
      <c r="B255" s="140"/>
      <c r="C255" s="140"/>
      <c r="D255" s="140"/>
      <c r="E255" s="140"/>
      <c r="F255" s="140"/>
      <c r="G255" s="140"/>
      <c r="H255" s="140"/>
      <c r="I255" s="140"/>
    </row>
    <row r="256" spans="1:9" s="139" customFormat="1" x14ac:dyDescent="0.2">
      <c r="A256" s="140"/>
      <c r="B256" s="140"/>
      <c r="C256" s="140"/>
      <c r="D256" s="140"/>
      <c r="E256" s="140"/>
      <c r="F256" s="140"/>
      <c r="G256" s="140"/>
      <c r="H256" s="140"/>
      <c r="I256" s="140"/>
    </row>
    <row r="257" spans="1:9" s="139" customFormat="1" x14ac:dyDescent="0.2">
      <c r="A257" s="140"/>
      <c r="B257" s="140"/>
      <c r="C257" s="140"/>
      <c r="D257" s="140"/>
      <c r="E257" s="140"/>
      <c r="F257" s="140"/>
      <c r="G257" s="140"/>
      <c r="H257" s="140"/>
      <c r="I257" s="140"/>
    </row>
    <row r="258" spans="1:9" s="139" customFormat="1" x14ac:dyDescent="0.2">
      <c r="A258" s="140"/>
      <c r="B258" s="140"/>
      <c r="C258" s="140"/>
      <c r="D258" s="140"/>
      <c r="E258" s="140"/>
      <c r="F258" s="140"/>
      <c r="G258" s="140"/>
      <c r="H258" s="140"/>
      <c r="I258" s="140"/>
    </row>
    <row r="259" spans="1:9" s="139" customFormat="1" x14ac:dyDescent="0.2">
      <c r="A259" s="140"/>
      <c r="B259" s="140"/>
      <c r="C259" s="140"/>
      <c r="D259" s="140"/>
      <c r="E259" s="140"/>
      <c r="F259" s="140"/>
      <c r="G259" s="140"/>
      <c r="H259" s="140"/>
      <c r="I259" s="140"/>
    </row>
    <row r="260" spans="1:9" s="139" customFormat="1" x14ac:dyDescent="0.2">
      <c r="A260" s="140"/>
      <c r="B260" s="140"/>
      <c r="C260" s="140"/>
      <c r="D260" s="140"/>
      <c r="E260" s="140"/>
      <c r="F260" s="140"/>
      <c r="G260" s="140"/>
      <c r="H260" s="140"/>
      <c r="I260" s="140"/>
    </row>
    <row r="261" spans="1:9" s="139" customFormat="1" x14ac:dyDescent="0.2">
      <c r="A261" s="140"/>
      <c r="B261" s="140"/>
      <c r="C261" s="140"/>
      <c r="D261" s="140"/>
      <c r="E261" s="140"/>
      <c r="F261" s="140"/>
      <c r="G261" s="140"/>
      <c r="H261" s="140"/>
      <c r="I261" s="140"/>
    </row>
    <row r="262" spans="1:9" s="139" customFormat="1" x14ac:dyDescent="0.2">
      <c r="A262" s="140"/>
      <c r="B262" s="140"/>
      <c r="C262" s="140"/>
      <c r="D262" s="140"/>
      <c r="E262" s="140"/>
      <c r="F262" s="140"/>
      <c r="G262" s="140"/>
      <c r="H262" s="140"/>
      <c r="I262" s="140"/>
    </row>
    <row r="263" spans="1:9" s="139" customFormat="1" x14ac:dyDescent="0.2">
      <c r="A263" s="140"/>
      <c r="B263" s="140"/>
      <c r="C263" s="140"/>
      <c r="D263" s="140"/>
      <c r="E263" s="140"/>
      <c r="F263" s="140"/>
      <c r="G263" s="140"/>
      <c r="H263" s="140"/>
      <c r="I263" s="140"/>
    </row>
    <row r="264" spans="1:9" s="139" customFormat="1" x14ac:dyDescent="0.2">
      <c r="A264" s="140"/>
      <c r="B264" s="140"/>
      <c r="C264" s="140"/>
      <c r="D264" s="140"/>
      <c r="E264" s="140"/>
      <c r="F264" s="140"/>
      <c r="G264" s="140"/>
      <c r="H264" s="140"/>
      <c r="I264" s="140"/>
    </row>
    <row r="265" spans="1:9" s="139" customFormat="1" x14ac:dyDescent="0.2">
      <c r="A265" s="140"/>
      <c r="B265" s="140"/>
      <c r="C265" s="140"/>
      <c r="D265" s="140"/>
      <c r="E265" s="140"/>
      <c r="F265" s="140"/>
      <c r="G265" s="140"/>
      <c r="H265" s="140"/>
      <c r="I265" s="140"/>
    </row>
    <row r="266" spans="1:9" s="139" customFormat="1" x14ac:dyDescent="0.2">
      <c r="A266" s="140"/>
      <c r="B266" s="140"/>
      <c r="C266" s="140"/>
      <c r="D266" s="140"/>
      <c r="E266" s="140"/>
      <c r="F266" s="140"/>
      <c r="G266" s="140"/>
      <c r="H266" s="140"/>
      <c r="I266" s="140"/>
    </row>
    <row r="267" spans="1:9" s="139" customFormat="1" x14ac:dyDescent="0.2">
      <c r="A267" s="140"/>
      <c r="B267" s="140"/>
      <c r="C267" s="140"/>
      <c r="D267" s="140"/>
      <c r="E267" s="140"/>
      <c r="F267" s="140"/>
      <c r="G267" s="140"/>
      <c r="H267" s="140"/>
      <c r="I267" s="140"/>
    </row>
    <row r="268" spans="1:9" s="139" customFormat="1" x14ac:dyDescent="0.2">
      <c r="A268" s="140"/>
      <c r="B268" s="140"/>
      <c r="C268" s="140"/>
      <c r="D268" s="140"/>
      <c r="E268" s="140"/>
      <c r="F268" s="140"/>
      <c r="G268" s="140"/>
      <c r="H268" s="140"/>
      <c r="I268" s="140"/>
    </row>
    <row r="269" spans="1:9" s="139" customFormat="1" x14ac:dyDescent="0.2">
      <c r="A269" s="140"/>
      <c r="B269" s="140"/>
      <c r="C269" s="140"/>
      <c r="D269" s="140"/>
      <c r="E269" s="140"/>
      <c r="F269" s="140"/>
      <c r="G269" s="140"/>
      <c r="H269" s="140"/>
      <c r="I269" s="140"/>
    </row>
    <row r="270" spans="1:9" s="139" customFormat="1" x14ac:dyDescent="0.2">
      <c r="A270" s="140"/>
      <c r="B270" s="140"/>
      <c r="C270" s="140"/>
      <c r="D270" s="140"/>
      <c r="E270" s="140"/>
      <c r="F270" s="140"/>
      <c r="G270" s="140"/>
      <c r="H270" s="140"/>
      <c r="I270" s="140"/>
    </row>
    <row r="271" spans="1:9" s="139" customFormat="1" x14ac:dyDescent="0.2">
      <c r="A271" s="140"/>
      <c r="B271" s="140"/>
      <c r="C271" s="140"/>
      <c r="D271" s="140"/>
      <c r="E271" s="140"/>
      <c r="F271" s="140"/>
      <c r="G271" s="140"/>
      <c r="H271" s="140"/>
      <c r="I271" s="140"/>
    </row>
    <row r="272" spans="1:9" s="139" customFormat="1" x14ac:dyDescent="0.2">
      <c r="A272" s="140"/>
      <c r="B272" s="140"/>
      <c r="C272" s="140"/>
      <c r="D272" s="140"/>
      <c r="E272" s="140"/>
      <c r="F272" s="140"/>
      <c r="G272" s="140"/>
      <c r="H272" s="140"/>
      <c r="I272" s="140"/>
    </row>
    <row r="273" spans="1:9" s="139" customFormat="1" x14ac:dyDescent="0.2">
      <c r="A273" s="140"/>
      <c r="B273" s="140"/>
      <c r="C273" s="140"/>
      <c r="D273" s="140"/>
      <c r="E273" s="140"/>
      <c r="F273" s="140"/>
      <c r="G273" s="140"/>
      <c r="H273" s="140"/>
      <c r="I273" s="140"/>
    </row>
    <row r="274" spans="1:9" s="139" customFormat="1" x14ac:dyDescent="0.2">
      <c r="A274" s="140"/>
      <c r="B274" s="140"/>
      <c r="C274" s="140"/>
      <c r="D274" s="140"/>
      <c r="E274" s="140"/>
      <c r="F274" s="140"/>
      <c r="G274" s="140"/>
      <c r="H274" s="140"/>
      <c r="I274" s="140"/>
    </row>
    <row r="275" spans="1:9" s="139" customFormat="1" x14ac:dyDescent="0.2">
      <c r="A275" s="140"/>
      <c r="B275" s="140"/>
      <c r="C275" s="140"/>
      <c r="D275" s="140"/>
      <c r="E275" s="140"/>
      <c r="F275" s="140"/>
      <c r="G275" s="140"/>
      <c r="H275" s="140"/>
      <c r="I275" s="140"/>
    </row>
    <row r="276" spans="1:9" s="139" customFormat="1" x14ac:dyDescent="0.2">
      <c r="A276" s="140"/>
      <c r="B276" s="140"/>
      <c r="C276" s="140"/>
      <c r="D276" s="140"/>
      <c r="E276" s="140"/>
      <c r="F276" s="140"/>
      <c r="G276" s="140"/>
      <c r="H276" s="140"/>
      <c r="I276" s="140"/>
    </row>
    <row r="277" spans="1:9" s="139" customFormat="1" x14ac:dyDescent="0.2">
      <c r="A277" s="140"/>
      <c r="B277" s="140"/>
      <c r="C277" s="140"/>
      <c r="D277" s="140"/>
      <c r="E277" s="140"/>
      <c r="F277" s="140"/>
      <c r="G277" s="140"/>
      <c r="H277" s="140"/>
      <c r="I277" s="140"/>
    </row>
    <row r="278" spans="1:9" s="139" customFormat="1" x14ac:dyDescent="0.2">
      <c r="A278" s="140"/>
      <c r="B278" s="140"/>
      <c r="C278" s="140"/>
      <c r="D278" s="140"/>
      <c r="E278" s="140"/>
      <c r="F278" s="140"/>
      <c r="G278" s="140"/>
      <c r="H278" s="140"/>
      <c r="I278" s="140"/>
    </row>
    <row r="279" spans="1:9" s="139" customFormat="1" x14ac:dyDescent="0.2">
      <c r="A279" s="140"/>
      <c r="B279" s="140"/>
      <c r="C279" s="140"/>
      <c r="D279" s="140"/>
      <c r="E279" s="140"/>
      <c r="F279" s="140"/>
      <c r="G279" s="140"/>
      <c r="H279" s="140"/>
      <c r="I279" s="140"/>
    </row>
    <row r="280" spans="1:9" s="139" customFormat="1" x14ac:dyDescent="0.2">
      <c r="A280" s="140"/>
      <c r="B280" s="140"/>
      <c r="C280" s="140"/>
      <c r="D280" s="140"/>
      <c r="E280" s="140"/>
      <c r="F280" s="140"/>
      <c r="G280" s="140"/>
      <c r="H280" s="140"/>
      <c r="I280" s="140"/>
    </row>
    <row r="281" spans="1:9" s="139" customFormat="1" x14ac:dyDescent="0.2">
      <c r="A281" s="140"/>
      <c r="B281" s="140"/>
      <c r="C281" s="140"/>
      <c r="D281" s="140"/>
      <c r="E281" s="140"/>
      <c r="F281" s="140"/>
      <c r="G281" s="140"/>
      <c r="H281" s="140"/>
      <c r="I281" s="140"/>
    </row>
    <row r="282" spans="1:9" s="139" customFormat="1" x14ac:dyDescent="0.2">
      <c r="A282" s="140"/>
      <c r="B282" s="140"/>
      <c r="C282" s="140"/>
      <c r="D282" s="140"/>
      <c r="E282" s="140"/>
      <c r="F282" s="140"/>
      <c r="G282" s="140"/>
      <c r="H282" s="140"/>
      <c r="I282" s="140"/>
    </row>
    <row r="283" spans="1:9" s="139" customFormat="1" x14ac:dyDescent="0.2">
      <c r="A283" s="140"/>
      <c r="B283" s="140"/>
      <c r="C283" s="140"/>
      <c r="D283" s="140"/>
      <c r="E283" s="140"/>
      <c r="F283" s="140"/>
      <c r="G283" s="140"/>
      <c r="H283" s="140"/>
      <c r="I283" s="140"/>
    </row>
    <row r="284" spans="1:9" s="139" customFormat="1" x14ac:dyDescent="0.2">
      <c r="A284" s="140"/>
      <c r="B284" s="140"/>
      <c r="C284" s="140"/>
      <c r="D284" s="140"/>
      <c r="E284" s="140"/>
      <c r="F284" s="140"/>
      <c r="G284" s="140"/>
      <c r="H284" s="140"/>
      <c r="I284" s="140"/>
    </row>
    <row r="285" spans="1:9" s="139" customFormat="1" x14ac:dyDescent="0.2">
      <c r="A285" s="140"/>
      <c r="B285" s="140"/>
      <c r="C285" s="140"/>
      <c r="D285" s="140"/>
      <c r="E285" s="140"/>
      <c r="F285" s="140"/>
      <c r="G285" s="140"/>
      <c r="H285" s="140"/>
      <c r="I285" s="140"/>
    </row>
    <row r="286" spans="1:9" s="139" customFormat="1" x14ac:dyDescent="0.2">
      <c r="A286" s="140"/>
      <c r="B286" s="140"/>
      <c r="C286" s="140"/>
      <c r="D286" s="140"/>
      <c r="E286" s="140"/>
      <c r="F286" s="140"/>
      <c r="G286" s="140"/>
      <c r="H286" s="140"/>
      <c r="I286" s="140"/>
    </row>
    <row r="287" spans="1:9" s="139" customFormat="1" x14ac:dyDescent="0.2">
      <c r="A287" s="140"/>
      <c r="B287" s="140"/>
      <c r="C287" s="140"/>
      <c r="D287" s="140"/>
      <c r="E287" s="140"/>
      <c r="F287" s="140"/>
      <c r="G287" s="140"/>
      <c r="H287" s="140"/>
      <c r="I287" s="140"/>
    </row>
    <row r="288" spans="1:9" s="139" customFormat="1" x14ac:dyDescent="0.2">
      <c r="A288" s="140"/>
      <c r="B288" s="140"/>
      <c r="C288" s="140"/>
      <c r="D288" s="140"/>
      <c r="E288" s="140"/>
      <c r="F288" s="140"/>
      <c r="G288" s="140"/>
      <c r="H288" s="140"/>
      <c r="I288" s="140"/>
    </row>
    <row r="289" spans="1:9" s="139" customFormat="1" x14ac:dyDescent="0.2">
      <c r="A289" s="140"/>
      <c r="B289" s="140"/>
      <c r="C289" s="140"/>
      <c r="D289" s="140"/>
      <c r="E289" s="140"/>
      <c r="F289" s="140"/>
      <c r="G289" s="140"/>
      <c r="H289" s="140"/>
      <c r="I289" s="140"/>
    </row>
    <row r="290" spans="1:9" s="139" customFormat="1" x14ac:dyDescent="0.2">
      <c r="A290" s="140"/>
      <c r="B290" s="140"/>
      <c r="C290" s="140"/>
      <c r="D290" s="140"/>
      <c r="E290" s="140"/>
      <c r="F290" s="140"/>
      <c r="G290" s="140"/>
      <c r="H290" s="140"/>
      <c r="I290" s="140"/>
    </row>
    <row r="291" spans="1:9" s="139" customFormat="1" x14ac:dyDescent="0.2">
      <c r="A291" s="140"/>
      <c r="B291" s="140"/>
      <c r="C291" s="140"/>
      <c r="D291" s="140"/>
      <c r="E291" s="140"/>
      <c r="F291" s="140"/>
      <c r="G291" s="140"/>
      <c r="H291" s="140"/>
      <c r="I291" s="140"/>
    </row>
    <row r="292" spans="1:9" s="139" customFormat="1" x14ac:dyDescent="0.2">
      <c r="A292" s="140"/>
      <c r="B292" s="140"/>
      <c r="C292" s="140"/>
      <c r="D292" s="140"/>
      <c r="E292" s="140"/>
      <c r="F292" s="140"/>
      <c r="G292" s="140"/>
      <c r="H292" s="140"/>
      <c r="I292" s="140"/>
    </row>
    <row r="293" spans="1:9" s="139" customFormat="1" x14ac:dyDescent="0.2">
      <c r="A293" s="140"/>
      <c r="B293" s="140"/>
      <c r="C293" s="140"/>
      <c r="D293" s="140"/>
      <c r="E293" s="140"/>
      <c r="F293" s="140"/>
      <c r="G293" s="140"/>
      <c r="H293" s="140"/>
      <c r="I293" s="140"/>
    </row>
  </sheetData>
  <mergeCells count="9">
    <mergeCell ref="K8:K9"/>
    <mergeCell ref="B7:I7"/>
    <mergeCell ref="C8:C9"/>
    <mergeCell ref="B6:I6"/>
    <mergeCell ref="A8:A9"/>
    <mergeCell ref="B8:B9"/>
    <mergeCell ref="D8:D9"/>
    <mergeCell ref="E8:E9"/>
    <mergeCell ref="F8:I8"/>
  </mergeCells>
  <phoneticPr fontId="3" type="noConversion"/>
  <dataValidations count="2">
    <dataValidation type="list" allowBlank="1" showInputMessage="1" showErrorMessage="1" sqref="C5">
      <formula1>$K$3:$M$3</formula1>
    </dataValidation>
    <dataValidation type="list" allowBlank="1" showInputMessage="1" showErrorMessage="1" sqref="B6:I6">
      <formula1>$K$4:$S$4</formula1>
    </dataValidation>
  </dataValidations>
  <pageMargins left="1.4566929133858268" right="0.39370078740157483" top="0.55118110236220474" bottom="0.15748031496062992" header="0" footer="0"/>
  <pageSetup paperSize="9" scale="95" orientation="landscape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265"/>
  <sheetViews>
    <sheetView showGridLines="0" tabSelected="1" topLeftCell="C1" workbookViewId="0">
      <selection activeCell="A3" sqref="A3:K3"/>
    </sheetView>
  </sheetViews>
  <sheetFormatPr baseColWidth="10" defaultColWidth="9.140625" defaultRowHeight="15" x14ac:dyDescent="0.25"/>
  <cols>
    <col min="1" max="1" width="45.140625" style="449" hidden="1" customWidth="1"/>
    <col min="2" max="2" width="39.42578125" style="450" hidden="1" customWidth="1"/>
    <col min="3" max="3" width="21.42578125" style="450" customWidth="1"/>
    <col min="4" max="4" width="18.7109375" style="449" customWidth="1"/>
    <col min="5" max="5" width="27.140625" style="449" customWidth="1"/>
    <col min="6" max="11" width="5.42578125" style="449" customWidth="1"/>
    <col min="12" max="12" width="5.42578125" style="339" customWidth="1"/>
    <col min="13" max="13" width="5.42578125" style="335" customWidth="1"/>
    <col min="14" max="17" width="5.42578125" style="336" customWidth="1"/>
    <col min="18" max="18" width="9.140625" style="336" customWidth="1"/>
    <col min="19" max="19" width="13.140625" style="336" customWidth="1"/>
    <col min="20" max="21" width="13.140625" style="336" hidden="1" customWidth="1"/>
    <col min="22" max="22" width="14" style="340" hidden="1" customWidth="1"/>
    <col min="23" max="23" width="16.42578125" style="340" customWidth="1"/>
    <col min="24" max="24" width="9.140625" style="340"/>
    <col min="25" max="25" width="9.140625" style="377"/>
    <col min="26" max="82" width="9.140625" style="340"/>
    <col min="83" max="16384" width="9.140625" style="329"/>
  </cols>
  <sheetData>
    <row r="1" spans="1:82" s="336" customFormat="1" x14ac:dyDescent="0.25">
      <c r="A1" s="526">
        <f>+[3]PPNE1!$B$1</f>
        <v>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335"/>
      <c r="M1" s="335"/>
      <c r="X1" s="340"/>
      <c r="Y1" s="377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</row>
    <row r="2" spans="1:82" s="336" customFormat="1" ht="15.75" x14ac:dyDescent="0.25">
      <c r="A2" s="527" t="s">
        <v>458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335"/>
      <c r="M2" s="335"/>
      <c r="X2" s="340"/>
      <c r="Y2" s="377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</row>
    <row r="3" spans="1:82" s="336" customFormat="1" x14ac:dyDescent="0.25">
      <c r="A3" s="528" t="s">
        <v>459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338" t="s">
        <v>470</v>
      </c>
      <c r="M3" s="335"/>
      <c r="X3" s="340"/>
      <c r="Y3" s="377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</row>
    <row r="4" spans="1:82" s="336" customFormat="1" x14ac:dyDescent="0.25">
      <c r="A4" s="529" t="s">
        <v>1183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338" t="s">
        <v>477</v>
      </c>
      <c r="M4" s="335"/>
      <c r="X4" s="340"/>
      <c r="Y4" s="377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</row>
    <row r="5" spans="1:82" s="336" customFormat="1" x14ac:dyDescent="0.25">
      <c r="A5" s="529">
        <f>[3]PPNE1!$C$5</f>
        <v>2020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338" t="s">
        <v>471</v>
      </c>
      <c r="M5" s="337"/>
      <c r="X5" s="340"/>
      <c r="Y5" s="377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</row>
    <row r="6" spans="1:82" x14ac:dyDescent="0.25">
      <c r="A6" s="418" t="s">
        <v>325</v>
      </c>
      <c r="B6" s="530" t="str">
        <f>[3]PPNE1!$B$6</f>
        <v>Metropolitano</v>
      </c>
      <c r="C6" s="530"/>
      <c r="D6" s="530"/>
      <c r="E6" s="530"/>
      <c r="F6" s="530"/>
      <c r="G6" s="530"/>
      <c r="H6" s="530"/>
      <c r="I6" s="530"/>
      <c r="J6" s="530"/>
      <c r="K6" s="530"/>
      <c r="L6" s="338" t="s">
        <v>1110</v>
      </c>
    </row>
    <row r="7" spans="1:82" s="336" customFormat="1" x14ac:dyDescent="0.25">
      <c r="A7" s="417" t="s">
        <v>1112</v>
      </c>
      <c r="B7" s="525">
        <f>[3]PPNE1!$B$7</f>
        <v>0</v>
      </c>
      <c r="C7" s="525"/>
      <c r="D7" s="525"/>
      <c r="E7" s="525"/>
      <c r="F7" s="525"/>
      <c r="G7" s="525"/>
      <c r="H7" s="525"/>
      <c r="I7" s="525"/>
      <c r="J7" s="525"/>
      <c r="K7" s="525"/>
      <c r="L7" s="339"/>
      <c r="M7" s="337"/>
      <c r="V7" s="340"/>
      <c r="W7" s="340"/>
      <c r="X7" s="340"/>
      <c r="Y7" s="377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  <c r="BE7" s="340"/>
      <c r="BF7" s="340"/>
      <c r="BG7" s="340"/>
      <c r="BH7" s="340"/>
      <c r="BI7" s="340"/>
      <c r="BJ7" s="340"/>
      <c r="BK7" s="340"/>
      <c r="BL7" s="340"/>
      <c r="BM7" s="340"/>
      <c r="BN7" s="340"/>
      <c r="BO7" s="340"/>
      <c r="BP7" s="340"/>
      <c r="BQ7" s="340"/>
      <c r="BR7" s="340"/>
      <c r="BS7" s="340"/>
      <c r="BT7" s="340"/>
      <c r="BU7" s="340"/>
      <c r="BV7" s="340"/>
      <c r="BW7" s="340"/>
      <c r="BX7" s="340"/>
      <c r="BY7" s="340"/>
      <c r="BZ7" s="340"/>
      <c r="CA7" s="340"/>
      <c r="CB7" s="340"/>
      <c r="CC7" s="340"/>
      <c r="CD7" s="340"/>
    </row>
    <row r="8" spans="1:82" s="346" customFormat="1" ht="25.5" x14ac:dyDescent="0.25">
      <c r="A8" s="384" t="s">
        <v>1115</v>
      </c>
      <c r="B8" s="385" t="s">
        <v>1116</v>
      </c>
      <c r="C8" s="385" t="s">
        <v>1117</v>
      </c>
      <c r="D8" s="384" t="s">
        <v>1118</v>
      </c>
      <c r="E8" s="384" t="s">
        <v>1119</v>
      </c>
      <c r="F8" s="384" t="s">
        <v>1120</v>
      </c>
      <c r="G8" s="384" t="s">
        <v>1121</v>
      </c>
      <c r="H8" s="384" t="s">
        <v>1122</v>
      </c>
      <c r="I8" s="384" t="s">
        <v>1123</v>
      </c>
      <c r="J8" s="384" t="s">
        <v>1124</v>
      </c>
      <c r="K8" s="384" t="s">
        <v>1125</v>
      </c>
      <c r="L8" s="384" t="s">
        <v>1126</v>
      </c>
      <c r="M8" s="384" t="s">
        <v>1127</v>
      </c>
      <c r="N8" s="384" t="s">
        <v>1128</v>
      </c>
      <c r="O8" s="384" t="s">
        <v>1129</v>
      </c>
      <c r="P8" s="384" t="s">
        <v>1130</v>
      </c>
      <c r="Q8" s="384" t="s">
        <v>1131</v>
      </c>
      <c r="R8" s="384" t="s">
        <v>1132</v>
      </c>
      <c r="S8" s="384" t="s">
        <v>1133</v>
      </c>
      <c r="T8" s="384" t="s">
        <v>1134</v>
      </c>
      <c r="U8" s="384" t="s">
        <v>1135</v>
      </c>
      <c r="V8" s="384" t="s">
        <v>1136</v>
      </c>
      <c r="W8" s="384" t="s">
        <v>1137</v>
      </c>
      <c r="Y8" s="378"/>
      <c r="AC8" s="347"/>
      <c r="AD8" s="348"/>
    </row>
    <row r="9" spans="1:82" s="140" customFormat="1" ht="43.5" customHeight="1" x14ac:dyDescent="0.2">
      <c r="A9" s="542"/>
      <c r="B9" s="531"/>
      <c r="C9" s="543" t="s">
        <v>1185</v>
      </c>
      <c r="D9" s="493" t="s">
        <v>1350</v>
      </c>
      <c r="E9" s="421" t="s">
        <v>1267</v>
      </c>
      <c r="F9" s="349"/>
      <c r="G9" s="349"/>
      <c r="H9" s="349">
        <v>1</v>
      </c>
      <c r="I9" s="349"/>
      <c r="J9" s="349"/>
      <c r="K9" s="349">
        <v>1</v>
      </c>
      <c r="L9" s="349"/>
      <c r="M9" s="349"/>
      <c r="N9" s="349">
        <v>1</v>
      </c>
      <c r="O9" s="349"/>
      <c r="P9" s="349"/>
      <c r="Q9" s="349">
        <v>1</v>
      </c>
      <c r="R9" s="350">
        <f>SUM(F9:Q9)</f>
        <v>4</v>
      </c>
      <c r="S9" s="421" t="s">
        <v>1157</v>
      </c>
      <c r="T9" s="421"/>
      <c r="U9" s="421"/>
      <c r="V9" s="421"/>
      <c r="W9" s="349" t="s">
        <v>1186</v>
      </c>
      <c r="Y9" s="379"/>
      <c r="AC9" s="348"/>
      <c r="AD9" s="348"/>
    </row>
    <row r="10" spans="1:82" s="140" customFormat="1" ht="38.25" x14ac:dyDescent="0.2">
      <c r="A10" s="542"/>
      <c r="B10" s="531"/>
      <c r="C10" s="544"/>
      <c r="D10" s="493" t="s">
        <v>1351</v>
      </c>
      <c r="E10" s="421" t="s">
        <v>1187</v>
      </c>
      <c r="F10" s="353"/>
      <c r="G10" s="353">
        <v>1</v>
      </c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0">
        <f t="shared" ref="R10:R73" si="0">SUM(F10:Q10)</f>
        <v>1</v>
      </c>
      <c r="S10" s="421" t="s">
        <v>1148</v>
      </c>
      <c r="T10" s="421"/>
      <c r="U10" s="421"/>
      <c r="V10" s="352"/>
      <c r="W10" s="407" t="s">
        <v>1188</v>
      </c>
      <c r="Y10" s="379"/>
      <c r="Z10" s="140" t="s">
        <v>1138</v>
      </c>
      <c r="AC10" s="348" t="s">
        <v>1139</v>
      </c>
      <c r="AD10" s="348" t="s">
        <v>1140</v>
      </c>
    </row>
    <row r="11" spans="1:82" s="140" customFormat="1" ht="38.25" x14ac:dyDescent="0.2">
      <c r="A11" s="542"/>
      <c r="B11" s="531"/>
      <c r="C11" s="544"/>
      <c r="D11" s="493" t="s">
        <v>1352</v>
      </c>
      <c r="E11" s="421" t="s">
        <v>1189</v>
      </c>
      <c r="F11" s="349"/>
      <c r="G11" s="349"/>
      <c r="H11" s="349">
        <v>1</v>
      </c>
      <c r="I11" s="349"/>
      <c r="J11" s="349"/>
      <c r="K11" s="349">
        <v>1</v>
      </c>
      <c r="L11" s="349"/>
      <c r="M11" s="349"/>
      <c r="N11" s="349">
        <v>1</v>
      </c>
      <c r="O11" s="349"/>
      <c r="P11" s="349"/>
      <c r="Q11" s="349">
        <v>1</v>
      </c>
      <c r="R11" s="350">
        <f t="shared" si="0"/>
        <v>4</v>
      </c>
      <c r="S11" s="421" t="s">
        <v>1151</v>
      </c>
      <c r="T11" s="421"/>
      <c r="U11" s="421"/>
      <c r="V11" s="421"/>
      <c r="W11" s="408" t="s">
        <v>1188</v>
      </c>
      <c r="Y11" s="379"/>
      <c r="Z11" s="140" t="s">
        <v>1141</v>
      </c>
      <c r="AC11" s="348" t="s">
        <v>1142</v>
      </c>
      <c r="AD11" s="348" t="s">
        <v>1143</v>
      </c>
    </row>
    <row r="12" spans="1:82" s="140" customFormat="1" ht="25.5" x14ac:dyDescent="0.2">
      <c r="A12" s="542"/>
      <c r="B12" s="517"/>
      <c r="C12" s="545"/>
      <c r="D12" s="493" t="s">
        <v>1353</v>
      </c>
      <c r="E12" s="421" t="s">
        <v>1190</v>
      </c>
      <c r="F12" s="353">
        <v>1</v>
      </c>
      <c r="G12" s="353"/>
      <c r="H12" s="353"/>
      <c r="I12" s="353"/>
      <c r="J12" s="353"/>
      <c r="K12" s="353"/>
      <c r="L12" s="353">
        <v>1</v>
      </c>
      <c r="M12" s="353"/>
      <c r="N12" s="353"/>
      <c r="O12" s="353"/>
      <c r="P12" s="353"/>
      <c r="Q12" s="353"/>
      <c r="R12" s="350">
        <f t="shared" si="0"/>
        <v>2</v>
      </c>
      <c r="S12" s="421" t="s">
        <v>1139</v>
      </c>
      <c r="T12" s="421"/>
      <c r="U12" s="421"/>
      <c r="V12" s="352"/>
      <c r="W12" s="354" t="s">
        <v>1186</v>
      </c>
      <c r="Y12" s="379"/>
      <c r="Z12" s="140" t="s">
        <v>1144</v>
      </c>
      <c r="AC12" s="348" t="s">
        <v>1145</v>
      </c>
      <c r="AD12" s="348" t="s">
        <v>1146</v>
      </c>
    </row>
    <row r="13" spans="1:82" s="140" customFormat="1" ht="41.25" customHeight="1" x14ac:dyDescent="0.2">
      <c r="A13" s="540" t="s">
        <v>1149</v>
      </c>
      <c r="B13" s="516" t="s">
        <v>1150</v>
      </c>
      <c r="C13" s="546" t="s">
        <v>1191</v>
      </c>
      <c r="D13" s="493" t="s">
        <v>1354</v>
      </c>
      <c r="E13" s="427" t="s">
        <v>1268</v>
      </c>
      <c r="F13" s="353"/>
      <c r="G13" s="353"/>
      <c r="H13" s="353"/>
      <c r="I13" s="353"/>
      <c r="J13" s="353"/>
      <c r="K13" s="353">
        <v>1</v>
      </c>
      <c r="L13" s="353"/>
      <c r="M13" s="353"/>
      <c r="N13" s="353"/>
      <c r="O13" s="353"/>
      <c r="P13" s="353"/>
      <c r="Q13" s="353">
        <v>1</v>
      </c>
      <c r="R13" s="350">
        <f t="shared" si="0"/>
        <v>2</v>
      </c>
      <c r="S13" s="421" t="s">
        <v>1139</v>
      </c>
      <c r="T13" s="421" t="s">
        <v>1142</v>
      </c>
      <c r="U13" s="421" t="s">
        <v>1145</v>
      </c>
      <c r="V13" s="352"/>
      <c r="W13" s="409" t="s">
        <v>1444</v>
      </c>
      <c r="X13" s="596"/>
      <c r="Y13" s="379"/>
      <c r="AC13" s="348"/>
      <c r="AD13" s="348"/>
    </row>
    <row r="14" spans="1:82" s="346" customFormat="1" ht="33.75" customHeight="1" x14ac:dyDescent="0.25">
      <c r="A14" s="541"/>
      <c r="B14" s="531"/>
      <c r="C14" s="547"/>
      <c r="D14" s="493" t="s">
        <v>1355</v>
      </c>
      <c r="E14" s="427" t="s">
        <v>1269</v>
      </c>
      <c r="F14" s="422"/>
      <c r="G14" s="422"/>
      <c r="H14" s="422"/>
      <c r="I14" s="422"/>
      <c r="J14" s="422"/>
      <c r="K14" s="422">
        <v>1</v>
      </c>
      <c r="L14" s="422"/>
      <c r="M14" s="422"/>
      <c r="N14" s="422"/>
      <c r="O14" s="422"/>
      <c r="P14" s="422"/>
      <c r="Q14" s="422"/>
      <c r="R14" s="350">
        <f t="shared" si="0"/>
        <v>1</v>
      </c>
      <c r="S14" s="421" t="s">
        <v>1139</v>
      </c>
      <c r="T14" s="422"/>
      <c r="U14" s="422"/>
      <c r="V14" s="422"/>
      <c r="W14" s="409" t="s">
        <v>1444</v>
      </c>
      <c r="Y14" s="378"/>
      <c r="AC14" s="347"/>
      <c r="AD14" s="348"/>
    </row>
    <row r="15" spans="1:82" s="346" customFormat="1" ht="38.25" x14ac:dyDescent="0.25">
      <c r="A15" s="541"/>
      <c r="B15" s="531"/>
      <c r="C15" s="516" t="s">
        <v>1270</v>
      </c>
      <c r="D15" s="493" t="s">
        <v>1356</v>
      </c>
      <c r="E15" s="427" t="s">
        <v>1193</v>
      </c>
      <c r="F15" s="422"/>
      <c r="G15" s="422"/>
      <c r="H15" s="422">
        <v>1</v>
      </c>
      <c r="I15" s="422"/>
      <c r="J15" s="422"/>
      <c r="K15" s="422">
        <v>1</v>
      </c>
      <c r="L15" s="422"/>
      <c r="M15" s="422"/>
      <c r="N15" s="422">
        <v>1</v>
      </c>
      <c r="O15" s="422"/>
      <c r="P15" s="422"/>
      <c r="Q15" s="422">
        <v>1</v>
      </c>
      <c r="R15" s="350">
        <f t="shared" si="0"/>
        <v>4</v>
      </c>
      <c r="S15" s="421" t="s">
        <v>1139</v>
      </c>
      <c r="T15" s="421" t="s">
        <v>1151</v>
      </c>
      <c r="U15" s="422"/>
      <c r="V15" s="422"/>
      <c r="W15" s="594" t="s">
        <v>1430</v>
      </c>
      <c r="Y15" s="378"/>
      <c r="AC15" s="347"/>
      <c r="AD15" s="348"/>
    </row>
    <row r="16" spans="1:82" s="346" customFormat="1" ht="25.5" x14ac:dyDescent="0.25">
      <c r="A16" s="541"/>
      <c r="B16" s="531"/>
      <c r="C16" s="531"/>
      <c r="D16" s="493" t="s">
        <v>1357</v>
      </c>
      <c r="E16" s="427" t="s">
        <v>1271</v>
      </c>
      <c r="F16" s="422"/>
      <c r="G16" s="422"/>
      <c r="H16" s="422">
        <v>1</v>
      </c>
      <c r="I16" s="422"/>
      <c r="J16" s="422"/>
      <c r="K16" s="422">
        <v>1</v>
      </c>
      <c r="L16" s="422"/>
      <c r="M16" s="422"/>
      <c r="N16" s="422">
        <v>1</v>
      </c>
      <c r="O16" s="422"/>
      <c r="P16" s="422"/>
      <c r="Q16" s="422">
        <v>1</v>
      </c>
      <c r="R16" s="350">
        <f t="shared" si="0"/>
        <v>4</v>
      </c>
      <c r="S16" s="421" t="s">
        <v>1139</v>
      </c>
      <c r="T16" s="421" t="s">
        <v>1151</v>
      </c>
      <c r="U16" s="422"/>
      <c r="V16" s="422"/>
      <c r="W16" s="594" t="s">
        <v>1431</v>
      </c>
      <c r="Y16" s="378"/>
      <c r="AC16" s="347"/>
      <c r="AD16" s="348"/>
    </row>
    <row r="17" spans="1:30" s="346" customFormat="1" ht="25.5" x14ac:dyDescent="0.25">
      <c r="A17" s="541"/>
      <c r="B17" s="531"/>
      <c r="C17" s="531"/>
      <c r="D17" s="493" t="s">
        <v>1358</v>
      </c>
      <c r="E17" s="427" t="s">
        <v>1272</v>
      </c>
      <c r="F17" s="422"/>
      <c r="G17" s="422"/>
      <c r="H17" s="422">
        <v>1</v>
      </c>
      <c r="I17" s="422"/>
      <c r="J17" s="422"/>
      <c r="K17" s="422">
        <v>1</v>
      </c>
      <c r="L17" s="422"/>
      <c r="M17" s="422"/>
      <c r="N17" s="422">
        <v>1</v>
      </c>
      <c r="O17" s="422"/>
      <c r="P17" s="422"/>
      <c r="Q17" s="422">
        <v>1</v>
      </c>
      <c r="R17" s="350">
        <f t="shared" si="0"/>
        <v>4</v>
      </c>
      <c r="S17" s="421" t="s">
        <v>1139</v>
      </c>
      <c r="T17" s="421" t="s">
        <v>1151</v>
      </c>
      <c r="U17" s="422"/>
      <c r="V17" s="422"/>
      <c r="W17" s="594" t="s">
        <v>1432</v>
      </c>
      <c r="Y17" s="378"/>
      <c r="AC17" s="347"/>
      <c r="AD17" s="348"/>
    </row>
    <row r="18" spans="1:30" s="140" customFormat="1" ht="43.5" customHeight="1" x14ac:dyDescent="0.2">
      <c r="A18" s="541"/>
      <c r="B18" s="531"/>
      <c r="C18" s="531"/>
      <c r="D18" s="493" t="s">
        <v>1359</v>
      </c>
      <c r="E18" s="427" t="s">
        <v>1273</v>
      </c>
      <c r="F18" s="349"/>
      <c r="G18" s="349"/>
      <c r="H18" s="349">
        <v>1</v>
      </c>
      <c r="I18" s="349"/>
      <c r="J18" s="349"/>
      <c r="K18" s="349">
        <v>1</v>
      </c>
      <c r="L18" s="349"/>
      <c r="M18" s="349"/>
      <c r="N18" s="349">
        <v>1</v>
      </c>
      <c r="O18" s="349"/>
      <c r="P18" s="349"/>
      <c r="Q18" s="349">
        <v>1</v>
      </c>
      <c r="R18" s="350">
        <f>SUM(F18:Q18)</f>
        <v>4</v>
      </c>
      <c r="S18" s="421" t="s">
        <v>1157</v>
      </c>
      <c r="T18" s="421" t="s">
        <v>1151</v>
      </c>
      <c r="U18" s="421"/>
      <c r="V18" s="421"/>
      <c r="W18" s="595" t="s">
        <v>1431</v>
      </c>
      <c r="Y18" s="379"/>
      <c r="AC18" s="348"/>
      <c r="AD18" s="348"/>
    </row>
    <row r="19" spans="1:30" s="140" customFormat="1" ht="25.5" x14ac:dyDescent="0.2">
      <c r="A19" s="541"/>
      <c r="B19" s="531"/>
      <c r="C19" s="531"/>
      <c r="D19" s="493" t="s">
        <v>1360</v>
      </c>
      <c r="E19" s="428" t="s">
        <v>1194</v>
      </c>
      <c r="F19" s="353"/>
      <c r="G19" s="353"/>
      <c r="H19" s="353"/>
      <c r="I19" s="353"/>
      <c r="J19" s="353"/>
      <c r="K19" s="353">
        <v>1</v>
      </c>
      <c r="L19" s="353"/>
      <c r="M19" s="353"/>
      <c r="N19" s="353"/>
      <c r="O19" s="353"/>
      <c r="P19" s="353"/>
      <c r="Q19" s="353">
        <v>1</v>
      </c>
      <c r="R19" s="350">
        <f t="shared" ref="R19:R20" si="1">SUM(F19:Q19)</f>
        <v>2</v>
      </c>
      <c r="S19" s="421" t="s">
        <v>1139</v>
      </c>
      <c r="T19" s="421" t="s">
        <v>1151</v>
      </c>
      <c r="U19" s="421"/>
      <c r="V19" s="352"/>
      <c r="W19" s="407" t="s">
        <v>1433</v>
      </c>
      <c r="Y19" s="379"/>
      <c r="Z19" s="140" t="s">
        <v>1138</v>
      </c>
      <c r="AC19" s="348" t="s">
        <v>1139</v>
      </c>
      <c r="AD19" s="348" t="s">
        <v>1140</v>
      </c>
    </row>
    <row r="20" spans="1:30" s="140" customFormat="1" ht="38.25" x14ac:dyDescent="0.2">
      <c r="A20" s="548"/>
      <c r="B20" s="517"/>
      <c r="C20" s="517"/>
      <c r="D20" s="493" t="s">
        <v>1362</v>
      </c>
      <c r="E20" s="427" t="s">
        <v>1274</v>
      </c>
      <c r="F20" s="353"/>
      <c r="G20" s="353"/>
      <c r="H20" s="353">
        <v>1</v>
      </c>
      <c r="I20" s="353"/>
      <c r="J20" s="353"/>
      <c r="K20" s="353">
        <v>1</v>
      </c>
      <c r="L20" s="353"/>
      <c r="M20" s="353"/>
      <c r="N20" s="353">
        <v>1</v>
      </c>
      <c r="O20" s="353"/>
      <c r="P20" s="353"/>
      <c r="Q20" s="353">
        <v>1</v>
      </c>
      <c r="R20" s="350">
        <f t="shared" si="1"/>
        <v>4</v>
      </c>
      <c r="S20" s="421" t="s">
        <v>1139</v>
      </c>
      <c r="T20" s="421"/>
      <c r="U20" s="421"/>
      <c r="V20" s="352"/>
      <c r="W20" s="415" t="s">
        <v>1434</v>
      </c>
      <c r="Y20" s="379"/>
      <c r="Z20" s="140" t="s">
        <v>1144</v>
      </c>
      <c r="AC20" s="348" t="s">
        <v>1145</v>
      </c>
      <c r="AD20" s="348" t="s">
        <v>1146</v>
      </c>
    </row>
    <row r="21" spans="1:30" s="140" customFormat="1" ht="25.5" x14ac:dyDescent="0.2">
      <c r="A21" s="532" t="s">
        <v>1195</v>
      </c>
      <c r="B21" s="520" t="s">
        <v>1143</v>
      </c>
      <c r="C21" s="520" t="s">
        <v>1196</v>
      </c>
      <c r="D21" s="493" t="s">
        <v>1363</v>
      </c>
      <c r="E21" s="428" t="s">
        <v>1275</v>
      </c>
      <c r="F21" s="349"/>
      <c r="G21" s="349"/>
      <c r="H21" s="349">
        <v>1</v>
      </c>
      <c r="I21" s="349"/>
      <c r="J21" s="349"/>
      <c r="K21" s="349">
        <v>1</v>
      </c>
      <c r="L21" s="349"/>
      <c r="M21" s="349"/>
      <c r="N21" s="349">
        <v>1</v>
      </c>
      <c r="O21" s="349"/>
      <c r="P21" s="349"/>
      <c r="Q21" s="349">
        <v>1</v>
      </c>
      <c r="R21" s="350">
        <f t="shared" si="0"/>
        <v>4</v>
      </c>
      <c r="S21" s="421" t="s">
        <v>1139</v>
      </c>
      <c r="T21" s="421" t="s">
        <v>1151</v>
      </c>
      <c r="U21" s="421"/>
      <c r="V21" s="421"/>
      <c r="W21" s="411" t="s">
        <v>1197</v>
      </c>
      <c r="Y21" s="379"/>
      <c r="AC21" s="348" t="s">
        <v>1155</v>
      </c>
      <c r="AD21" s="348" t="s">
        <v>1156</v>
      </c>
    </row>
    <row r="22" spans="1:30" s="140" customFormat="1" ht="38.25" x14ac:dyDescent="0.2">
      <c r="A22" s="533"/>
      <c r="B22" s="521"/>
      <c r="C22" s="521"/>
      <c r="D22" s="493" t="s">
        <v>1364</v>
      </c>
      <c r="E22" s="428" t="s">
        <v>1276</v>
      </c>
      <c r="F22" s="353">
        <v>1</v>
      </c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0">
        <f t="shared" si="0"/>
        <v>1</v>
      </c>
      <c r="S22" s="421" t="s">
        <v>1277</v>
      </c>
      <c r="T22" s="421"/>
      <c r="U22" s="421"/>
      <c r="V22" s="352"/>
      <c r="W22" s="415" t="s">
        <v>1255</v>
      </c>
      <c r="Y22" s="379"/>
      <c r="AC22" s="348" t="s">
        <v>1157</v>
      </c>
      <c r="AD22" s="348" t="s">
        <v>1158</v>
      </c>
    </row>
    <row r="23" spans="1:30" s="140" customFormat="1" ht="38.25" x14ac:dyDescent="0.2">
      <c r="A23" s="533"/>
      <c r="B23" s="521"/>
      <c r="C23" s="521"/>
      <c r="D23" s="493" t="s">
        <v>1365</v>
      </c>
      <c r="E23" s="428" t="s">
        <v>1198</v>
      </c>
      <c r="F23" s="349"/>
      <c r="G23" s="349"/>
      <c r="H23" s="349">
        <v>1</v>
      </c>
      <c r="I23" s="349"/>
      <c r="J23" s="349"/>
      <c r="K23" s="349">
        <v>1</v>
      </c>
      <c r="L23" s="349"/>
      <c r="M23" s="349"/>
      <c r="N23" s="349">
        <v>1</v>
      </c>
      <c r="O23" s="349"/>
      <c r="P23" s="349"/>
      <c r="Q23" s="349">
        <v>1</v>
      </c>
      <c r="R23" s="350">
        <f t="shared" si="0"/>
        <v>4</v>
      </c>
      <c r="S23" s="421" t="s">
        <v>1153</v>
      </c>
      <c r="T23" s="421"/>
      <c r="U23" s="421"/>
      <c r="V23" s="421"/>
      <c r="W23" s="415" t="s">
        <v>1255</v>
      </c>
      <c r="Y23" s="379"/>
      <c r="AC23" s="348" t="s">
        <v>1159</v>
      </c>
      <c r="AD23" s="348" t="s">
        <v>1160</v>
      </c>
    </row>
    <row r="24" spans="1:30" s="140" customFormat="1" ht="47.25" customHeight="1" x14ac:dyDescent="0.2">
      <c r="A24" s="533"/>
      <c r="B24" s="521"/>
      <c r="C24" s="521"/>
      <c r="D24" s="493" t="s">
        <v>1366</v>
      </c>
      <c r="E24" s="428" t="s">
        <v>1278</v>
      </c>
      <c r="F24" s="353"/>
      <c r="G24" s="353"/>
      <c r="H24" s="353"/>
      <c r="I24" s="353"/>
      <c r="J24" s="353"/>
      <c r="K24" s="353">
        <v>1</v>
      </c>
      <c r="L24" s="353"/>
      <c r="M24" s="353"/>
      <c r="N24" s="353"/>
      <c r="O24" s="353"/>
      <c r="P24" s="353"/>
      <c r="Q24" s="353">
        <v>1</v>
      </c>
      <c r="R24" s="350">
        <f t="shared" si="0"/>
        <v>2</v>
      </c>
      <c r="S24" s="421" t="s">
        <v>1139</v>
      </c>
      <c r="T24" s="421" t="s">
        <v>1153</v>
      </c>
      <c r="U24" s="421"/>
      <c r="V24" s="352"/>
      <c r="W24" s="353" t="s">
        <v>1279</v>
      </c>
      <c r="Y24" s="379"/>
      <c r="AC24" s="348" t="s">
        <v>1161</v>
      </c>
      <c r="AD24" s="348" t="s">
        <v>1162</v>
      </c>
    </row>
    <row r="25" spans="1:30" s="140" customFormat="1" ht="48.75" customHeight="1" x14ac:dyDescent="0.2">
      <c r="A25" s="533"/>
      <c r="B25" s="518"/>
      <c r="C25" s="534"/>
      <c r="D25" s="493" t="s">
        <v>1367</v>
      </c>
      <c r="E25" s="428" t="s">
        <v>1280</v>
      </c>
      <c r="F25" s="349"/>
      <c r="G25" s="349"/>
      <c r="H25" s="349">
        <v>1</v>
      </c>
      <c r="I25" s="349"/>
      <c r="J25" s="349"/>
      <c r="K25" s="349">
        <v>1</v>
      </c>
      <c r="L25" s="349"/>
      <c r="M25" s="349"/>
      <c r="N25" s="349">
        <v>1</v>
      </c>
      <c r="O25" s="349"/>
      <c r="P25" s="349"/>
      <c r="Q25" s="349">
        <v>1</v>
      </c>
      <c r="R25" s="350">
        <f t="shared" si="0"/>
        <v>4</v>
      </c>
      <c r="S25" s="421" t="s">
        <v>1139</v>
      </c>
      <c r="T25" s="421" t="s">
        <v>1145</v>
      </c>
      <c r="U25" s="421"/>
      <c r="V25" s="421"/>
      <c r="W25" s="349" t="s">
        <v>1197</v>
      </c>
      <c r="Y25" s="379"/>
      <c r="AC25" s="348" t="s">
        <v>1163</v>
      </c>
      <c r="AD25" s="348" t="s">
        <v>1164</v>
      </c>
    </row>
    <row r="26" spans="1:30" s="140" customFormat="1" ht="38.25" customHeight="1" x14ac:dyDescent="0.2">
      <c r="A26" s="353" t="s">
        <v>1258</v>
      </c>
      <c r="B26" s="429" t="s">
        <v>1281</v>
      </c>
      <c r="C26" s="430" t="s">
        <v>1259</v>
      </c>
      <c r="D26" s="493" t="s">
        <v>1368</v>
      </c>
      <c r="E26" s="428" t="s">
        <v>1282</v>
      </c>
      <c r="F26" s="349"/>
      <c r="G26" s="349"/>
      <c r="H26" s="349"/>
      <c r="I26" s="349"/>
      <c r="J26" s="349"/>
      <c r="K26" s="349">
        <v>1</v>
      </c>
      <c r="L26" s="349"/>
      <c r="M26" s="349"/>
      <c r="N26" s="349"/>
      <c r="O26" s="349"/>
      <c r="P26" s="349"/>
      <c r="Q26" s="349"/>
      <c r="R26" s="350">
        <f t="shared" si="0"/>
        <v>1</v>
      </c>
      <c r="S26" s="421" t="s">
        <v>1139</v>
      </c>
      <c r="T26" s="421"/>
      <c r="U26" s="421"/>
      <c r="V26" s="421"/>
      <c r="W26" s="595" t="s">
        <v>1445</v>
      </c>
      <c r="Y26" s="379"/>
      <c r="AC26" s="348"/>
      <c r="AD26" s="348"/>
    </row>
    <row r="27" spans="1:30" s="140" customFormat="1" ht="33.75" customHeight="1" x14ac:dyDescent="0.2">
      <c r="A27" s="535" t="s">
        <v>1147</v>
      </c>
      <c r="B27" s="518" t="s">
        <v>1146</v>
      </c>
      <c r="C27" s="518" t="s">
        <v>1199</v>
      </c>
      <c r="D27" s="493" t="s">
        <v>1369</v>
      </c>
      <c r="E27" s="352" t="s">
        <v>1200</v>
      </c>
      <c r="F27" s="353"/>
      <c r="G27" s="353"/>
      <c r="H27" s="353"/>
      <c r="I27" s="353"/>
      <c r="J27" s="353"/>
      <c r="K27" s="353">
        <v>1</v>
      </c>
      <c r="L27" s="353"/>
      <c r="M27" s="353"/>
      <c r="N27" s="353"/>
      <c r="O27" s="353"/>
      <c r="P27" s="353"/>
      <c r="Q27" s="353"/>
      <c r="R27" s="350">
        <f t="shared" si="0"/>
        <v>1</v>
      </c>
      <c r="S27" s="421" t="s">
        <v>1139</v>
      </c>
      <c r="T27" s="421"/>
      <c r="U27" s="421"/>
      <c r="V27" s="352"/>
      <c r="W27" s="409" t="s">
        <v>1192</v>
      </c>
      <c r="Y27" s="379"/>
      <c r="AC27" s="348" t="s">
        <v>18</v>
      </c>
      <c r="AD27" s="348" t="s">
        <v>1165</v>
      </c>
    </row>
    <row r="28" spans="1:30" s="140" customFormat="1" ht="25.5" customHeight="1" x14ac:dyDescent="0.2">
      <c r="A28" s="536"/>
      <c r="B28" s="518"/>
      <c r="C28" s="518"/>
      <c r="D28" s="493" t="s">
        <v>1357</v>
      </c>
      <c r="E28" s="352" t="s">
        <v>1201</v>
      </c>
      <c r="F28" s="349"/>
      <c r="G28" s="349"/>
      <c r="H28" s="349"/>
      <c r="I28" s="349"/>
      <c r="J28" s="349"/>
      <c r="K28" s="349"/>
      <c r="L28" s="349">
        <v>1</v>
      </c>
      <c r="M28" s="349"/>
      <c r="N28" s="349"/>
      <c r="O28" s="349">
        <v>1</v>
      </c>
      <c r="P28" s="349"/>
      <c r="Q28" s="349"/>
      <c r="R28" s="350">
        <f t="shared" si="0"/>
        <v>2</v>
      </c>
      <c r="S28" s="421" t="s">
        <v>1148</v>
      </c>
      <c r="T28" s="421"/>
      <c r="U28" s="421"/>
      <c r="V28" s="421"/>
      <c r="W28" s="408" t="s">
        <v>1430</v>
      </c>
      <c r="Y28" s="379"/>
      <c r="AC28" s="348"/>
      <c r="AD28" s="348" t="s">
        <v>1166</v>
      </c>
    </row>
    <row r="29" spans="1:30" s="140" customFormat="1" ht="25.5" x14ac:dyDescent="0.2">
      <c r="A29" s="536"/>
      <c r="B29" s="518"/>
      <c r="C29" s="518"/>
      <c r="D29" s="493" t="s">
        <v>1358</v>
      </c>
      <c r="E29" s="352" t="s">
        <v>1202</v>
      </c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>
        <v>1</v>
      </c>
      <c r="R29" s="350">
        <f t="shared" si="0"/>
        <v>1</v>
      </c>
      <c r="S29" s="421" t="s">
        <v>1161</v>
      </c>
      <c r="T29" s="421"/>
      <c r="U29" s="421"/>
      <c r="V29" s="352"/>
      <c r="W29" s="409" t="s">
        <v>1257</v>
      </c>
      <c r="Y29" s="379"/>
      <c r="AC29" s="348"/>
      <c r="AD29" s="348" t="s">
        <v>1167</v>
      </c>
    </row>
    <row r="30" spans="1:30" s="140" customFormat="1" ht="38.25" x14ac:dyDescent="0.2">
      <c r="A30" s="536"/>
      <c r="B30" s="518"/>
      <c r="C30" s="518"/>
      <c r="D30" s="493" t="s">
        <v>1359</v>
      </c>
      <c r="E30" s="431" t="s">
        <v>1283</v>
      </c>
      <c r="F30" s="353"/>
      <c r="G30" s="353"/>
      <c r="H30" s="353">
        <v>1</v>
      </c>
      <c r="I30" s="353"/>
      <c r="J30" s="353"/>
      <c r="K30" s="353">
        <v>1</v>
      </c>
      <c r="L30" s="353"/>
      <c r="M30" s="353"/>
      <c r="N30" s="353">
        <v>1</v>
      </c>
      <c r="O30" s="353"/>
      <c r="P30" s="353"/>
      <c r="Q30" s="353">
        <v>1</v>
      </c>
      <c r="R30" s="350">
        <f t="shared" si="0"/>
        <v>4</v>
      </c>
      <c r="S30" s="421" t="s">
        <v>1139</v>
      </c>
      <c r="T30" s="421"/>
      <c r="U30" s="421"/>
      <c r="V30" s="352"/>
      <c r="W30" s="412" t="s">
        <v>1203</v>
      </c>
      <c r="Y30" s="379"/>
      <c r="AC30" s="348"/>
      <c r="AD30" s="348" t="s">
        <v>1168</v>
      </c>
    </row>
    <row r="31" spans="1:30" s="140" customFormat="1" ht="25.5" x14ac:dyDescent="0.2">
      <c r="A31" s="536"/>
      <c r="B31" s="518"/>
      <c r="C31" s="520" t="s">
        <v>1204</v>
      </c>
      <c r="D31" s="493" t="s">
        <v>1360</v>
      </c>
      <c r="E31" s="431" t="s">
        <v>1205</v>
      </c>
      <c r="F31" s="353"/>
      <c r="G31" s="353"/>
      <c r="H31" s="353"/>
      <c r="I31" s="353"/>
      <c r="J31" s="353"/>
      <c r="K31" s="353"/>
      <c r="L31" s="353">
        <v>1</v>
      </c>
      <c r="M31" s="353"/>
      <c r="N31" s="353"/>
      <c r="O31" s="353"/>
      <c r="P31" s="353"/>
      <c r="Q31" s="353"/>
      <c r="R31" s="350">
        <f t="shared" si="0"/>
        <v>1</v>
      </c>
      <c r="S31" s="421" t="s">
        <v>1139</v>
      </c>
      <c r="T31" s="421" t="s">
        <v>1142</v>
      </c>
      <c r="U31" s="421" t="s">
        <v>1145</v>
      </c>
      <c r="V31" s="352"/>
      <c r="W31" s="354" t="s">
        <v>1257</v>
      </c>
      <c r="Y31" s="379"/>
      <c r="AC31" s="348"/>
      <c r="AD31" s="348" t="s">
        <v>1169</v>
      </c>
    </row>
    <row r="32" spans="1:30" s="140" customFormat="1" ht="38.25" x14ac:dyDescent="0.2">
      <c r="A32" s="536"/>
      <c r="B32" s="518"/>
      <c r="C32" s="521"/>
      <c r="D32" s="493" t="s">
        <v>1362</v>
      </c>
      <c r="E32" s="352" t="s">
        <v>1284</v>
      </c>
      <c r="F32" s="349"/>
      <c r="G32" s="349"/>
      <c r="H32" s="349"/>
      <c r="I32" s="349"/>
      <c r="J32" s="349"/>
      <c r="K32" s="349">
        <v>1</v>
      </c>
      <c r="L32" s="349"/>
      <c r="M32" s="349"/>
      <c r="N32" s="349"/>
      <c r="O32" s="349"/>
      <c r="P32" s="349"/>
      <c r="Q32" s="349">
        <v>1</v>
      </c>
      <c r="R32" s="350">
        <f t="shared" si="0"/>
        <v>2</v>
      </c>
      <c r="S32" s="421" t="s">
        <v>1139</v>
      </c>
      <c r="T32" s="421" t="s">
        <v>1151</v>
      </c>
      <c r="U32" s="421"/>
      <c r="V32" s="421"/>
      <c r="W32" s="351" t="s">
        <v>1257</v>
      </c>
      <c r="Y32" s="379"/>
      <c r="AC32" s="348"/>
      <c r="AD32" s="348" t="s">
        <v>1170</v>
      </c>
    </row>
    <row r="33" spans="1:30" s="140" customFormat="1" ht="54.75" customHeight="1" x14ac:dyDescent="0.2">
      <c r="A33" s="536"/>
      <c r="B33" s="518"/>
      <c r="C33" s="521"/>
      <c r="D33" s="493" t="s">
        <v>1361</v>
      </c>
      <c r="E33" s="431" t="s">
        <v>1285</v>
      </c>
      <c r="F33" s="349"/>
      <c r="G33" s="349"/>
      <c r="H33" s="349">
        <v>1</v>
      </c>
      <c r="I33" s="349"/>
      <c r="J33" s="349"/>
      <c r="K33" s="349"/>
      <c r="L33" s="349"/>
      <c r="M33" s="349"/>
      <c r="N33" s="349">
        <v>1</v>
      </c>
      <c r="O33" s="349"/>
      <c r="P33" s="349"/>
      <c r="Q33" s="349"/>
      <c r="R33" s="350">
        <f t="shared" si="0"/>
        <v>2</v>
      </c>
      <c r="S33" s="421" t="s">
        <v>1139</v>
      </c>
      <c r="T33" s="421" t="s">
        <v>1142</v>
      </c>
      <c r="U33" s="421" t="s">
        <v>1145</v>
      </c>
      <c r="V33" s="421"/>
      <c r="W33" s="351" t="s">
        <v>1257</v>
      </c>
      <c r="Y33" s="379"/>
      <c r="AC33" s="348"/>
      <c r="AD33" s="348" t="s">
        <v>1171</v>
      </c>
    </row>
    <row r="34" spans="1:30" s="140" customFormat="1" ht="25.5" x14ac:dyDescent="0.2">
      <c r="A34" s="536"/>
      <c r="B34" s="518"/>
      <c r="C34" s="521"/>
      <c r="D34" s="493" t="s">
        <v>1370</v>
      </c>
      <c r="E34" s="431" t="s">
        <v>1286</v>
      </c>
      <c r="F34" s="353"/>
      <c r="G34" s="353"/>
      <c r="H34" s="353">
        <v>1</v>
      </c>
      <c r="I34" s="353"/>
      <c r="J34" s="353"/>
      <c r="K34" s="353">
        <v>1</v>
      </c>
      <c r="L34" s="353"/>
      <c r="M34" s="353"/>
      <c r="N34" s="353">
        <v>1</v>
      </c>
      <c r="O34" s="353"/>
      <c r="P34" s="353"/>
      <c r="Q34" s="353">
        <v>1</v>
      </c>
      <c r="R34" s="350">
        <f t="shared" si="0"/>
        <v>4</v>
      </c>
      <c r="S34" s="421" t="s">
        <v>1153</v>
      </c>
      <c r="T34" s="421"/>
      <c r="U34" s="421"/>
      <c r="V34" s="352"/>
      <c r="W34" s="354" t="s">
        <v>1206</v>
      </c>
      <c r="Y34" s="379"/>
      <c r="AC34" s="348"/>
      <c r="AD34" s="348" t="s">
        <v>1172</v>
      </c>
    </row>
    <row r="35" spans="1:30" s="140" customFormat="1" ht="39" customHeight="1" x14ac:dyDescent="0.2">
      <c r="A35" s="532" t="s">
        <v>1211</v>
      </c>
      <c r="B35" s="549" t="s">
        <v>1287</v>
      </c>
      <c r="C35" s="410" t="s">
        <v>1288</v>
      </c>
      <c r="D35" s="493" t="s">
        <v>1371</v>
      </c>
      <c r="E35" s="428" t="s">
        <v>1289</v>
      </c>
      <c r="F35" s="353"/>
      <c r="G35" s="353">
        <v>1</v>
      </c>
      <c r="H35" s="353"/>
      <c r="I35" s="353">
        <v>1</v>
      </c>
      <c r="J35" s="353"/>
      <c r="K35" s="353">
        <v>1</v>
      </c>
      <c r="L35" s="353"/>
      <c r="M35" s="353">
        <v>1</v>
      </c>
      <c r="N35" s="353"/>
      <c r="O35" s="353">
        <v>1</v>
      </c>
      <c r="P35" s="353"/>
      <c r="Q35" s="353">
        <v>1</v>
      </c>
      <c r="R35" s="350">
        <f t="shared" si="0"/>
        <v>6</v>
      </c>
      <c r="S35" s="421" t="s">
        <v>1139</v>
      </c>
      <c r="T35" s="421" t="s">
        <v>1142</v>
      </c>
      <c r="U35" s="421" t="s">
        <v>1145</v>
      </c>
      <c r="V35" s="352"/>
      <c r="W35" s="409" t="s">
        <v>1212</v>
      </c>
      <c r="Y35" s="379"/>
      <c r="AC35" s="348"/>
      <c r="AD35" s="348"/>
    </row>
    <row r="36" spans="1:30" s="140" customFormat="1" ht="38.25" x14ac:dyDescent="0.2">
      <c r="A36" s="533"/>
      <c r="B36" s="550"/>
      <c r="C36" s="520" t="s">
        <v>1213</v>
      </c>
      <c r="D36" s="493" t="s">
        <v>1372</v>
      </c>
      <c r="E36" s="427" t="s">
        <v>1214</v>
      </c>
      <c r="F36" s="349"/>
      <c r="G36" s="349"/>
      <c r="H36" s="349">
        <v>1</v>
      </c>
      <c r="I36" s="349"/>
      <c r="J36" s="349"/>
      <c r="K36" s="349">
        <v>1</v>
      </c>
      <c r="L36" s="349"/>
      <c r="M36" s="349"/>
      <c r="N36" s="349">
        <v>1</v>
      </c>
      <c r="O36" s="349"/>
      <c r="P36" s="349"/>
      <c r="Q36" s="349">
        <v>1</v>
      </c>
      <c r="R36" s="350">
        <f t="shared" si="0"/>
        <v>4</v>
      </c>
      <c r="S36" s="421" t="s">
        <v>1139</v>
      </c>
      <c r="T36" s="421" t="s">
        <v>1151</v>
      </c>
      <c r="U36" s="421"/>
      <c r="V36" s="421"/>
      <c r="W36" s="408" t="s">
        <v>1215</v>
      </c>
      <c r="Y36" s="379"/>
      <c r="AC36" s="348"/>
      <c r="AD36" s="348"/>
    </row>
    <row r="37" spans="1:30" s="140" customFormat="1" ht="38.25" x14ac:dyDescent="0.2">
      <c r="A37" s="533"/>
      <c r="B37" s="550"/>
      <c r="C37" s="521"/>
      <c r="D37" s="493" t="s">
        <v>1374</v>
      </c>
      <c r="E37" s="432" t="s">
        <v>1216</v>
      </c>
      <c r="F37" s="349"/>
      <c r="G37" s="349"/>
      <c r="H37" s="349">
        <v>1</v>
      </c>
      <c r="I37" s="349"/>
      <c r="J37" s="349"/>
      <c r="K37" s="349">
        <v>1</v>
      </c>
      <c r="L37" s="349"/>
      <c r="M37" s="349"/>
      <c r="N37" s="349">
        <v>1</v>
      </c>
      <c r="O37" s="349"/>
      <c r="P37" s="349"/>
      <c r="Q37" s="349">
        <v>1</v>
      </c>
      <c r="R37" s="350">
        <f t="shared" si="0"/>
        <v>4</v>
      </c>
      <c r="S37" s="421" t="s">
        <v>1139</v>
      </c>
      <c r="T37" s="421" t="s">
        <v>1151</v>
      </c>
      <c r="U37" s="421"/>
      <c r="V37" s="421"/>
      <c r="W37" s="408" t="s">
        <v>1217</v>
      </c>
      <c r="Y37" s="379"/>
      <c r="AC37" s="348"/>
      <c r="AD37" s="348"/>
    </row>
    <row r="38" spans="1:30" s="140" customFormat="1" ht="38.25" x14ac:dyDescent="0.2">
      <c r="A38" s="533"/>
      <c r="B38" s="550"/>
      <c r="C38" s="521"/>
      <c r="D38" s="421" t="s">
        <v>1373</v>
      </c>
      <c r="E38" s="433" t="s">
        <v>1218</v>
      </c>
      <c r="F38" s="353"/>
      <c r="G38" s="353"/>
      <c r="H38" s="353">
        <v>1</v>
      </c>
      <c r="I38" s="353"/>
      <c r="J38" s="353">
        <v>1</v>
      </c>
      <c r="K38" s="353"/>
      <c r="L38" s="353"/>
      <c r="M38" s="353">
        <v>1</v>
      </c>
      <c r="N38" s="353"/>
      <c r="O38" s="353"/>
      <c r="P38" s="353">
        <v>1</v>
      </c>
      <c r="Q38" s="353"/>
      <c r="R38" s="350">
        <f t="shared" si="0"/>
        <v>4</v>
      </c>
      <c r="S38" s="421" t="s">
        <v>1139</v>
      </c>
      <c r="T38" s="421" t="s">
        <v>1151</v>
      </c>
      <c r="U38" s="421"/>
      <c r="V38" s="352"/>
      <c r="W38" s="354" t="s">
        <v>1446</v>
      </c>
      <c r="Y38" s="379"/>
      <c r="AC38" s="348"/>
      <c r="AD38" s="348"/>
    </row>
    <row r="39" spans="1:30" s="140" customFormat="1" ht="76.5" x14ac:dyDescent="0.2">
      <c r="A39" s="533"/>
      <c r="B39" s="550"/>
      <c r="C39" s="521"/>
      <c r="D39" s="493" t="s">
        <v>1376</v>
      </c>
      <c r="E39" s="433" t="s">
        <v>1290</v>
      </c>
      <c r="F39" s="349">
        <v>1</v>
      </c>
      <c r="G39" s="349"/>
      <c r="H39" s="349">
        <v>1</v>
      </c>
      <c r="I39" s="349"/>
      <c r="J39" s="349">
        <v>1</v>
      </c>
      <c r="K39" s="349"/>
      <c r="L39" s="349">
        <v>1</v>
      </c>
      <c r="M39" s="349"/>
      <c r="N39" s="349">
        <v>1</v>
      </c>
      <c r="O39" s="349"/>
      <c r="P39" s="349">
        <v>1</v>
      </c>
      <c r="Q39" s="349"/>
      <c r="R39" s="350">
        <f t="shared" si="0"/>
        <v>6</v>
      </c>
      <c r="S39" s="421" t="s">
        <v>1151</v>
      </c>
      <c r="T39" s="421" t="s">
        <v>1145</v>
      </c>
      <c r="U39" s="421"/>
      <c r="V39" s="421"/>
      <c r="W39" s="408" t="s">
        <v>1447</v>
      </c>
      <c r="X39" s="596"/>
      <c r="Y39" s="597"/>
      <c r="Z39" s="596"/>
      <c r="AC39" s="348"/>
      <c r="AD39" s="348"/>
    </row>
    <row r="40" spans="1:30" s="140" customFormat="1" ht="51" x14ac:dyDescent="0.2">
      <c r="A40" s="533"/>
      <c r="B40" s="550"/>
      <c r="C40" s="521"/>
      <c r="D40" s="493" t="s">
        <v>1375</v>
      </c>
      <c r="E40" s="433" t="s">
        <v>1219</v>
      </c>
      <c r="F40" s="353"/>
      <c r="G40" s="353"/>
      <c r="H40" s="353"/>
      <c r="I40" s="353">
        <v>1</v>
      </c>
      <c r="J40" s="353"/>
      <c r="K40" s="353"/>
      <c r="L40" s="353"/>
      <c r="M40" s="353">
        <v>1</v>
      </c>
      <c r="N40" s="353"/>
      <c r="O40" s="353"/>
      <c r="P40" s="353"/>
      <c r="Q40" s="353">
        <v>1</v>
      </c>
      <c r="R40" s="350">
        <f t="shared" si="0"/>
        <v>3</v>
      </c>
      <c r="S40" s="421" t="s">
        <v>1151</v>
      </c>
      <c r="T40" s="421" t="s">
        <v>1145</v>
      </c>
      <c r="U40" s="421"/>
      <c r="V40" s="352"/>
      <c r="W40" s="408" t="s">
        <v>1447</v>
      </c>
      <c r="Y40" s="379"/>
      <c r="AC40" s="348"/>
      <c r="AD40" s="348"/>
    </row>
    <row r="41" spans="1:30" s="140" customFormat="1" ht="25.5" x14ac:dyDescent="0.2">
      <c r="A41" s="533"/>
      <c r="B41" s="550"/>
      <c r="C41" s="521"/>
      <c r="D41" s="493" t="s">
        <v>1377</v>
      </c>
      <c r="E41" s="433" t="s">
        <v>1220</v>
      </c>
      <c r="F41" s="349"/>
      <c r="G41" s="349">
        <v>1</v>
      </c>
      <c r="H41" s="349"/>
      <c r="I41" s="349">
        <v>1</v>
      </c>
      <c r="J41" s="349"/>
      <c r="K41" s="349">
        <v>1</v>
      </c>
      <c r="L41" s="349"/>
      <c r="M41" s="349">
        <v>1</v>
      </c>
      <c r="N41" s="349"/>
      <c r="O41" s="349">
        <v>1</v>
      </c>
      <c r="P41" s="349"/>
      <c r="Q41" s="349">
        <v>1</v>
      </c>
      <c r="R41" s="350">
        <f t="shared" si="0"/>
        <v>6</v>
      </c>
      <c r="S41" s="421" t="s">
        <v>1145</v>
      </c>
      <c r="T41" s="421" t="s">
        <v>1142</v>
      </c>
      <c r="U41" s="421"/>
      <c r="V41" s="421"/>
      <c r="W41" s="411" t="s">
        <v>1221</v>
      </c>
      <c r="Y41" s="379"/>
      <c r="AC41" s="348"/>
      <c r="AD41" s="348"/>
    </row>
    <row r="42" spans="1:30" s="140" customFormat="1" ht="51" x14ac:dyDescent="0.2">
      <c r="A42" s="533"/>
      <c r="B42" s="550"/>
      <c r="C42" s="521"/>
      <c r="D42" s="493" t="s">
        <v>1378</v>
      </c>
      <c r="E42" s="433" t="s">
        <v>1291</v>
      </c>
      <c r="F42" s="353"/>
      <c r="G42" s="353">
        <v>1</v>
      </c>
      <c r="H42" s="353"/>
      <c r="I42" s="353"/>
      <c r="J42" s="353">
        <v>1</v>
      </c>
      <c r="K42" s="353"/>
      <c r="L42" s="353"/>
      <c r="M42" s="353">
        <v>1</v>
      </c>
      <c r="N42" s="353"/>
      <c r="O42" s="353"/>
      <c r="P42" s="353">
        <v>1</v>
      </c>
      <c r="Q42" s="353"/>
      <c r="R42" s="350">
        <f t="shared" si="0"/>
        <v>4</v>
      </c>
      <c r="S42" s="421" t="s">
        <v>1139</v>
      </c>
      <c r="T42" s="421" t="s">
        <v>1151</v>
      </c>
      <c r="U42" s="421"/>
      <c r="V42" s="352"/>
      <c r="W42" s="409" t="s">
        <v>1448</v>
      </c>
      <c r="X42" s="596"/>
      <c r="Y42" s="597"/>
      <c r="Z42" s="596"/>
      <c r="AC42" s="348"/>
      <c r="AD42" s="348"/>
    </row>
    <row r="43" spans="1:30" s="140" customFormat="1" ht="38.25" x14ac:dyDescent="0.2">
      <c r="A43" s="533"/>
      <c r="B43" s="550"/>
      <c r="C43" s="521"/>
      <c r="D43" s="493" t="s">
        <v>1381</v>
      </c>
      <c r="E43" s="433" t="s">
        <v>1223</v>
      </c>
      <c r="F43" s="349"/>
      <c r="G43" s="349">
        <v>1</v>
      </c>
      <c r="H43" s="349"/>
      <c r="I43" s="349"/>
      <c r="J43" s="349">
        <v>1</v>
      </c>
      <c r="K43" s="349"/>
      <c r="L43" s="349"/>
      <c r="M43" s="349">
        <v>1</v>
      </c>
      <c r="N43" s="349"/>
      <c r="O43" s="349"/>
      <c r="P43" s="349">
        <v>1</v>
      </c>
      <c r="Q43" s="349"/>
      <c r="R43" s="350">
        <f t="shared" si="0"/>
        <v>4</v>
      </c>
      <c r="S43" s="421" t="s">
        <v>1139</v>
      </c>
      <c r="T43" s="421" t="s">
        <v>1142</v>
      </c>
      <c r="U43" s="421" t="s">
        <v>1153</v>
      </c>
      <c r="V43" s="421" t="s">
        <v>1145</v>
      </c>
      <c r="W43" s="411" t="s">
        <v>1224</v>
      </c>
      <c r="Y43" s="379"/>
      <c r="AC43" s="348"/>
      <c r="AD43" s="348"/>
    </row>
    <row r="44" spans="1:30" s="140" customFormat="1" ht="36.75" customHeight="1" x14ac:dyDescent="0.2">
      <c r="A44" s="533"/>
      <c r="B44" s="550"/>
      <c r="C44" s="521"/>
      <c r="D44" s="493" t="s">
        <v>1382</v>
      </c>
      <c r="E44" s="433" t="s">
        <v>1225</v>
      </c>
      <c r="F44" s="353"/>
      <c r="G44" s="353"/>
      <c r="H44" s="353">
        <v>1</v>
      </c>
      <c r="I44" s="353"/>
      <c r="J44" s="353"/>
      <c r="K44" s="353">
        <v>1</v>
      </c>
      <c r="L44" s="353"/>
      <c r="M44" s="353"/>
      <c r="N44" s="353">
        <v>1</v>
      </c>
      <c r="O44" s="353"/>
      <c r="P44" s="353"/>
      <c r="Q44" s="353">
        <v>1</v>
      </c>
      <c r="R44" s="350">
        <f t="shared" si="0"/>
        <v>4</v>
      </c>
      <c r="S44" s="421" t="s">
        <v>1139</v>
      </c>
      <c r="T44" s="421" t="s">
        <v>1142</v>
      </c>
      <c r="U44" s="421" t="s">
        <v>1153</v>
      </c>
      <c r="V44" s="421" t="s">
        <v>1145</v>
      </c>
      <c r="W44" s="409" t="s">
        <v>1226</v>
      </c>
      <c r="Y44" s="379"/>
      <c r="AC44" s="348"/>
      <c r="AD44" s="348"/>
    </row>
    <row r="45" spans="1:30" s="140" customFormat="1" ht="38.25" x14ac:dyDescent="0.2">
      <c r="A45" s="533"/>
      <c r="B45" s="550"/>
      <c r="C45" s="521"/>
      <c r="D45" s="493" t="s">
        <v>1379</v>
      </c>
      <c r="E45" s="433" t="s">
        <v>1227</v>
      </c>
      <c r="F45" s="349">
        <v>1</v>
      </c>
      <c r="G45" s="349">
        <v>1</v>
      </c>
      <c r="H45" s="349">
        <v>1</v>
      </c>
      <c r="I45" s="349">
        <v>1</v>
      </c>
      <c r="J45" s="349">
        <v>1</v>
      </c>
      <c r="K45" s="349">
        <v>1</v>
      </c>
      <c r="L45" s="349">
        <v>1</v>
      </c>
      <c r="M45" s="349">
        <v>1</v>
      </c>
      <c r="N45" s="349">
        <v>1</v>
      </c>
      <c r="O45" s="349">
        <v>1</v>
      </c>
      <c r="P45" s="349">
        <v>1</v>
      </c>
      <c r="Q45" s="349">
        <v>1</v>
      </c>
      <c r="R45" s="350">
        <f t="shared" si="0"/>
        <v>12</v>
      </c>
      <c r="S45" s="421" t="s">
        <v>1151</v>
      </c>
      <c r="T45" s="421"/>
      <c r="U45" s="421"/>
      <c r="V45" s="421"/>
      <c r="W45" s="408" t="s">
        <v>1228</v>
      </c>
      <c r="Y45" s="379"/>
      <c r="AC45" s="348"/>
      <c r="AD45" s="348"/>
    </row>
    <row r="46" spans="1:30" s="140" customFormat="1" ht="38.25" x14ac:dyDescent="0.2">
      <c r="A46" s="533"/>
      <c r="B46" s="550"/>
      <c r="C46" s="521"/>
      <c r="D46" s="493" t="s">
        <v>1380</v>
      </c>
      <c r="E46" s="433" t="s">
        <v>1229</v>
      </c>
      <c r="F46" s="353"/>
      <c r="G46" s="353"/>
      <c r="H46" s="353">
        <v>1</v>
      </c>
      <c r="I46" s="353"/>
      <c r="J46" s="353"/>
      <c r="K46" s="353">
        <v>1</v>
      </c>
      <c r="L46" s="353"/>
      <c r="M46" s="353"/>
      <c r="N46" s="353">
        <v>1</v>
      </c>
      <c r="O46" s="353"/>
      <c r="P46" s="353"/>
      <c r="Q46" s="353">
        <v>1</v>
      </c>
      <c r="R46" s="350">
        <f t="shared" si="0"/>
        <v>4</v>
      </c>
      <c r="S46" s="421" t="s">
        <v>1145</v>
      </c>
      <c r="T46" s="421"/>
      <c r="U46" s="421"/>
      <c r="V46" s="352"/>
      <c r="W46" s="409" t="s">
        <v>1226</v>
      </c>
      <c r="Y46" s="379"/>
      <c r="AC46" s="348"/>
      <c r="AD46" s="348"/>
    </row>
    <row r="47" spans="1:30" s="140" customFormat="1" ht="32.25" customHeight="1" x14ac:dyDescent="0.2">
      <c r="A47" s="537" t="s">
        <v>1149</v>
      </c>
      <c r="B47" s="522" t="s">
        <v>1150</v>
      </c>
      <c r="C47" s="520" t="s">
        <v>1230</v>
      </c>
      <c r="D47" s="493" t="s">
        <v>1383</v>
      </c>
      <c r="E47" s="427" t="s">
        <v>1292</v>
      </c>
      <c r="F47" s="349">
        <v>1</v>
      </c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50">
        <f t="shared" si="0"/>
        <v>1</v>
      </c>
      <c r="S47" s="421" t="s">
        <v>1148</v>
      </c>
      <c r="T47" s="421"/>
      <c r="U47" s="421"/>
      <c r="V47" s="421"/>
      <c r="W47" s="411" t="s">
        <v>1231</v>
      </c>
      <c r="Y47" s="379"/>
      <c r="AC47" s="348"/>
      <c r="AD47" s="348"/>
    </row>
    <row r="48" spans="1:30" s="140" customFormat="1" ht="25.5" x14ac:dyDescent="0.2">
      <c r="A48" s="538"/>
      <c r="B48" s="524"/>
      <c r="C48" s="534"/>
      <c r="D48" s="493" t="s">
        <v>1384</v>
      </c>
      <c r="E48" s="427" t="s">
        <v>1293</v>
      </c>
      <c r="F48" s="353"/>
      <c r="G48" s="353"/>
      <c r="H48" s="353">
        <v>1</v>
      </c>
      <c r="I48" s="353"/>
      <c r="J48" s="353"/>
      <c r="K48" s="353">
        <v>1</v>
      </c>
      <c r="L48" s="353"/>
      <c r="M48" s="353"/>
      <c r="N48" s="353">
        <v>1</v>
      </c>
      <c r="O48" s="353"/>
      <c r="P48" s="353"/>
      <c r="Q48" s="353">
        <v>1</v>
      </c>
      <c r="R48" s="350">
        <f t="shared" si="0"/>
        <v>4</v>
      </c>
      <c r="S48" s="421" t="s">
        <v>1139</v>
      </c>
      <c r="T48" s="421"/>
      <c r="U48" s="421"/>
      <c r="V48" s="352"/>
      <c r="W48" s="411" t="s">
        <v>1231</v>
      </c>
      <c r="Y48" s="379"/>
      <c r="AC48" s="348"/>
      <c r="AD48" s="348"/>
    </row>
    <row r="49" spans="1:30" s="140" customFormat="1" ht="25.5" x14ac:dyDescent="0.2">
      <c r="A49" s="538"/>
      <c r="B49" s="524"/>
      <c r="C49" s="520" t="s">
        <v>1232</v>
      </c>
      <c r="D49" s="493" t="s">
        <v>1385</v>
      </c>
      <c r="E49" s="427" t="s">
        <v>1233</v>
      </c>
      <c r="F49" s="349"/>
      <c r="G49" s="349"/>
      <c r="H49" s="349">
        <v>1</v>
      </c>
      <c r="I49" s="349"/>
      <c r="J49" s="349"/>
      <c r="K49" s="349"/>
      <c r="L49" s="349"/>
      <c r="M49" s="349"/>
      <c r="N49" s="349"/>
      <c r="O49" s="349">
        <v>1</v>
      </c>
      <c r="P49" s="349"/>
      <c r="Q49" s="349"/>
      <c r="R49" s="350">
        <f t="shared" si="0"/>
        <v>2</v>
      </c>
      <c r="S49" s="421" t="s">
        <v>1163</v>
      </c>
      <c r="T49" s="421"/>
      <c r="U49" s="421"/>
      <c r="V49" s="421"/>
      <c r="W49" s="408" t="s">
        <v>1234</v>
      </c>
      <c r="Y49" s="379"/>
      <c r="AC49" s="348"/>
      <c r="AD49" s="348"/>
    </row>
    <row r="50" spans="1:30" s="140" customFormat="1" ht="38.25" x14ac:dyDescent="0.2">
      <c r="A50" s="538"/>
      <c r="B50" s="524"/>
      <c r="C50" s="521"/>
      <c r="D50" s="493" t="s">
        <v>1386</v>
      </c>
      <c r="E50" s="427" t="s">
        <v>1294</v>
      </c>
      <c r="F50" s="349"/>
      <c r="G50" s="349"/>
      <c r="H50" s="349"/>
      <c r="I50" s="349"/>
      <c r="J50" s="349"/>
      <c r="K50" s="349">
        <v>1</v>
      </c>
      <c r="L50" s="349"/>
      <c r="M50" s="349"/>
      <c r="N50" s="349"/>
      <c r="O50" s="349"/>
      <c r="P50" s="349"/>
      <c r="Q50" s="349">
        <v>1</v>
      </c>
      <c r="R50" s="350"/>
      <c r="S50" s="421" t="s">
        <v>1139</v>
      </c>
      <c r="T50" s="421"/>
      <c r="U50" s="421"/>
      <c r="V50" s="421"/>
      <c r="W50" s="408" t="s">
        <v>1234</v>
      </c>
      <c r="Y50" s="379"/>
      <c r="AC50" s="348"/>
      <c r="AD50" s="348"/>
    </row>
    <row r="51" spans="1:30" s="140" customFormat="1" ht="38.25" x14ac:dyDescent="0.2">
      <c r="A51" s="538"/>
      <c r="B51" s="524"/>
      <c r="C51" s="521"/>
      <c r="D51" s="493" t="s">
        <v>1387</v>
      </c>
      <c r="E51" s="427" t="s">
        <v>1295</v>
      </c>
      <c r="F51" s="353"/>
      <c r="G51" s="353"/>
      <c r="H51" s="353"/>
      <c r="I51" s="353">
        <v>1</v>
      </c>
      <c r="J51" s="353"/>
      <c r="K51" s="353"/>
      <c r="L51" s="353"/>
      <c r="M51" s="353"/>
      <c r="N51" s="353"/>
      <c r="O51" s="353"/>
      <c r="P51" s="353"/>
      <c r="Q51" s="353"/>
      <c r="R51" s="350">
        <f t="shared" si="0"/>
        <v>1</v>
      </c>
      <c r="S51" s="421" t="s">
        <v>1139</v>
      </c>
      <c r="T51" s="421"/>
      <c r="U51" s="421"/>
      <c r="V51" s="352"/>
      <c r="W51" s="409" t="s">
        <v>1235</v>
      </c>
      <c r="Y51" s="379"/>
      <c r="AC51" s="348"/>
      <c r="AD51" s="348"/>
    </row>
    <row r="52" spans="1:30" s="140" customFormat="1" ht="25.5" x14ac:dyDescent="0.2">
      <c r="A52" s="538"/>
      <c r="B52" s="524"/>
      <c r="C52" s="521"/>
      <c r="D52" s="493" t="s">
        <v>1388</v>
      </c>
      <c r="E52" s="428" t="s">
        <v>1296</v>
      </c>
      <c r="F52" s="349"/>
      <c r="G52" s="349"/>
      <c r="H52" s="349">
        <v>1</v>
      </c>
      <c r="I52" s="349"/>
      <c r="J52" s="349"/>
      <c r="K52" s="349">
        <v>1</v>
      </c>
      <c r="L52" s="349"/>
      <c r="M52" s="349"/>
      <c r="N52" s="349">
        <v>1</v>
      </c>
      <c r="O52" s="349"/>
      <c r="P52" s="349"/>
      <c r="Q52" s="349">
        <v>1</v>
      </c>
      <c r="R52" s="350">
        <f t="shared" si="0"/>
        <v>4</v>
      </c>
      <c r="S52" s="421" t="s">
        <v>1139</v>
      </c>
      <c r="T52" s="421" t="s">
        <v>1151</v>
      </c>
      <c r="U52" s="421"/>
      <c r="V52" s="421"/>
      <c r="W52" s="408" t="s">
        <v>1297</v>
      </c>
      <c r="Y52" s="379"/>
      <c r="AC52" s="348"/>
      <c r="AD52" s="348"/>
    </row>
    <row r="53" spans="1:30" s="140" customFormat="1" ht="38.25" x14ac:dyDescent="0.2">
      <c r="A53" s="539"/>
      <c r="B53" s="523"/>
      <c r="C53" s="534"/>
      <c r="D53" s="493" t="s">
        <v>1389</v>
      </c>
      <c r="E53" s="427" t="s">
        <v>1298</v>
      </c>
      <c r="F53" s="353"/>
      <c r="G53" s="353"/>
      <c r="H53" s="353"/>
      <c r="I53" s="353">
        <v>1</v>
      </c>
      <c r="J53" s="353"/>
      <c r="K53" s="353"/>
      <c r="L53" s="353"/>
      <c r="M53" s="353"/>
      <c r="N53" s="353"/>
      <c r="O53" s="353"/>
      <c r="P53" s="353">
        <v>1</v>
      </c>
      <c r="Q53" s="353"/>
      <c r="R53" s="350">
        <f t="shared" si="0"/>
        <v>2</v>
      </c>
      <c r="S53" s="421" t="s">
        <v>1139</v>
      </c>
      <c r="T53" s="421"/>
      <c r="U53" s="421"/>
      <c r="V53" s="352"/>
      <c r="W53" s="409" t="s">
        <v>1235</v>
      </c>
      <c r="Y53" s="379"/>
      <c r="AC53" s="348"/>
      <c r="AD53" s="348"/>
    </row>
    <row r="54" spans="1:30" s="140" customFormat="1" ht="38.25" x14ac:dyDescent="0.2">
      <c r="A54" s="434" t="s">
        <v>1236</v>
      </c>
      <c r="B54" s="416" t="s">
        <v>1299</v>
      </c>
      <c r="C54" s="410" t="s">
        <v>1300</v>
      </c>
      <c r="D54" s="421" t="s">
        <v>1390</v>
      </c>
      <c r="E54" s="428" t="s">
        <v>1301</v>
      </c>
      <c r="F54" s="349"/>
      <c r="G54" s="349"/>
      <c r="H54" s="349"/>
      <c r="I54" s="349"/>
      <c r="J54" s="349"/>
      <c r="K54" s="349">
        <v>1</v>
      </c>
      <c r="L54" s="349"/>
      <c r="M54" s="349"/>
      <c r="N54" s="349"/>
      <c r="O54" s="349"/>
      <c r="P54" s="349"/>
      <c r="Q54" s="349"/>
      <c r="R54" s="350">
        <f t="shared" si="0"/>
        <v>1</v>
      </c>
      <c r="S54" s="421" t="s">
        <v>1139</v>
      </c>
      <c r="T54" s="421"/>
      <c r="U54" s="421"/>
      <c r="V54" s="421"/>
      <c r="W54" s="411" t="s">
        <v>1237</v>
      </c>
      <c r="Y54" s="379"/>
      <c r="AC54" s="348"/>
      <c r="AD54" s="348"/>
    </row>
    <row r="55" spans="1:30" s="140" customFormat="1" ht="28.5" customHeight="1" x14ac:dyDescent="0.2">
      <c r="A55" s="435" t="s">
        <v>1238</v>
      </c>
      <c r="B55" s="543" t="s">
        <v>1302</v>
      </c>
      <c r="C55" s="520" t="s">
        <v>1239</v>
      </c>
      <c r="D55" s="493" t="s">
        <v>1391</v>
      </c>
      <c r="E55" s="428" t="s">
        <v>1240</v>
      </c>
      <c r="F55" s="353"/>
      <c r="G55" s="353"/>
      <c r="H55" s="353"/>
      <c r="I55" s="353"/>
      <c r="J55" s="353"/>
      <c r="K55" s="353">
        <v>1</v>
      </c>
      <c r="L55" s="353"/>
      <c r="M55" s="353"/>
      <c r="N55" s="353"/>
      <c r="O55" s="353"/>
      <c r="P55" s="353"/>
      <c r="Q55" s="353"/>
      <c r="R55" s="350">
        <f t="shared" si="0"/>
        <v>1</v>
      </c>
      <c r="S55" s="421" t="s">
        <v>1151</v>
      </c>
      <c r="T55" s="421" t="s">
        <v>1145</v>
      </c>
      <c r="U55" s="421"/>
      <c r="V55" s="352"/>
      <c r="W55" s="410" t="s">
        <v>1435</v>
      </c>
      <c r="Y55" s="379"/>
      <c r="AC55" s="348"/>
      <c r="AD55" s="348"/>
    </row>
    <row r="56" spans="1:30" s="140" customFormat="1" ht="36.75" customHeight="1" x14ac:dyDescent="0.2">
      <c r="A56" s="436"/>
      <c r="B56" s="545"/>
      <c r="C56" s="534"/>
      <c r="D56" s="493" t="s">
        <v>1392</v>
      </c>
      <c r="E56" s="428" t="s">
        <v>1241</v>
      </c>
      <c r="F56" s="353"/>
      <c r="G56" s="353"/>
      <c r="H56" s="353">
        <v>1</v>
      </c>
      <c r="I56" s="353"/>
      <c r="J56" s="353"/>
      <c r="K56" s="353">
        <v>1</v>
      </c>
      <c r="L56" s="353"/>
      <c r="M56" s="353"/>
      <c r="N56" s="353">
        <v>1</v>
      </c>
      <c r="O56" s="353"/>
      <c r="P56" s="353"/>
      <c r="Q56" s="353">
        <v>1</v>
      </c>
      <c r="R56" s="350">
        <f t="shared" si="0"/>
        <v>4</v>
      </c>
      <c r="S56" s="421" t="s">
        <v>1139</v>
      </c>
      <c r="T56" s="421" t="s">
        <v>1151</v>
      </c>
      <c r="U56" s="421"/>
      <c r="V56" s="352"/>
      <c r="W56" s="497" t="s">
        <v>1435</v>
      </c>
      <c r="Y56" s="379"/>
      <c r="AC56" s="348"/>
      <c r="AD56" s="348"/>
    </row>
    <row r="57" spans="1:30" s="140" customFormat="1" ht="57.75" customHeight="1" x14ac:dyDescent="0.2">
      <c r="A57" s="522" t="s">
        <v>1260</v>
      </c>
      <c r="B57" s="537" t="s">
        <v>1154</v>
      </c>
      <c r="C57" s="522" t="s">
        <v>1303</v>
      </c>
      <c r="D57" s="421" t="s">
        <v>1393</v>
      </c>
      <c r="E57" s="427" t="s">
        <v>1304</v>
      </c>
      <c r="F57" s="353"/>
      <c r="G57" s="353"/>
      <c r="H57" s="353"/>
      <c r="I57" s="353"/>
      <c r="J57" s="353"/>
      <c r="K57" s="353">
        <v>1</v>
      </c>
      <c r="L57" s="353"/>
      <c r="M57" s="353"/>
      <c r="N57" s="353"/>
      <c r="O57" s="353"/>
      <c r="P57" s="353"/>
      <c r="Q57" s="353"/>
      <c r="R57" s="350">
        <f t="shared" si="0"/>
        <v>1</v>
      </c>
      <c r="S57" s="421" t="s">
        <v>1305</v>
      </c>
      <c r="T57" s="421" t="s">
        <v>1306</v>
      </c>
      <c r="U57" s="421"/>
      <c r="V57" s="352"/>
      <c r="W57" s="410" t="s">
        <v>1436</v>
      </c>
      <c r="Y57" s="379"/>
      <c r="AC57" s="348"/>
      <c r="AD57" s="348"/>
    </row>
    <row r="58" spans="1:30" s="140" customFormat="1" ht="31.5" customHeight="1" x14ac:dyDescent="0.2">
      <c r="A58" s="524"/>
      <c r="B58" s="538"/>
      <c r="C58" s="524"/>
      <c r="D58" s="493" t="s">
        <v>1394</v>
      </c>
      <c r="E58" s="427" t="s">
        <v>1307</v>
      </c>
      <c r="F58" s="353"/>
      <c r="G58" s="353"/>
      <c r="H58" s="353">
        <v>1</v>
      </c>
      <c r="I58" s="353"/>
      <c r="J58" s="353"/>
      <c r="K58" s="353">
        <v>1</v>
      </c>
      <c r="L58" s="353"/>
      <c r="M58" s="353"/>
      <c r="N58" s="353">
        <v>1</v>
      </c>
      <c r="O58" s="353"/>
      <c r="P58" s="353"/>
      <c r="Q58" s="353">
        <v>1</v>
      </c>
      <c r="R58" s="350">
        <f t="shared" si="0"/>
        <v>4</v>
      </c>
      <c r="S58" s="421" t="s">
        <v>1148</v>
      </c>
      <c r="T58" s="421" t="s">
        <v>1308</v>
      </c>
      <c r="U58" s="421"/>
      <c r="V58" s="352"/>
      <c r="W58" s="497" t="s">
        <v>1436</v>
      </c>
      <c r="Y58" s="379"/>
      <c r="AC58" s="348"/>
      <c r="AD58" s="348"/>
    </row>
    <row r="59" spans="1:30" s="140" customFormat="1" ht="42" customHeight="1" x14ac:dyDescent="0.2">
      <c r="A59" s="524"/>
      <c r="B59" s="538"/>
      <c r="C59" s="524"/>
      <c r="D59" s="493" t="s">
        <v>1395</v>
      </c>
      <c r="E59" s="427" t="s">
        <v>1309</v>
      </c>
      <c r="F59" s="353"/>
      <c r="G59" s="353"/>
      <c r="H59" s="353"/>
      <c r="I59" s="353"/>
      <c r="J59" s="353"/>
      <c r="K59" s="353">
        <v>1</v>
      </c>
      <c r="L59" s="353"/>
      <c r="M59" s="353"/>
      <c r="N59" s="353"/>
      <c r="O59" s="353"/>
      <c r="P59" s="353"/>
      <c r="Q59" s="353">
        <v>1</v>
      </c>
      <c r="R59" s="350">
        <f t="shared" si="0"/>
        <v>2</v>
      </c>
      <c r="S59" s="421" t="s">
        <v>1153</v>
      </c>
      <c r="T59" s="421" t="s">
        <v>1139</v>
      </c>
      <c r="U59" s="421"/>
      <c r="V59" s="352"/>
      <c r="W59" s="497" t="s">
        <v>1436</v>
      </c>
      <c r="Y59" s="379"/>
      <c r="AC59" s="348"/>
      <c r="AD59" s="348"/>
    </row>
    <row r="60" spans="1:30" s="140" customFormat="1" ht="42" customHeight="1" x14ac:dyDescent="0.2">
      <c r="A60" s="523"/>
      <c r="B60" s="539"/>
      <c r="C60" s="523"/>
      <c r="D60" s="493" t="s">
        <v>1396</v>
      </c>
      <c r="E60" s="427" t="s">
        <v>1310</v>
      </c>
      <c r="F60" s="353">
        <v>1</v>
      </c>
      <c r="G60" s="353">
        <v>1</v>
      </c>
      <c r="H60" s="353">
        <v>1</v>
      </c>
      <c r="I60" s="353">
        <v>1</v>
      </c>
      <c r="J60" s="353">
        <v>1</v>
      </c>
      <c r="K60" s="353">
        <v>1</v>
      </c>
      <c r="L60" s="353">
        <v>1</v>
      </c>
      <c r="M60" s="353">
        <v>1</v>
      </c>
      <c r="N60" s="353">
        <v>1</v>
      </c>
      <c r="O60" s="353">
        <v>1</v>
      </c>
      <c r="P60" s="353">
        <v>1</v>
      </c>
      <c r="Q60" s="353">
        <v>1</v>
      </c>
      <c r="R60" s="350">
        <f t="shared" si="0"/>
        <v>12</v>
      </c>
      <c r="S60" s="421" t="s">
        <v>1311</v>
      </c>
      <c r="T60" s="421"/>
      <c r="U60" s="421"/>
      <c r="V60" s="352"/>
      <c r="W60" s="497" t="s">
        <v>1436</v>
      </c>
      <c r="Y60" s="379"/>
      <c r="AC60" s="348"/>
      <c r="AD60" s="348"/>
    </row>
    <row r="61" spans="1:30" s="140" customFormat="1" ht="63.75" customHeight="1" x14ac:dyDescent="0.2">
      <c r="A61" s="540" t="s">
        <v>1152</v>
      </c>
      <c r="B61" s="416" t="s">
        <v>1158</v>
      </c>
      <c r="C61" s="352" t="s">
        <v>1208</v>
      </c>
      <c r="D61" s="493" t="s">
        <v>1397</v>
      </c>
      <c r="E61" s="431" t="s">
        <v>1312</v>
      </c>
      <c r="F61" s="349"/>
      <c r="G61" s="349"/>
      <c r="H61" s="349">
        <v>1</v>
      </c>
      <c r="I61" s="349"/>
      <c r="J61" s="349"/>
      <c r="K61" s="349">
        <v>1</v>
      </c>
      <c r="L61" s="349"/>
      <c r="M61" s="349"/>
      <c r="N61" s="349">
        <v>1</v>
      </c>
      <c r="O61" s="349"/>
      <c r="P61" s="349"/>
      <c r="Q61" s="349">
        <v>1</v>
      </c>
      <c r="R61" s="350">
        <f t="shared" si="0"/>
        <v>4</v>
      </c>
      <c r="S61" s="421" t="s">
        <v>1139</v>
      </c>
      <c r="T61" s="421"/>
      <c r="U61" s="421"/>
      <c r="V61" s="421"/>
      <c r="W61" s="408" t="s">
        <v>1437</v>
      </c>
      <c r="X61" s="596"/>
      <c r="Y61" s="597"/>
      <c r="Z61" s="596"/>
      <c r="AA61" s="596"/>
      <c r="AC61" s="348"/>
      <c r="AD61" s="348"/>
    </row>
    <row r="62" spans="1:30" s="140" customFormat="1" ht="38.25" customHeight="1" x14ac:dyDescent="0.2">
      <c r="A62" s="541"/>
      <c r="B62" s="537" t="s">
        <v>1160</v>
      </c>
      <c r="C62" s="509" t="s">
        <v>1209</v>
      </c>
      <c r="D62" s="493" t="s">
        <v>1398</v>
      </c>
      <c r="E62" s="427" t="s">
        <v>1313</v>
      </c>
      <c r="F62" s="349">
        <v>1</v>
      </c>
      <c r="G62" s="349">
        <v>1</v>
      </c>
      <c r="H62" s="349">
        <v>1</v>
      </c>
      <c r="I62" s="349">
        <v>1</v>
      </c>
      <c r="J62" s="349">
        <v>1</v>
      </c>
      <c r="K62" s="349">
        <v>1</v>
      </c>
      <c r="L62" s="349">
        <v>1</v>
      </c>
      <c r="M62" s="349">
        <v>1</v>
      </c>
      <c r="N62" s="349">
        <v>1</v>
      </c>
      <c r="O62" s="349">
        <v>1</v>
      </c>
      <c r="P62" s="349">
        <v>1</v>
      </c>
      <c r="Q62" s="349">
        <v>1</v>
      </c>
      <c r="R62" s="350">
        <f t="shared" si="0"/>
        <v>12</v>
      </c>
      <c r="S62" s="421" t="s">
        <v>1139</v>
      </c>
      <c r="T62" s="421"/>
      <c r="U62" s="421"/>
      <c r="V62" s="421"/>
      <c r="W62" s="408" t="s">
        <v>1438</v>
      </c>
      <c r="Y62" s="379"/>
      <c r="AC62" s="348"/>
      <c r="AD62" s="348"/>
    </row>
    <row r="63" spans="1:30" s="140" customFormat="1" ht="36" customHeight="1" x14ac:dyDescent="0.2">
      <c r="A63" s="541"/>
      <c r="B63" s="538"/>
      <c r="C63" s="510"/>
      <c r="D63" s="493" t="s">
        <v>1399</v>
      </c>
      <c r="E63" s="427" t="s">
        <v>1314</v>
      </c>
      <c r="F63" s="349"/>
      <c r="G63" s="349"/>
      <c r="H63" s="349"/>
      <c r="I63" s="349"/>
      <c r="J63" s="349"/>
      <c r="K63" s="349">
        <v>1</v>
      </c>
      <c r="L63" s="349"/>
      <c r="M63" s="349"/>
      <c r="N63" s="349"/>
      <c r="O63" s="349"/>
      <c r="P63" s="349"/>
      <c r="Q63" s="349">
        <v>1</v>
      </c>
      <c r="R63" s="350">
        <f t="shared" si="0"/>
        <v>2</v>
      </c>
      <c r="S63" s="421" t="s">
        <v>1315</v>
      </c>
      <c r="T63" s="421"/>
      <c r="U63" s="421"/>
      <c r="V63" s="421"/>
      <c r="W63" s="408" t="s">
        <v>1438</v>
      </c>
      <c r="Y63" s="379"/>
      <c r="AC63" s="348"/>
      <c r="AD63" s="348"/>
    </row>
    <row r="64" spans="1:30" s="140" customFormat="1" ht="42" customHeight="1" x14ac:dyDescent="0.2">
      <c r="A64" s="541"/>
      <c r="B64" s="539"/>
      <c r="C64" s="511"/>
      <c r="D64" s="493" t="s">
        <v>1400</v>
      </c>
      <c r="E64" s="427" t="s">
        <v>1210</v>
      </c>
      <c r="F64" s="349">
        <v>1</v>
      </c>
      <c r="G64" s="349"/>
      <c r="H64" s="349"/>
      <c r="I64" s="349">
        <v>1</v>
      </c>
      <c r="J64" s="349"/>
      <c r="K64" s="349"/>
      <c r="L64" s="349">
        <v>1</v>
      </c>
      <c r="M64" s="349"/>
      <c r="N64" s="349"/>
      <c r="O64" s="349">
        <v>1</v>
      </c>
      <c r="P64" s="349"/>
      <c r="Q64" s="349"/>
      <c r="R64" s="350">
        <f t="shared" si="0"/>
        <v>4</v>
      </c>
      <c r="S64" s="421" t="s">
        <v>1161</v>
      </c>
      <c r="T64" s="421"/>
      <c r="U64" s="421"/>
      <c r="V64" s="421"/>
      <c r="W64" s="408" t="s">
        <v>1438</v>
      </c>
      <c r="Y64" s="379"/>
      <c r="AC64" s="348"/>
      <c r="AD64" s="348"/>
    </row>
    <row r="65" spans="1:30" s="140" customFormat="1" ht="57.75" customHeight="1" x14ac:dyDescent="0.2">
      <c r="A65" s="541"/>
      <c r="B65" s="516" t="s">
        <v>1162</v>
      </c>
      <c r="C65" s="514" t="s">
        <v>1261</v>
      </c>
      <c r="D65" s="493" t="s">
        <v>1401</v>
      </c>
      <c r="E65" s="427" t="s">
        <v>1316</v>
      </c>
      <c r="F65" s="349">
        <v>1</v>
      </c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50"/>
      <c r="S65" s="421" t="s">
        <v>1139</v>
      </c>
      <c r="T65" s="421"/>
      <c r="U65" s="421"/>
      <c r="V65" s="421"/>
      <c r="W65" s="408" t="s">
        <v>1255</v>
      </c>
      <c r="X65" s="596"/>
      <c r="Y65" s="379"/>
      <c r="AC65" s="348"/>
      <c r="AD65" s="348"/>
    </row>
    <row r="66" spans="1:30" s="140" customFormat="1" ht="38.25" customHeight="1" x14ac:dyDescent="0.2">
      <c r="A66" s="541"/>
      <c r="B66" s="517"/>
      <c r="C66" s="515"/>
      <c r="D66" s="493" t="s">
        <v>1402</v>
      </c>
      <c r="E66" s="427" t="s">
        <v>1317</v>
      </c>
      <c r="F66" s="349"/>
      <c r="G66" s="349"/>
      <c r="H66" s="349">
        <v>1</v>
      </c>
      <c r="I66" s="349"/>
      <c r="J66" s="349"/>
      <c r="K66" s="349">
        <v>1</v>
      </c>
      <c r="L66" s="349"/>
      <c r="M66" s="349"/>
      <c r="N66" s="349">
        <v>1</v>
      </c>
      <c r="O66" s="349"/>
      <c r="P66" s="349"/>
      <c r="Q66" s="349">
        <v>1</v>
      </c>
      <c r="R66" s="350">
        <f t="shared" si="0"/>
        <v>4</v>
      </c>
      <c r="S66" s="421" t="s">
        <v>1139</v>
      </c>
      <c r="T66" s="421" t="s">
        <v>1155</v>
      </c>
      <c r="U66" s="421"/>
      <c r="V66" s="421"/>
      <c r="W66" s="408" t="s">
        <v>1255</v>
      </c>
      <c r="Y66" s="379"/>
      <c r="AC66" s="348"/>
      <c r="AD66" s="348"/>
    </row>
    <row r="67" spans="1:30" s="140" customFormat="1" ht="54" customHeight="1" x14ac:dyDescent="0.2">
      <c r="A67" s="541"/>
      <c r="B67" s="410" t="s">
        <v>1166</v>
      </c>
      <c r="C67" s="410" t="s">
        <v>1207</v>
      </c>
      <c r="D67" s="493" t="s">
        <v>1403</v>
      </c>
      <c r="E67" s="437" t="s">
        <v>1256</v>
      </c>
      <c r="F67" s="349"/>
      <c r="G67" s="349"/>
      <c r="H67" s="349"/>
      <c r="I67" s="349">
        <v>1</v>
      </c>
      <c r="J67" s="349"/>
      <c r="K67" s="349"/>
      <c r="L67" s="349"/>
      <c r="M67" s="349">
        <v>1</v>
      </c>
      <c r="N67" s="349"/>
      <c r="O67" s="349"/>
      <c r="P67" s="349"/>
      <c r="Q67" s="349">
        <v>1</v>
      </c>
      <c r="R67" s="350">
        <f t="shared" si="0"/>
        <v>3</v>
      </c>
      <c r="S67" s="421"/>
      <c r="T67" s="421"/>
      <c r="U67" s="421"/>
      <c r="V67" s="352"/>
      <c r="W67" s="409" t="s">
        <v>1439</v>
      </c>
      <c r="X67" s="596"/>
      <c r="Y67" s="597"/>
      <c r="AC67" s="348"/>
      <c r="AD67" s="348"/>
    </row>
    <row r="68" spans="1:30" s="140" customFormat="1" ht="60.75" customHeight="1" x14ac:dyDescent="0.2">
      <c r="A68" s="541"/>
      <c r="B68" s="516" t="s">
        <v>1262</v>
      </c>
      <c r="C68" s="518" t="s">
        <v>1249</v>
      </c>
      <c r="D68" s="493" t="s">
        <v>1404</v>
      </c>
      <c r="E68" s="428" t="s">
        <v>1250</v>
      </c>
      <c r="F68" s="353">
        <v>1</v>
      </c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0">
        <f t="shared" si="0"/>
        <v>1</v>
      </c>
      <c r="S68" s="421" t="s">
        <v>1139</v>
      </c>
      <c r="T68" s="421" t="s">
        <v>1142</v>
      </c>
      <c r="U68" s="421" t="s">
        <v>1145</v>
      </c>
      <c r="V68" s="352"/>
      <c r="W68" s="409" t="s">
        <v>1440</v>
      </c>
      <c r="X68" s="596"/>
      <c r="Y68" s="597"/>
      <c r="AC68" s="348"/>
      <c r="AD68" s="348"/>
    </row>
    <row r="69" spans="1:30" s="140" customFormat="1" ht="38.25" x14ac:dyDescent="0.2">
      <c r="A69" s="541"/>
      <c r="B69" s="517"/>
      <c r="C69" s="518"/>
      <c r="D69" s="493" t="s">
        <v>1405</v>
      </c>
      <c r="E69" s="428" t="s">
        <v>1251</v>
      </c>
      <c r="F69" s="349">
        <v>1</v>
      </c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50">
        <f t="shared" si="0"/>
        <v>1</v>
      </c>
      <c r="S69" s="421" t="s">
        <v>1139</v>
      </c>
      <c r="T69" s="421" t="s">
        <v>1142</v>
      </c>
      <c r="U69" s="421" t="s">
        <v>1145</v>
      </c>
      <c r="V69" s="421"/>
      <c r="W69" s="408" t="s">
        <v>1252</v>
      </c>
      <c r="Y69" s="379"/>
      <c r="AC69" s="348"/>
      <c r="AD69" s="348"/>
    </row>
    <row r="70" spans="1:30" s="140" customFormat="1" ht="54.75" customHeight="1" x14ac:dyDescent="0.2">
      <c r="A70" s="541"/>
      <c r="B70" s="420" t="s">
        <v>1263</v>
      </c>
      <c r="C70" s="423" t="s">
        <v>1264</v>
      </c>
      <c r="D70" s="493" t="s">
        <v>1406</v>
      </c>
      <c r="E70" s="421" t="s">
        <v>1265</v>
      </c>
      <c r="F70" s="353"/>
      <c r="G70" s="353"/>
      <c r="H70" s="353"/>
      <c r="I70" s="353"/>
      <c r="J70" s="353"/>
      <c r="K70" s="353">
        <v>1</v>
      </c>
      <c r="L70" s="353"/>
      <c r="M70" s="353"/>
      <c r="N70" s="353"/>
      <c r="O70" s="353"/>
      <c r="P70" s="353"/>
      <c r="Q70" s="353"/>
      <c r="R70" s="350">
        <f t="shared" si="0"/>
        <v>1</v>
      </c>
      <c r="S70" s="421" t="s">
        <v>1139</v>
      </c>
      <c r="T70" s="421" t="s">
        <v>1153</v>
      </c>
      <c r="U70" s="421"/>
      <c r="V70" s="352"/>
      <c r="W70" s="409" t="s">
        <v>1441</v>
      </c>
      <c r="X70" s="596"/>
      <c r="Y70" s="597"/>
      <c r="AC70" s="348"/>
      <c r="AD70" s="348"/>
    </row>
    <row r="71" spans="1:30" s="140" customFormat="1" ht="51.75" customHeight="1" x14ac:dyDescent="0.2">
      <c r="A71" s="541"/>
      <c r="B71" s="519" t="s">
        <v>1171</v>
      </c>
      <c r="C71" s="520" t="s">
        <v>1242</v>
      </c>
      <c r="D71" s="493" t="s">
        <v>1407</v>
      </c>
      <c r="E71" s="352" t="s">
        <v>1243</v>
      </c>
      <c r="F71" s="353"/>
      <c r="G71" s="353"/>
      <c r="H71" s="353">
        <v>1</v>
      </c>
      <c r="I71" s="353"/>
      <c r="J71" s="353"/>
      <c r="K71" s="353">
        <v>1</v>
      </c>
      <c r="L71" s="353"/>
      <c r="M71" s="353"/>
      <c r="N71" s="353">
        <v>1</v>
      </c>
      <c r="O71" s="353"/>
      <c r="P71" s="353"/>
      <c r="Q71" s="353">
        <v>1</v>
      </c>
      <c r="R71" s="350">
        <f t="shared" si="0"/>
        <v>4</v>
      </c>
      <c r="S71" s="421" t="s">
        <v>1139</v>
      </c>
      <c r="T71" s="421" t="s">
        <v>1151</v>
      </c>
      <c r="U71" s="421"/>
      <c r="V71" s="352"/>
      <c r="W71" s="409" t="s">
        <v>1449</v>
      </c>
      <c r="X71" s="596"/>
      <c r="Y71" s="597"/>
      <c r="Z71" s="596"/>
      <c r="AC71" s="348"/>
      <c r="AD71" s="348"/>
    </row>
    <row r="72" spans="1:30" s="140" customFormat="1" ht="51" x14ac:dyDescent="0.2">
      <c r="A72" s="541"/>
      <c r="B72" s="519"/>
      <c r="C72" s="521"/>
      <c r="D72" s="493" t="s">
        <v>1408</v>
      </c>
      <c r="E72" s="352" t="s">
        <v>1244</v>
      </c>
      <c r="F72" s="349"/>
      <c r="G72" s="349"/>
      <c r="H72" s="349">
        <v>1</v>
      </c>
      <c r="I72" s="349"/>
      <c r="J72" s="349"/>
      <c r="K72" s="349">
        <v>1</v>
      </c>
      <c r="L72" s="349"/>
      <c r="M72" s="349"/>
      <c r="N72" s="349">
        <v>1</v>
      </c>
      <c r="O72" s="349"/>
      <c r="P72" s="349"/>
      <c r="Q72" s="349">
        <v>1</v>
      </c>
      <c r="R72" s="350">
        <f t="shared" si="0"/>
        <v>4</v>
      </c>
      <c r="S72" s="421" t="s">
        <v>1139</v>
      </c>
      <c r="T72" s="421" t="s">
        <v>1151</v>
      </c>
      <c r="U72" s="421"/>
      <c r="V72" s="421"/>
      <c r="W72" s="409" t="s">
        <v>1449</v>
      </c>
      <c r="Y72" s="379"/>
      <c r="AC72" s="348"/>
      <c r="AD72" s="348"/>
    </row>
    <row r="73" spans="1:30" s="140" customFormat="1" ht="38.25" x14ac:dyDescent="0.2">
      <c r="A73" s="541"/>
      <c r="B73" s="519"/>
      <c r="C73" s="521"/>
      <c r="D73" s="495" t="s">
        <v>1410</v>
      </c>
      <c r="E73" s="352" t="s">
        <v>1245</v>
      </c>
      <c r="F73" s="349">
        <v>1</v>
      </c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50">
        <f t="shared" si="0"/>
        <v>1</v>
      </c>
      <c r="S73" s="421"/>
      <c r="T73" s="421"/>
      <c r="U73" s="421"/>
      <c r="V73" s="421"/>
      <c r="W73" s="409" t="s">
        <v>1449</v>
      </c>
      <c r="Y73" s="379"/>
      <c r="AC73" s="348"/>
      <c r="AD73" s="348"/>
    </row>
    <row r="74" spans="1:30" s="140" customFormat="1" ht="38.25" x14ac:dyDescent="0.2">
      <c r="A74" s="541"/>
      <c r="B74" s="519"/>
      <c r="C74" s="521"/>
      <c r="D74" s="493" t="s">
        <v>1409</v>
      </c>
      <c r="E74" s="428" t="s">
        <v>1246</v>
      </c>
      <c r="F74" s="353"/>
      <c r="G74" s="353"/>
      <c r="H74" s="353"/>
      <c r="I74" s="353"/>
      <c r="J74" s="353"/>
      <c r="K74" s="353">
        <v>1</v>
      </c>
      <c r="L74" s="353"/>
      <c r="M74" s="353"/>
      <c r="N74" s="353"/>
      <c r="O74" s="353"/>
      <c r="P74" s="353"/>
      <c r="Q74" s="353">
        <v>1</v>
      </c>
      <c r="R74" s="350">
        <f t="shared" ref="R74:R90" si="2">SUM(F74:Q74)</f>
        <v>2</v>
      </c>
      <c r="S74" s="421" t="s">
        <v>1151</v>
      </c>
      <c r="T74" s="421" t="s">
        <v>1145</v>
      </c>
      <c r="U74" s="421"/>
      <c r="V74" s="352"/>
      <c r="W74" s="409" t="s">
        <v>1449</v>
      </c>
      <c r="Y74" s="379"/>
      <c r="AC74" s="348"/>
      <c r="AD74" s="348"/>
    </row>
    <row r="75" spans="1:30" s="140" customFormat="1" ht="25.5" x14ac:dyDescent="0.2">
      <c r="A75" s="541"/>
      <c r="B75" s="519"/>
      <c r="C75" s="522" t="s">
        <v>1318</v>
      </c>
      <c r="D75" s="493" t="s">
        <v>1411</v>
      </c>
      <c r="E75" s="428" t="s">
        <v>1319</v>
      </c>
      <c r="F75" s="353">
        <v>1</v>
      </c>
      <c r="G75" s="353">
        <v>1</v>
      </c>
      <c r="H75" s="353">
        <v>1</v>
      </c>
      <c r="I75" s="353">
        <v>1</v>
      </c>
      <c r="J75" s="353">
        <v>1</v>
      </c>
      <c r="K75" s="353">
        <v>1</v>
      </c>
      <c r="L75" s="353">
        <v>1</v>
      </c>
      <c r="M75" s="353">
        <v>1</v>
      </c>
      <c r="N75" s="353">
        <v>1</v>
      </c>
      <c r="O75" s="353">
        <v>1</v>
      </c>
      <c r="P75" s="353">
        <v>1</v>
      </c>
      <c r="Q75" s="353">
        <v>1</v>
      </c>
      <c r="R75" s="350">
        <f t="shared" si="2"/>
        <v>12</v>
      </c>
      <c r="S75" s="421" t="s">
        <v>1157</v>
      </c>
      <c r="T75" s="421"/>
      <c r="U75" s="421"/>
      <c r="V75" s="352"/>
      <c r="W75" s="415" t="s">
        <v>1257</v>
      </c>
      <c r="Y75" s="379"/>
      <c r="AC75" s="348"/>
      <c r="AD75" s="348"/>
    </row>
    <row r="76" spans="1:30" s="140" customFormat="1" ht="25.5" x14ac:dyDescent="0.2">
      <c r="A76" s="541"/>
      <c r="B76" s="519"/>
      <c r="C76" s="523"/>
      <c r="D76" s="493" t="s">
        <v>1412</v>
      </c>
      <c r="E76" s="428" t="s">
        <v>1320</v>
      </c>
      <c r="F76" s="353"/>
      <c r="G76" s="353"/>
      <c r="H76" s="353">
        <v>1</v>
      </c>
      <c r="I76" s="353"/>
      <c r="J76" s="353"/>
      <c r="K76" s="353">
        <v>1</v>
      </c>
      <c r="L76" s="353"/>
      <c r="M76" s="353"/>
      <c r="N76" s="353">
        <v>1</v>
      </c>
      <c r="O76" s="353"/>
      <c r="P76" s="353"/>
      <c r="Q76" s="353">
        <v>1</v>
      </c>
      <c r="R76" s="350">
        <f t="shared" si="2"/>
        <v>4</v>
      </c>
      <c r="S76" s="421" t="s">
        <v>1139</v>
      </c>
      <c r="T76" s="421"/>
      <c r="U76" s="421"/>
      <c r="V76" s="352"/>
      <c r="W76" s="415" t="s">
        <v>1257</v>
      </c>
      <c r="Y76" s="379"/>
      <c r="AC76" s="348"/>
      <c r="AD76" s="348"/>
    </row>
    <row r="77" spans="1:30" s="140" customFormat="1" ht="39" customHeight="1" x14ac:dyDescent="0.2">
      <c r="A77" s="541"/>
      <c r="B77" s="519"/>
      <c r="C77" s="410" t="s">
        <v>1247</v>
      </c>
      <c r="D77" s="493" t="s">
        <v>1413</v>
      </c>
      <c r="E77" s="421" t="s">
        <v>1321</v>
      </c>
      <c r="F77" s="349"/>
      <c r="G77" s="349"/>
      <c r="H77" s="349">
        <v>1</v>
      </c>
      <c r="I77" s="349"/>
      <c r="J77" s="349"/>
      <c r="K77" s="349">
        <v>1</v>
      </c>
      <c r="L77" s="349"/>
      <c r="M77" s="349"/>
      <c r="N77" s="349">
        <v>1</v>
      </c>
      <c r="O77" s="349"/>
      <c r="P77" s="349"/>
      <c r="Q77" s="349">
        <v>1</v>
      </c>
      <c r="R77" s="350">
        <f t="shared" si="2"/>
        <v>4</v>
      </c>
      <c r="S77" s="421" t="s">
        <v>1139</v>
      </c>
      <c r="T77" s="421" t="s">
        <v>1155</v>
      </c>
      <c r="U77" s="421" t="s">
        <v>1151</v>
      </c>
      <c r="V77" s="421"/>
      <c r="W77" s="408" t="s">
        <v>1442</v>
      </c>
      <c r="Y77" s="379"/>
      <c r="AC77" s="348"/>
      <c r="AD77" s="348"/>
    </row>
    <row r="78" spans="1:30" s="140" customFormat="1" ht="39" customHeight="1" x14ac:dyDescent="0.2">
      <c r="A78" s="541"/>
      <c r="B78" s="519"/>
      <c r="C78" s="590" t="s">
        <v>1248</v>
      </c>
      <c r="D78" s="591" t="s">
        <v>1414</v>
      </c>
      <c r="E78" s="591" t="s">
        <v>1322</v>
      </c>
      <c r="F78" s="592"/>
      <c r="G78" s="592"/>
      <c r="H78" s="592">
        <v>1</v>
      </c>
      <c r="I78" s="592"/>
      <c r="J78" s="592"/>
      <c r="K78" s="592">
        <v>1</v>
      </c>
      <c r="L78" s="592"/>
      <c r="M78" s="592"/>
      <c r="N78" s="592">
        <v>1</v>
      </c>
      <c r="O78" s="592"/>
      <c r="P78" s="592"/>
      <c r="Q78" s="592">
        <v>1</v>
      </c>
      <c r="R78" s="593">
        <f t="shared" si="2"/>
        <v>4</v>
      </c>
      <c r="S78" s="591" t="s">
        <v>1139</v>
      </c>
      <c r="T78" s="591" t="s">
        <v>1155</v>
      </c>
      <c r="U78" s="591" t="s">
        <v>1151</v>
      </c>
      <c r="V78" s="421"/>
      <c r="W78" s="351"/>
      <c r="Y78" s="379"/>
      <c r="AC78" s="348"/>
      <c r="AD78" s="348"/>
    </row>
    <row r="79" spans="1:30" s="140" customFormat="1" ht="41.25" customHeight="1" x14ac:dyDescent="0.2">
      <c r="A79" s="541"/>
      <c r="B79" s="507" t="s">
        <v>1323</v>
      </c>
      <c r="C79" s="509" t="s">
        <v>1324</v>
      </c>
      <c r="D79" s="421" t="s">
        <v>1415</v>
      </c>
      <c r="E79" s="438" t="s">
        <v>1325</v>
      </c>
      <c r="F79" s="349"/>
      <c r="G79" s="349"/>
      <c r="H79" s="349"/>
      <c r="I79" s="349"/>
      <c r="J79" s="349"/>
      <c r="K79" s="349">
        <v>1</v>
      </c>
      <c r="L79" s="349"/>
      <c r="M79" s="349"/>
      <c r="N79" s="349"/>
      <c r="O79" s="349"/>
      <c r="P79" s="349"/>
      <c r="Q79" s="349"/>
      <c r="R79" s="350">
        <f t="shared" si="2"/>
        <v>1</v>
      </c>
      <c r="S79" s="421" t="s">
        <v>1151</v>
      </c>
      <c r="T79" s="421"/>
      <c r="U79" s="421"/>
      <c r="V79" s="421"/>
      <c r="W79" s="408" t="s">
        <v>1450</v>
      </c>
      <c r="X79" s="596"/>
      <c r="Y79" s="379"/>
      <c r="AC79" s="348"/>
      <c r="AD79" s="348"/>
    </row>
    <row r="80" spans="1:30" s="140" customFormat="1" ht="54.75" customHeight="1" x14ac:dyDescent="0.2">
      <c r="A80" s="541"/>
      <c r="B80" s="508"/>
      <c r="C80" s="510"/>
      <c r="D80" s="493" t="s">
        <v>1416</v>
      </c>
      <c r="E80" s="438" t="s">
        <v>1326</v>
      </c>
      <c r="F80" s="349"/>
      <c r="G80" s="349"/>
      <c r="H80" s="349">
        <v>1</v>
      </c>
      <c r="I80" s="349"/>
      <c r="J80" s="349"/>
      <c r="K80" s="349">
        <v>1</v>
      </c>
      <c r="L80" s="349"/>
      <c r="M80" s="349"/>
      <c r="N80" s="349">
        <v>1</v>
      </c>
      <c r="O80" s="349"/>
      <c r="P80" s="349"/>
      <c r="Q80" s="349">
        <v>1</v>
      </c>
      <c r="R80" s="350">
        <f t="shared" si="2"/>
        <v>4</v>
      </c>
      <c r="S80" s="421" t="s">
        <v>1151</v>
      </c>
      <c r="T80" s="421"/>
      <c r="U80" s="421"/>
      <c r="V80" s="421"/>
      <c r="W80" s="408" t="s">
        <v>1451</v>
      </c>
      <c r="X80" s="596"/>
      <c r="Y80" s="597"/>
      <c r="AC80" s="348"/>
      <c r="AD80" s="348"/>
    </row>
    <row r="81" spans="1:30" s="140" customFormat="1" ht="99.75" customHeight="1" x14ac:dyDescent="0.2">
      <c r="A81" s="541"/>
      <c r="B81" s="508"/>
      <c r="C81" s="510"/>
      <c r="D81" s="493" t="s">
        <v>1417</v>
      </c>
      <c r="E81" s="438" t="s">
        <v>1327</v>
      </c>
      <c r="F81" s="349"/>
      <c r="G81" s="349"/>
      <c r="H81" s="349">
        <v>1</v>
      </c>
      <c r="I81" s="349"/>
      <c r="J81" s="349"/>
      <c r="K81" s="349">
        <v>1</v>
      </c>
      <c r="L81" s="349"/>
      <c r="M81" s="349"/>
      <c r="N81" s="349">
        <v>1</v>
      </c>
      <c r="O81" s="349"/>
      <c r="P81" s="349"/>
      <c r="Q81" s="349">
        <v>1</v>
      </c>
      <c r="R81" s="350">
        <f t="shared" si="2"/>
        <v>4</v>
      </c>
      <c r="S81" s="421" t="s">
        <v>1328</v>
      </c>
      <c r="T81" s="421"/>
      <c r="U81" s="421"/>
      <c r="V81" s="421"/>
      <c r="W81" s="408" t="s">
        <v>1451</v>
      </c>
      <c r="Y81" s="379"/>
      <c r="AC81" s="348"/>
      <c r="AD81" s="348"/>
    </row>
    <row r="82" spans="1:30" s="140" customFormat="1" ht="63.75" x14ac:dyDescent="0.2">
      <c r="A82" s="541"/>
      <c r="B82" s="508"/>
      <c r="C82" s="511"/>
      <c r="D82" s="493" t="s">
        <v>1418</v>
      </c>
      <c r="E82" s="438" t="s">
        <v>1329</v>
      </c>
      <c r="F82" s="349"/>
      <c r="G82" s="349"/>
      <c r="H82" s="349">
        <v>1</v>
      </c>
      <c r="I82" s="349"/>
      <c r="J82" s="349"/>
      <c r="K82" s="349">
        <v>1</v>
      </c>
      <c r="L82" s="349"/>
      <c r="M82" s="349"/>
      <c r="N82" s="349">
        <v>1</v>
      </c>
      <c r="O82" s="349"/>
      <c r="P82" s="349"/>
      <c r="Q82" s="349">
        <v>1</v>
      </c>
      <c r="R82" s="350">
        <f t="shared" si="2"/>
        <v>4</v>
      </c>
      <c r="S82" s="421" t="s">
        <v>1139</v>
      </c>
      <c r="T82" s="421"/>
      <c r="U82" s="421"/>
      <c r="V82" s="421"/>
      <c r="W82" s="351" t="s">
        <v>1446</v>
      </c>
      <c r="Y82" s="379"/>
      <c r="AC82" s="348"/>
      <c r="AD82" s="348"/>
    </row>
    <row r="83" spans="1:30" s="140" customFormat="1" ht="63.75" x14ac:dyDescent="0.2">
      <c r="A83" s="541"/>
      <c r="B83" s="508"/>
      <c r="C83" s="512" t="s">
        <v>1330</v>
      </c>
      <c r="D83" s="493" t="s">
        <v>1419</v>
      </c>
      <c r="E83" s="438" t="s">
        <v>1331</v>
      </c>
      <c r="F83" s="349"/>
      <c r="G83" s="349"/>
      <c r="H83" s="349">
        <v>1</v>
      </c>
      <c r="I83" s="349"/>
      <c r="J83" s="349"/>
      <c r="K83" s="349">
        <v>1</v>
      </c>
      <c r="L83" s="349"/>
      <c r="M83" s="349"/>
      <c r="N83" s="349">
        <v>1</v>
      </c>
      <c r="O83" s="349"/>
      <c r="P83" s="349"/>
      <c r="Q83" s="349">
        <v>1</v>
      </c>
      <c r="R83" s="350">
        <f t="shared" si="2"/>
        <v>4</v>
      </c>
      <c r="S83" s="421" t="s">
        <v>1139</v>
      </c>
      <c r="T83" s="421"/>
      <c r="U83" s="421"/>
      <c r="V83" s="421"/>
      <c r="W83" s="351" t="s">
        <v>1446</v>
      </c>
      <c r="Y83" s="379"/>
      <c r="AC83" s="348"/>
      <c r="AD83" s="348"/>
    </row>
    <row r="84" spans="1:30" s="140" customFormat="1" ht="51" x14ac:dyDescent="0.2">
      <c r="A84" s="541"/>
      <c r="B84" s="508"/>
      <c r="C84" s="513"/>
      <c r="D84" s="493" t="s">
        <v>1420</v>
      </c>
      <c r="E84" s="438" t="s">
        <v>1332</v>
      </c>
      <c r="F84" s="349"/>
      <c r="G84" s="349"/>
      <c r="H84" s="349">
        <v>1</v>
      </c>
      <c r="I84" s="349"/>
      <c r="J84" s="349"/>
      <c r="K84" s="349"/>
      <c r="L84" s="349"/>
      <c r="M84" s="349"/>
      <c r="N84" s="349">
        <v>1</v>
      </c>
      <c r="O84" s="349"/>
      <c r="P84" s="349"/>
      <c r="Q84" s="349"/>
      <c r="R84" s="350">
        <f t="shared" si="2"/>
        <v>2</v>
      </c>
      <c r="S84" s="421" t="s">
        <v>1139</v>
      </c>
      <c r="T84" s="421"/>
      <c r="U84" s="421"/>
      <c r="V84" s="421"/>
      <c r="W84" s="351" t="s">
        <v>1446</v>
      </c>
      <c r="Y84" s="379"/>
      <c r="AC84" s="348"/>
      <c r="AD84" s="348"/>
    </row>
    <row r="85" spans="1:30" s="140" customFormat="1" ht="38.25" x14ac:dyDescent="0.2">
      <c r="A85" s="541"/>
      <c r="B85" s="508"/>
      <c r="C85" s="513"/>
      <c r="D85" s="493" t="s">
        <v>1421</v>
      </c>
      <c r="E85" s="438" t="s">
        <v>1333</v>
      </c>
      <c r="F85" s="349"/>
      <c r="G85" s="349"/>
      <c r="H85" s="349">
        <v>1</v>
      </c>
      <c r="I85" s="349"/>
      <c r="J85" s="349"/>
      <c r="K85" s="349">
        <v>1</v>
      </c>
      <c r="L85" s="349"/>
      <c r="M85" s="349"/>
      <c r="N85" s="349">
        <v>1</v>
      </c>
      <c r="O85" s="349"/>
      <c r="P85" s="349"/>
      <c r="Q85" s="349">
        <v>1</v>
      </c>
      <c r="R85" s="350">
        <f t="shared" si="2"/>
        <v>4</v>
      </c>
      <c r="S85" s="421" t="s">
        <v>1139</v>
      </c>
      <c r="T85" s="421"/>
      <c r="U85" s="421"/>
      <c r="V85" s="421"/>
      <c r="W85" s="351" t="s">
        <v>1446</v>
      </c>
      <c r="Y85" s="379"/>
      <c r="AC85" s="348"/>
      <c r="AD85" s="348"/>
    </row>
    <row r="86" spans="1:30" s="140" customFormat="1" ht="52.5" customHeight="1" x14ac:dyDescent="0.2">
      <c r="A86" s="541"/>
      <c r="B86" s="508"/>
      <c r="C86" s="513"/>
      <c r="D86" s="493" t="s">
        <v>1422</v>
      </c>
      <c r="E86" s="414" t="s">
        <v>1334</v>
      </c>
      <c r="F86" s="349"/>
      <c r="G86" s="349"/>
      <c r="H86" s="349">
        <v>1</v>
      </c>
      <c r="I86" s="349"/>
      <c r="J86" s="349"/>
      <c r="K86" s="349">
        <v>1</v>
      </c>
      <c r="L86" s="349"/>
      <c r="M86" s="349"/>
      <c r="N86" s="349">
        <v>1</v>
      </c>
      <c r="O86" s="349"/>
      <c r="P86" s="349"/>
      <c r="Q86" s="349">
        <v>1</v>
      </c>
      <c r="R86" s="350">
        <f t="shared" si="2"/>
        <v>4</v>
      </c>
      <c r="S86" s="421" t="s">
        <v>1139</v>
      </c>
      <c r="T86" s="421"/>
      <c r="U86" s="421"/>
      <c r="V86" s="421"/>
      <c r="W86" s="408" t="s">
        <v>1443</v>
      </c>
      <c r="X86" s="596"/>
      <c r="Y86" s="597"/>
      <c r="AC86" s="348"/>
      <c r="AD86" s="348"/>
    </row>
    <row r="87" spans="1:30" s="140" customFormat="1" ht="28.5" customHeight="1" x14ac:dyDescent="0.2">
      <c r="A87" s="541"/>
      <c r="B87" s="508"/>
      <c r="C87" s="513"/>
      <c r="D87" s="493" t="s">
        <v>1423</v>
      </c>
      <c r="E87" s="438" t="s">
        <v>1222</v>
      </c>
      <c r="F87" s="349"/>
      <c r="G87" s="349"/>
      <c r="H87" s="349">
        <v>1</v>
      </c>
      <c r="I87" s="349"/>
      <c r="J87" s="349"/>
      <c r="K87" s="349">
        <v>1</v>
      </c>
      <c r="L87" s="349"/>
      <c r="M87" s="349"/>
      <c r="N87" s="349">
        <v>1</v>
      </c>
      <c r="O87" s="349"/>
      <c r="P87" s="349"/>
      <c r="Q87" s="349">
        <v>1</v>
      </c>
      <c r="R87" s="350">
        <f t="shared" si="2"/>
        <v>4</v>
      </c>
      <c r="S87" s="421" t="s">
        <v>1139</v>
      </c>
      <c r="T87" s="421"/>
      <c r="U87" s="421"/>
      <c r="V87" s="421"/>
      <c r="W87" s="408" t="s">
        <v>1452</v>
      </c>
      <c r="X87" s="596"/>
      <c r="Y87" s="597"/>
      <c r="Z87" s="596"/>
      <c r="AC87" s="348"/>
      <c r="AD87" s="348"/>
    </row>
    <row r="88" spans="1:30" s="140" customFormat="1" ht="42" customHeight="1" x14ac:dyDescent="0.2">
      <c r="A88" s="541"/>
      <c r="B88" s="508"/>
      <c r="C88" s="513"/>
      <c r="D88" s="493" t="s">
        <v>1424</v>
      </c>
      <c r="E88" s="438" t="s">
        <v>1335</v>
      </c>
      <c r="F88" s="349"/>
      <c r="G88" s="349"/>
      <c r="H88" s="349">
        <v>1</v>
      </c>
      <c r="I88" s="349"/>
      <c r="J88" s="349"/>
      <c r="K88" s="349">
        <v>1</v>
      </c>
      <c r="L88" s="349"/>
      <c r="M88" s="349"/>
      <c r="N88" s="349">
        <v>1</v>
      </c>
      <c r="O88" s="349"/>
      <c r="P88" s="349"/>
      <c r="Q88" s="349">
        <v>1</v>
      </c>
      <c r="R88" s="350">
        <f t="shared" si="2"/>
        <v>4</v>
      </c>
      <c r="S88" s="421" t="s">
        <v>1139</v>
      </c>
      <c r="T88" s="421"/>
      <c r="U88" s="421"/>
      <c r="V88" s="421"/>
      <c r="W88" s="408" t="s">
        <v>1454</v>
      </c>
      <c r="X88" s="596"/>
      <c r="Y88" s="379"/>
      <c r="AC88" s="348"/>
      <c r="AD88" s="348"/>
    </row>
    <row r="89" spans="1:30" s="140" customFormat="1" ht="39" customHeight="1" x14ac:dyDescent="0.2">
      <c r="A89" s="541"/>
      <c r="B89" s="508"/>
      <c r="C89" s="513"/>
      <c r="D89" s="493" t="s">
        <v>1425</v>
      </c>
      <c r="E89" s="414" t="s">
        <v>1336</v>
      </c>
      <c r="F89" s="349"/>
      <c r="G89" s="349"/>
      <c r="H89" s="349">
        <v>1</v>
      </c>
      <c r="I89" s="349"/>
      <c r="J89" s="349"/>
      <c r="K89" s="349">
        <v>1</v>
      </c>
      <c r="L89" s="349"/>
      <c r="M89" s="349"/>
      <c r="N89" s="349">
        <v>1</v>
      </c>
      <c r="O89" s="349"/>
      <c r="P89" s="349"/>
      <c r="Q89" s="349">
        <v>1</v>
      </c>
      <c r="R89" s="350">
        <f t="shared" si="2"/>
        <v>4</v>
      </c>
      <c r="S89" s="421" t="s">
        <v>1139</v>
      </c>
      <c r="T89" s="421"/>
      <c r="U89" s="421"/>
      <c r="V89" s="421"/>
      <c r="W89" s="408" t="s">
        <v>1453</v>
      </c>
      <c r="X89" s="596"/>
      <c r="Y89" s="597"/>
      <c r="Z89" s="596"/>
      <c r="AA89" s="596"/>
      <c r="AC89" s="348"/>
      <c r="AD89" s="348"/>
    </row>
    <row r="90" spans="1:30" s="140" customFormat="1" ht="39" customHeight="1" x14ac:dyDescent="0.2">
      <c r="A90" s="541"/>
      <c r="B90" s="508"/>
      <c r="C90" s="513"/>
      <c r="D90" s="493" t="s">
        <v>1426</v>
      </c>
      <c r="E90" s="414" t="s">
        <v>1337</v>
      </c>
      <c r="F90" s="349"/>
      <c r="G90" s="349"/>
      <c r="H90" s="349">
        <v>1</v>
      </c>
      <c r="I90" s="349"/>
      <c r="J90" s="349"/>
      <c r="K90" s="349">
        <v>1</v>
      </c>
      <c r="L90" s="349"/>
      <c r="M90" s="349"/>
      <c r="N90" s="349">
        <v>1</v>
      </c>
      <c r="O90" s="349"/>
      <c r="P90" s="349"/>
      <c r="Q90" s="349">
        <v>1</v>
      </c>
      <c r="R90" s="350">
        <f t="shared" si="2"/>
        <v>4</v>
      </c>
      <c r="S90" s="421" t="s">
        <v>1139</v>
      </c>
      <c r="T90" s="421"/>
      <c r="U90" s="421"/>
      <c r="V90" s="421"/>
      <c r="W90" s="351" t="s">
        <v>1455</v>
      </c>
      <c r="Y90" s="379"/>
      <c r="AC90" s="348"/>
      <c r="AD90" s="348"/>
    </row>
    <row r="91" spans="1:30" s="140" customFormat="1" ht="12.75" x14ac:dyDescent="0.2">
      <c r="A91" s="541"/>
      <c r="B91" s="416"/>
      <c r="C91" s="439"/>
      <c r="D91" s="440"/>
      <c r="E91" s="441"/>
      <c r="F91" s="442">
        <f t="shared" ref="F91:Q91" si="3">SUM(F9:F90)</f>
        <v>13</v>
      </c>
      <c r="G91" s="442">
        <f t="shared" si="3"/>
        <v>9</v>
      </c>
      <c r="H91" s="442">
        <f t="shared" si="3"/>
        <v>46</v>
      </c>
      <c r="I91" s="442">
        <f t="shared" si="3"/>
        <v>11</v>
      </c>
      <c r="J91" s="442">
        <f t="shared" si="3"/>
        <v>8</v>
      </c>
      <c r="K91" s="442">
        <f t="shared" si="3"/>
        <v>59</v>
      </c>
      <c r="L91" s="442">
        <f t="shared" si="3"/>
        <v>9</v>
      </c>
      <c r="M91" s="442">
        <f t="shared" si="3"/>
        <v>11</v>
      </c>
      <c r="N91" s="442">
        <f t="shared" si="3"/>
        <v>44</v>
      </c>
      <c r="O91" s="442">
        <f t="shared" si="3"/>
        <v>9</v>
      </c>
      <c r="P91" s="442">
        <f t="shared" si="3"/>
        <v>9</v>
      </c>
      <c r="Q91" s="442">
        <f t="shared" si="3"/>
        <v>54</v>
      </c>
      <c r="R91" s="442">
        <f>SUM(R9:R90)</f>
        <v>279</v>
      </c>
      <c r="S91" s="443"/>
      <c r="T91" s="443"/>
      <c r="U91" s="443"/>
      <c r="V91" s="444"/>
      <c r="W91" s="441"/>
      <c r="Y91" s="379"/>
      <c r="AC91" s="348"/>
      <c r="AD91" s="348"/>
    </row>
    <row r="92" spans="1:30" s="140" customFormat="1" ht="24" customHeight="1" x14ac:dyDescent="0.2">
      <c r="A92" s="419"/>
      <c r="B92" s="445"/>
      <c r="C92" s="445"/>
      <c r="O92" s="446"/>
      <c r="P92" s="446"/>
      <c r="Q92" s="446"/>
      <c r="R92" s="446"/>
      <c r="S92" s="446"/>
      <c r="T92" s="446"/>
      <c r="U92" s="446"/>
      <c r="V92" s="446"/>
      <c r="W92" s="446"/>
      <c r="Y92" s="379"/>
      <c r="AC92" s="348"/>
      <c r="AD92" s="348"/>
    </row>
    <row r="93" spans="1:30" s="346" customFormat="1" x14ac:dyDescent="0.25">
      <c r="A93" s="140"/>
      <c r="B93" s="445"/>
      <c r="C93" s="445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446"/>
      <c r="P93" s="446"/>
      <c r="Q93" s="446"/>
      <c r="R93" s="446"/>
      <c r="S93" s="446"/>
      <c r="T93" s="446"/>
      <c r="U93" s="446"/>
      <c r="V93" s="446"/>
      <c r="W93" s="446"/>
      <c r="Y93" s="378"/>
      <c r="AC93" s="347"/>
      <c r="AD93" s="348"/>
    </row>
    <row r="94" spans="1:30" s="346" customFormat="1" x14ac:dyDescent="0.25">
      <c r="A94" s="140"/>
      <c r="B94" s="445"/>
      <c r="C94" s="445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446"/>
      <c r="P94" s="446"/>
      <c r="Q94" s="446"/>
      <c r="R94" s="446"/>
      <c r="S94" s="446"/>
      <c r="T94" s="446"/>
      <c r="U94" s="446"/>
      <c r="V94" s="446"/>
      <c r="W94" s="446"/>
      <c r="Y94" s="378"/>
      <c r="AC94" s="347"/>
      <c r="AD94" s="348"/>
    </row>
    <row r="95" spans="1:30" s="346" customFormat="1" x14ac:dyDescent="0.25">
      <c r="A95" s="140"/>
      <c r="B95" s="445"/>
      <c r="C95" s="445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446"/>
      <c r="P95" s="446"/>
      <c r="Q95" s="446"/>
      <c r="R95" s="446"/>
      <c r="S95" s="446"/>
      <c r="T95" s="446"/>
      <c r="U95" s="446"/>
      <c r="V95" s="446"/>
      <c r="W95" s="446"/>
      <c r="Y95" s="378"/>
      <c r="AC95" s="347"/>
      <c r="AD95" s="348"/>
    </row>
    <row r="96" spans="1:30" s="346" customFormat="1" x14ac:dyDescent="0.25">
      <c r="A96" s="140"/>
      <c r="B96" s="445"/>
      <c r="C96" s="445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446"/>
      <c r="P96" s="446"/>
      <c r="Q96" s="446"/>
      <c r="R96" s="446"/>
      <c r="S96" s="446"/>
      <c r="T96" s="446"/>
      <c r="U96" s="446"/>
      <c r="V96" s="446"/>
      <c r="W96" s="446"/>
      <c r="Y96" s="378"/>
      <c r="AC96" s="347"/>
      <c r="AD96" s="348"/>
    </row>
    <row r="97" spans="1:30" s="346" customFormat="1" x14ac:dyDescent="0.25">
      <c r="A97" s="140"/>
      <c r="B97" s="445"/>
      <c r="C97" s="445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446"/>
      <c r="P97" s="446"/>
      <c r="Q97" s="446"/>
      <c r="R97" s="446"/>
      <c r="S97" s="446"/>
      <c r="T97" s="446"/>
      <c r="U97" s="446"/>
      <c r="V97" s="446"/>
      <c r="W97" s="446"/>
      <c r="Y97" s="378"/>
      <c r="AC97" s="347"/>
      <c r="AD97" s="348"/>
    </row>
    <row r="98" spans="1:30" s="346" customFormat="1" x14ac:dyDescent="0.25">
      <c r="A98" s="140"/>
      <c r="B98" s="445"/>
      <c r="C98" s="445"/>
      <c r="D98" s="338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446"/>
      <c r="P98" s="446"/>
      <c r="Q98" s="446"/>
      <c r="R98" s="446"/>
      <c r="S98" s="446"/>
      <c r="T98" s="446"/>
      <c r="U98" s="446"/>
      <c r="V98" s="446"/>
      <c r="W98" s="446"/>
      <c r="Y98" s="378"/>
      <c r="AC98" s="347"/>
      <c r="AD98" s="348"/>
    </row>
    <row r="99" spans="1:30" s="346" customFormat="1" x14ac:dyDescent="0.25">
      <c r="A99" s="140"/>
      <c r="B99" s="447"/>
      <c r="C99" s="447"/>
      <c r="D99" s="338"/>
      <c r="E99" s="338"/>
      <c r="F99" s="338"/>
      <c r="G99" s="338"/>
      <c r="H99" s="338"/>
      <c r="I99" s="338"/>
      <c r="J99" s="338"/>
      <c r="K99" s="338"/>
      <c r="L99" s="338"/>
      <c r="M99" s="448"/>
      <c r="N99" s="448"/>
      <c r="O99" s="448"/>
      <c r="P99" s="448"/>
      <c r="Q99" s="448"/>
      <c r="R99" s="448"/>
      <c r="S99" s="448"/>
      <c r="T99" s="448"/>
      <c r="U99" s="448"/>
      <c r="V99" s="338"/>
      <c r="W99" s="338"/>
      <c r="Y99" s="378"/>
      <c r="AC99" s="347"/>
      <c r="AD99" s="348"/>
    </row>
    <row r="100" spans="1:30" s="346" customFormat="1" x14ac:dyDescent="0.25">
      <c r="A100" s="140"/>
      <c r="B100" s="447"/>
      <c r="C100" s="447"/>
      <c r="D100" s="338"/>
      <c r="E100" s="338"/>
      <c r="F100" s="338"/>
      <c r="G100" s="338"/>
      <c r="H100" s="338"/>
      <c r="I100" s="338"/>
      <c r="J100" s="338"/>
      <c r="K100" s="338"/>
      <c r="L100" s="338"/>
      <c r="M100" s="448"/>
      <c r="N100" s="448"/>
      <c r="O100" s="448"/>
      <c r="P100" s="448"/>
      <c r="Q100" s="448"/>
      <c r="R100" s="448"/>
      <c r="S100" s="448"/>
      <c r="T100" s="448"/>
      <c r="U100" s="448"/>
      <c r="V100" s="338"/>
      <c r="W100" s="338"/>
      <c r="Y100" s="378"/>
      <c r="AC100" s="347"/>
      <c r="AD100" s="348"/>
    </row>
    <row r="101" spans="1:30" s="340" customFormat="1" x14ac:dyDescent="0.25">
      <c r="A101" s="338"/>
      <c r="B101" s="447"/>
      <c r="C101" s="447"/>
      <c r="D101" s="338"/>
      <c r="E101" s="338"/>
      <c r="F101" s="338"/>
      <c r="G101" s="338"/>
      <c r="H101" s="338"/>
      <c r="I101" s="338"/>
      <c r="J101" s="338"/>
      <c r="K101" s="338"/>
      <c r="L101" s="338"/>
      <c r="M101" s="448"/>
      <c r="N101" s="448"/>
      <c r="O101" s="448"/>
      <c r="P101" s="448"/>
      <c r="Q101" s="448"/>
      <c r="R101" s="448"/>
      <c r="S101" s="448"/>
      <c r="T101" s="448"/>
      <c r="U101" s="448"/>
      <c r="V101" s="338"/>
      <c r="W101" s="338"/>
      <c r="Y101" s="377"/>
    </row>
    <row r="102" spans="1:30" s="340" customFormat="1" x14ac:dyDescent="0.25">
      <c r="A102" s="338"/>
      <c r="B102" s="447"/>
      <c r="C102" s="447"/>
      <c r="D102" s="338"/>
      <c r="E102" s="338"/>
      <c r="F102" s="338"/>
      <c r="G102" s="338"/>
      <c r="H102" s="338"/>
      <c r="I102" s="338"/>
      <c r="J102" s="338"/>
      <c r="K102" s="338"/>
      <c r="L102" s="338"/>
      <c r="M102" s="448"/>
      <c r="N102" s="448"/>
      <c r="O102" s="448"/>
      <c r="P102" s="448"/>
      <c r="Q102" s="448"/>
      <c r="R102" s="448"/>
      <c r="S102" s="448"/>
      <c r="T102" s="448"/>
      <c r="U102" s="448"/>
      <c r="V102" s="338"/>
      <c r="W102" s="338"/>
      <c r="Y102" s="377"/>
    </row>
    <row r="103" spans="1:30" s="340" customFormat="1" x14ac:dyDescent="0.25">
      <c r="A103" s="338"/>
      <c r="B103" s="447"/>
      <c r="C103" s="447"/>
      <c r="D103" s="338"/>
      <c r="E103" s="338"/>
      <c r="F103" s="338"/>
      <c r="G103" s="338"/>
      <c r="H103" s="338"/>
      <c r="I103" s="338"/>
      <c r="J103" s="338"/>
      <c r="K103" s="338"/>
      <c r="L103" s="338"/>
      <c r="M103" s="448"/>
      <c r="N103" s="448"/>
      <c r="O103" s="448"/>
      <c r="P103" s="448"/>
      <c r="Q103" s="448"/>
      <c r="R103" s="448"/>
      <c r="S103" s="448"/>
      <c r="T103" s="448"/>
      <c r="U103" s="448"/>
      <c r="V103" s="338"/>
      <c r="W103" s="338"/>
      <c r="Y103" s="377"/>
    </row>
    <row r="104" spans="1:30" s="340" customFormat="1" x14ac:dyDescent="0.25">
      <c r="A104" s="338"/>
      <c r="B104" s="447"/>
      <c r="C104" s="447"/>
      <c r="D104" s="338"/>
      <c r="E104" s="338"/>
      <c r="F104" s="338"/>
      <c r="G104" s="338"/>
      <c r="H104" s="338"/>
      <c r="I104" s="338"/>
      <c r="J104" s="338"/>
      <c r="K104" s="338"/>
      <c r="L104" s="338"/>
      <c r="M104" s="448"/>
      <c r="N104" s="448"/>
      <c r="O104" s="448"/>
      <c r="P104" s="448"/>
      <c r="Q104" s="448"/>
      <c r="R104" s="448"/>
      <c r="S104" s="448"/>
      <c r="T104" s="448"/>
      <c r="U104" s="448"/>
      <c r="V104" s="338"/>
      <c r="W104" s="338"/>
      <c r="Y104" s="377"/>
    </row>
    <row r="105" spans="1:30" s="340" customFormat="1" x14ac:dyDescent="0.25">
      <c r="A105" s="338"/>
      <c r="B105" s="447"/>
      <c r="C105" s="447"/>
      <c r="D105" s="338"/>
      <c r="E105" s="338"/>
      <c r="F105" s="338"/>
      <c r="G105" s="338"/>
      <c r="H105" s="338"/>
      <c r="I105" s="338"/>
      <c r="J105" s="338"/>
      <c r="K105" s="338"/>
      <c r="L105" s="338"/>
      <c r="M105" s="448"/>
      <c r="N105" s="448"/>
      <c r="O105" s="448"/>
      <c r="P105" s="448"/>
      <c r="Q105" s="448"/>
      <c r="R105" s="448"/>
      <c r="S105" s="448"/>
      <c r="T105" s="448"/>
      <c r="U105" s="448"/>
      <c r="V105" s="338"/>
      <c r="W105" s="338"/>
      <c r="Y105" s="377"/>
    </row>
    <row r="106" spans="1:30" s="340" customFormat="1" x14ac:dyDescent="0.25">
      <c r="A106" s="338"/>
      <c r="B106" s="447"/>
      <c r="C106" s="447"/>
      <c r="D106" s="338"/>
      <c r="E106" s="338"/>
      <c r="F106" s="338"/>
      <c r="G106" s="338"/>
      <c r="H106" s="338"/>
      <c r="I106" s="338"/>
      <c r="J106" s="338"/>
      <c r="K106" s="338"/>
      <c r="L106" s="338"/>
      <c r="M106" s="448"/>
      <c r="N106" s="448"/>
      <c r="O106" s="448"/>
      <c r="P106" s="448"/>
      <c r="Q106" s="448"/>
      <c r="R106" s="448"/>
      <c r="S106" s="448"/>
      <c r="T106" s="448"/>
      <c r="U106" s="448"/>
      <c r="V106" s="338"/>
      <c r="W106" s="338"/>
      <c r="Y106" s="377"/>
    </row>
    <row r="107" spans="1:30" s="340" customFormat="1" x14ac:dyDescent="0.25">
      <c r="A107" s="338"/>
      <c r="B107" s="447"/>
      <c r="C107" s="447"/>
      <c r="D107" s="338"/>
      <c r="E107" s="338"/>
      <c r="F107" s="338"/>
      <c r="G107" s="338"/>
      <c r="H107" s="338"/>
      <c r="I107" s="338"/>
      <c r="J107" s="338"/>
      <c r="K107" s="338"/>
      <c r="L107" s="338"/>
      <c r="M107" s="448"/>
      <c r="N107" s="448"/>
      <c r="O107" s="448"/>
      <c r="P107" s="448"/>
      <c r="Q107" s="448"/>
      <c r="R107" s="448"/>
      <c r="S107" s="448"/>
      <c r="T107" s="448"/>
      <c r="U107" s="448"/>
      <c r="V107" s="338"/>
      <c r="W107" s="338"/>
      <c r="Y107" s="377"/>
    </row>
    <row r="108" spans="1:30" s="340" customFormat="1" x14ac:dyDescent="0.25">
      <c r="A108" s="338"/>
      <c r="B108" s="447"/>
      <c r="C108" s="447"/>
      <c r="D108" s="338"/>
      <c r="E108" s="338"/>
      <c r="F108" s="338"/>
      <c r="G108" s="338"/>
      <c r="H108" s="338"/>
      <c r="I108" s="338"/>
      <c r="J108" s="338"/>
      <c r="K108" s="338"/>
      <c r="L108" s="338"/>
      <c r="M108" s="448"/>
      <c r="N108" s="448"/>
      <c r="O108" s="448"/>
      <c r="P108" s="448"/>
      <c r="Q108" s="448"/>
      <c r="R108" s="448"/>
      <c r="S108" s="448"/>
      <c r="T108" s="448"/>
      <c r="U108" s="448"/>
      <c r="V108" s="338"/>
      <c r="W108" s="338"/>
      <c r="Y108" s="377"/>
    </row>
    <row r="109" spans="1:30" s="340" customFormat="1" x14ac:dyDescent="0.25">
      <c r="A109" s="338"/>
      <c r="B109" s="447"/>
      <c r="C109" s="447"/>
      <c r="D109" s="338"/>
      <c r="E109" s="338"/>
      <c r="F109" s="338"/>
      <c r="G109" s="338"/>
      <c r="H109" s="338"/>
      <c r="I109" s="338"/>
      <c r="J109" s="338"/>
      <c r="K109" s="338"/>
      <c r="L109" s="338"/>
      <c r="M109" s="448"/>
      <c r="N109" s="448"/>
      <c r="O109" s="448"/>
      <c r="P109" s="448"/>
      <c r="Q109" s="448"/>
      <c r="R109" s="448"/>
      <c r="S109" s="448"/>
      <c r="T109" s="448"/>
      <c r="U109" s="448"/>
      <c r="V109" s="338"/>
      <c r="W109" s="338"/>
      <c r="Y109" s="377"/>
    </row>
    <row r="110" spans="1:30" s="340" customFormat="1" x14ac:dyDescent="0.25">
      <c r="A110" s="338"/>
      <c r="B110" s="447"/>
      <c r="C110" s="447"/>
      <c r="D110" s="338"/>
      <c r="E110" s="338"/>
      <c r="F110" s="338"/>
      <c r="G110" s="338"/>
      <c r="H110" s="338"/>
      <c r="I110" s="338"/>
      <c r="J110" s="338"/>
      <c r="K110" s="338"/>
      <c r="L110" s="338"/>
      <c r="M110" s="448"/>
      <c r="N110" s="448"/>
      <c r="O110" s="448"/>
      <c r="P110" s="448"/>
      <c r="Q110" s="448"/>
      <c r="R110" s="448"/>
      <c r="S110" s="448"/>
      <c r="T110" s="448"/>
      <c r="U110" s="448"/>
      <c r="V110" s="338"/>
      <c r="W110" s="338"/>
      <c r="Y110" s="377"/>
    </row>
    <row r="111" spans="1:30" s="340" customFormat="1" x14ac:dyDescent="0.25">
      <c r="A111" s="338"/>
      <c r="B111" s="447"/>
      <c r="C111" s="447"/>
      <c r="D111" s="338"/>
      <c r="E111" s="338"/>
      <c r="F111" s="338"/>
      <c r="G111" s="338"/>
      <c r="H111" s="338"/>
      <c r="I111" s="338"/>
      <c r="J111" s="338"/>
      <c r="K111" s="338"/>
      <c r="L111" s="338"/>
      <c r="M111" s="448"/>
      <c r="N111" s="448"/>
      <c r="O111" s="448"/>
      <c r="P111" s="448"/>
      <c r="Q111" s="448"/>
      <c r="R111" s="448"/>
      <c r="S111" s="448"/>
      <c r="T111" s="448"/>
      <c r="U111" s="448"/>
      <c r="V111" s="338"/>
      <c r="W111" s="338"/>
      <c r="Y111" s="377"/>
    </row>
    <row r="112" spans="1:30" s="340" customFormat="1" x14ac:dyDescent="0.25">
      <c r="A112" s="338"/>
      <c r="B112" s="447"/>
      <c r="C112" s="447"/>
      <c r="D112" s="338"/>
      <c r="E112" s="338"/>
      <c r="F112" s="338"/>
      <c r="G112" s="338"/>
      <c r="H112" s="338"/>
      <c r="I112" s="338"/>
      <c r="J112" s="338"/>
      <c r="K112" s="338"/>
      <c r="L112" s="338"/>
      <c r="M112" s="448"/>
      <c r="N112" s="448"/>
      <c r="O112" s="448"/>
      <c r="P112" s="448"/>
      <c r="Q112" s="448"/>
      <c r="R112" s="448"/>
      <c r="S112" s="448"/>
      <c r="T112" s="448"/>
      <c r="U112" s="448"/>
      <c r="V112" s="338"/>
      <c r="W112" s="338"/>
      <c r="Y112" s="377"/>
    </row>
    <row r="113" spans="1:25" s="340" customFormat="1" x14ac:dyDescent="0.25">
      <c r="A113" s="338"/>
      <c r="B113" s="447"/>
      <c r="C113" s="447"/>
      <c r="D113" s="338"/>
      <c r="E113" s="338"/>
      <c r="F113" s="338"/>
      <c r="G113" s="338"/>
      <c r="H113" s="338"/>
      <c r="I113" s="338"/>
      <c r="J113" s="338"/>
      <c r="K113" s="338"/>
      <c r="L113" s="338"/>
      <c r="M113" s="448"/>
      <c r="N113" s="448"/>
      <c r="O113" s="448"/>
      <c r="P113" s="448"/>
      <c r="Q113" s="448"/>
      <c r="R113" s="448"/>
      <c r="S113" s="448"/>
      <c r="T113" s="448"/>
      <c r="U113" s="448"/>
      <c r="V113" s="338"/>
      <c r="W113" s="338"/>
      <c r="Y113" s="377"/>
    </row>
    <row r="114" spans="1:25" s="340" customFormat="1" x14ac:dyDescent="0.25">
      <c r="A114" s="338"/>
      <c r="B114" s="447"/>
      <c r="C114" s="447"/>
      <c r="D114" s="338"/>
      <c r="E114" s="338"/>
      <c r="F114" s="338"/>
      <c r="G114" s="338"/>
      <c r="H114" s="338"/>
      <c r="I114" s="338"/>
      <c r="J114" s="338"/>
      <c r="K114" s="338"/>
      <c r="L114" s="338"/>
      <c r="M114" s="448"/>
      <c r="N114" s="448"/>
      <c r="O114" s="448"/>
      <c r="P114" s="448"/>
      <c r="Q114" s="448"/>
      <c r="R114" s="448"/>
      <c r="S114" s="448"/>
      <c r="T114" s="448"/>
      <c r="U114" s="448"/>
      <c r="V114" s="338"/>
      <c r="W114" s="338"/>
      <c r="Y114" s="377"/>
    </row>
    <row r="115" spans="1:25" s="340" customFormat="1" x14ac:dyDescent="0.25">
      <c r="A115" s="338"/>
      <c r="B115" s="447"/>
      <c r="C115" s="447"/>
      <c r="D115" s="338"/>
      <c r="E115" s="338"/>
      <c r="F115" s="338"/>
      <c r="G115" s="338"/>
      <c r="H115" s="338"/>
      <c r="I115" s="338"/>
      <c r="J115" s="338"/>
      <c r="K115" s="338"/>
      <c r="L115" s="338"/>
      <c r="M115" s="448"/>
      <c r="N115" s="448"/>
      <c r="O115" s="448"/>
      <c r="P115" s="448"/>
      <c r="Q115" s="448"/>
      <c r="R115" s="448"/>
      <c r="S115" s="448"/>
      <c r="T115" s="448"/>
      <c r="U115" s="448"/>
      <c r="V115" s="338"/>
      <c r="W115" s="338"/>
      <c r="Y115" s="377"/>
    </row>
    <row r="116" spans="1:25" s="340" customFormat="1" x14ac:dyDescent="0.25">
      <c r="A116" s="338"/>
      <c r="B116" s="447"/>
      <c r="C116" s="447"/>
      <c r="D116" s="338"/>
      <c r="E116" s="338"/>
      <c r="F116" s="338"/>
      <c r="G116" s="338"/>
      <c r="H116" s="338"/>
      <c r="I116" s="338"/>
      <c r="J116" s="338"/>
      <c r="K116" s="338"/>
      <c r="L116" s="338"/>
      <c r="M116" s="448"/>
      <c r="N116" s="448"/>
      <c r="O116" s="448"/>
      <c r="P116" s="448"/>
      <c r="Q116" s="448"/>
      <c r="R116" s="448"/>
      <c r="S116" s="448"/>
      <c r="T116" s="448"/>
      <c r="U116" s="448"/>
      <c r="V116" s="338"/>
      <c r="W116" s="338"/>
      <c r="Y116" s="377"/>
    </row>
    <row r="117" spans="1:25" s="340" customFormat="1" x14ac:dyDescent="0.25">
      <c r="A117" s="338"/>
      <c r="B117" s="447"/>
      <c r="C117" s="447"/>
      <c r="D117" s="338"/>
      <c r="E117" s="338"/>
      <c r="F117" s="338"/>
      <c r="G117" s="338"/>
      <c r="H117" s="338"/>
      <c r="I117" s="338"/>
      <c r="J117" s="338"/>
      <c r="K117" s="338"/>
      <c r="L117" s="338"/>
      <c r="M117" s="448"/>
      <c r="N117" s="448"/>
      <c r="O117" s="448"/>
      <c r="P117" s="448"/>
      <c r="Q117" s="448"/>
      <c r="R117" s="448"/>
      <c r="S117" s="448"/>
      <c r="T117" s="448"/>
      <c r="U117" s="448"/>
      <c r="V117" s="338"/>
      <c r="W117" s="338"/>
      <c r="Y117" s="377"/>
    </row>
    <row r="118" spans="1:25" s="340" customFormat="1" x14ac:dyDescent="0.25">
      <c r="A118" s="338"/>
      <c r="B118" s="447"/>
      <c r="C118" s="447"/>
      <c r="D118" s="338"/>
      <c r="E118" s="338"/>
      <c r="F118" s="338"/>
      <c r="G118" s="338"/>
      <c r="H118" s="338"/>
      <c r="I118" s="338"/>
      <c r="J118" s="338"/>
      <c r="K118" s="338"/>
      <c r="L118" s="338"/>
      <c r="M118" s="448"/>
      <c r="N118" s="448"/>
      <c r="O118" s="448"/>
      <c r="P118" s="448"/>
      <c r="Q118" s="448"/>
      <c r="R118" s="448"/>
      <c r="S118" s="448"/>
      <c r="T118" s="448"/>
      <c r="U118" s="448"/>
      <c r="V118" s="338"/>
      <c r="W118" s="338"/>
      <c r="Y118" s="377"/>
    </row>
    <row r="119" spans="1:25" s="340" customFormat="1" x14ac:dyDescent="0.25">
      <c r="A119" s="338"/>
      <c r="B119" s="447"/>
      <c r="C119" s="447"/>
      <c r="D119" s="338"/>
      <c r="E119" s="338"/>
      <c r="F119" s="338"/>
      <c r="G119" s="338"/>
      <c r="H119" s="338"/>
      <c r="I119" s="338"/>
      <c r="J119" s="338"/>
      <c r="K119" s="338"/>
      <c r="L119" s="338"/>
      <c r="M119" s="448"/>
      <c r="N119" s="448"/>
      <c r="O119" s="448"/>
      <c r="P119" s="448"/>
      <c r="Q119" s="448"/>
      <c r="R119" s="448"/>
      <c r="S119" s="448"/>
      <c r="T119" s="448"/>
      <c r="U119" s="448"/>
      <c r="V119" s="338"/>
      <c r="W119" s="338"/>
      <c r="Y119" s="377"/>
    </row>
    <row r="120" spans="1:25" s="340" customFormat="1" x14ac:dyDescent="0.25">
      <c r="A120" s="338"/>
      <c r="B120" s="447"/>
      <c r="C120" s="447"/>
      <c r="D120" s="338"/>
      <c r="E120" s="338"/>
      <c r="F120" s="338"/>
      <c r="G120" s="338"/>
      <c r="H120" s="338"/>
      <c r="I120" s="338"/>
      <c r="J120" s="338"/>
      <c r="K120" s="338"/>
      <c r="L120" s="338"/>
      <c r="M120" s="448"/>
      <c r="N120" s="448"/>
      <c r="O120" s="448"/>
      <c r="P120" s="448"/>
      <c r="Q120" s="448"/>
      <c r="R120" s="448"/>
      <c r="S120" s="448"/>
      <c r="T120" s="448"/>
      <c r="U120" s="448"/>
      <c r="V120" s="338"/>
      <c r="W120" s="338"/>
      <c r="Y120" s="377"/>
    </row>
    <row r="121" spans="1:25" s="340" customFormat="1" x14ac:dyDescent="0.25">
      <c r="A121" s="338"/>
      <c r="B121" s="447"/>
      <c r="C121" s="447"/>
      <c r="D121" s="338"/>
      <c r="E121" s="338"/>
      <c r="F121" s="338"/>
      <c r="G121" s="338"/>
      <c r="H121" s="338"/>
      <c r="I121" s="338"/>
      <c r="J121" s="338"/>
      <c r="K121" s="338"/>
      <c r="L121" s="338"/>
      <c r="M121" s="448"/>
      <c r="N121" s="448"/>
      <c r="O121" s="448"/>
      <c r="P121" s="448"/>
      <c r="Q121" s="448"/>
      <c r="R121" s="448"/>
      <c r="S121" s="448"/>
      <c r="T121" s="448"/>
      <c r="U121" s="448"/>
      <c r="V121" s="338"/>
      <c r="W121" s="338"/>
      <c r="Y121" s="377"/>
    </row>
    <row r="122" spans="1:25" s="340" customFormat="1" x14ac:dyDescent="0.25">
      <c r="A122" s="338"/>
      <c r="B122" s="447"/>
      <c r="C122" s="447"/>
      <c r="D122" s="338"/>
      <c r="E122" s="338"/>
      <c r="F122" s="338"/>
      <c r="G122" s="338"/>
      <c r="H122" s="338"/>
      <c r="I122" s="338"/>
      <c r="J122" s="338"/>
      <c r="K122" s="338"/>
      <c r="L122" s="338"/>
      <c r="M122" s="448"/>
      <c r="N122" s="448"/>
      <c r="O122" s="448"/>
      <c r="P122" s="448"/>
      <c r="Q122" s="448"/>
      <c r="R122" s="448"/>
      <c r="S122" s="448"/>
      <c r="T122" s="448"/>
      <c r="U122" s="448"/>
      <c r="V122" s="338"/>
      <c r="W122" s="338"/>
      <c r="Y122" s="377"/>
    </row>
    <row r="123" spans="1:25" s="340" customFormat="1" x14ac:dyDescent="0.25">
      <c r="A123" s="338"/>
      <c r="B123" s="447"/>
      <c r="C123" s="447"/>
      <c r="D123" s="338"/>
      <c r="E123" s="338"/>
      <c r="F123" s="338"/>
      <c r="G123" s="338"/>
      <c r="H123" s="338"/>
      <c r="I123" s="338"/>
      <c r="J123" s="338"/>
      <c r="K123" s="338"/>
      <c r="L123" s="338"/>
      <c r="M123" s="448"/>
      <c r="N123" s="448"/>
      <c r="O123" s="448"/>
      <c r="P123" s="448"/>
      <c r="Q123" s="448"/>
      <c r="R123" s="448"/>
      <c r="S123" s="448"/>
      <c r="T123" s="448"/>
      <c r="U123" s="448"/>
      <c r="V123" s="338"/>
      <c r="W123" s="338"/>
      <c r="Y123" s="377"/>
    </row>
    <row r="124" spans="1:25" s="340" customFormat="1" x14ac:dyDescent="0.25">
      <c r="A124" s="338"/>
      <c r="B124" s="447"/>
      <c r="C124" s="447"/>
      <c r="D124" s="338"/>
      <c r="E124" s="338"/>
      <c r="F124" s="338"/>
      <c r="G124" s="338"/>
      <c r="H124" s="338"/>
      <c r="I124" s="338"/>
      <c r="J124" s="338"/>
      <c r="K124" s="338"/>
      <c r="L124" s="338"/>
      <c r="M124" s="448"/>
      <c r="N124" s="448"/>
      <c r="O124" s="448"/>
      <c r="P124" s="448"/>
      <c r="Q124" s="448"/>
      <c r="R124" s="448"/>
      <c r="S124" s="448"/>
      <c r="T124" s="448"/>
      <c r="U124" s="448"/>
      <c r="V124" s="338"/>
      <c r="W124" s="338"/>
      <c r="Y124" s="377"/>
    </row>
    <row r="125" spans="1:25" s="340" customFormat="1" x14ac:dyDescent="0.25">
      <c r="A125" s="338"/>
      <c r="B125" s="447"/>
      <c r="C125" s="447"/>
      <c r="D125" s="338"/>
      <c r="E125" s="338"/>
      <c r="F125" s="338"/>
      <c r="G125" s="338"/>
      <c r="H125" s="338"/>
      <c r="I125" s="338"/>
      <c r="J125" s="338"/>
      <c r="K125" s="338"/>
      <c r="L125" s="338"/>
      <c r="M125" s="448"/>
      <c r="N125" s="448"/>
      <c r="O125" s="448"/>
      <c r="P125" s="448"/>
      <c r="Q125" s="448"/>
      <c r="R125" s="448"/>
      <c r="S125" s="448"/>
      <c r="T125" s="448"/>
      <c r="U125" s="448"/>
      <c r="V125" s="338"/>
      <c r="W125" s="338"/>
      <c r="Y125" s="377"/>
    </row>
    <row r="126" spans="1:25" s="340" customFormat="1" x14ac:dyDescent="0.25">
      <c r="A126" s="338"/>
      <c r="B126" s="447"/>
      <c r="C126" s="447"/>
      <c r="D126" s="338"/>
      <c r="E126" s="338"/>
      <c r="F126" s="338"/>
      <c r="G126" s="338"/>
      <c r="H126" s="338"/>
      <c r="I126" s="338"/>
      <c r="J126" s="338"/>
      <c r="K126" s="338"/>
      <c r="L126" s="338"/>
      <c r="M126" s="448"/>
      <c r="N126" s="448"/>
      <c r="O126" s="448"/>
      <c r="P126" s="448"/>
      <c r="Q126" s="448"/>
      <c r="R126" s="448"/>
      <c r="S126" s="448"/>
      <c r="T126" s="448"/>
      <c r="U126" s="448"/>
      <c r="V126" s="338"/>
      <c r="W126" s="338"/>
      <c r="Y126" s="377"/>
    </row>
    <row r="127" spans="1:25" s="340" customFormat="1" x14ac:dyDescent="0.25">
      <c r="A127" s="338"/>
      <c r="B127" s="447"/>
      <c r="C127" s="447"/>
      <c r="D127" s="338"/>
      <c r="E127" s="338"/>
      <c r="F127" s="338"/>
      <c r="G127" s="338"/>
      <c r="H127" s="338"/>
      <c r="I127" s="338"/>
      <c r="J127" s="338"/>
      <c r="K127" s="338"/>
      <c r="L127" s="338"/>
      <c r="M127" s="448"/>
      <c r="N127" s="448"/>
      <c r="O127" s="448"/>
      <c r="P127" s="448"/>
      <c r="Q127" s="448"/>
      <c r="R127" s="448"/>
      <c r="S127" s="448"/>
      <c r="T127" s="448"/>
      <c r="U127" s="448"/>
      <c r="V127" s="338"/>
      <c r="W127" s="338"/>
      <c r="Y127" s="377"/>
    </row>
    <row r="128" spans="1:25" s="340" customFormat="1" x14ac:dyDescent="0.25">
      <c r="A128" s="338"/>
      <c r="B128" s="447"/>
      <c r="C128" s="447"/>
      <c r="D128" s="338"/>
      <c r="E128" s="338"/>
      <c r="F128" s="338"/>
      <c r="G128" s="338"/>
      <c r="H128" s="338"/>
      <c r="I128" s="338"/>
      <c r="J128" s="338"/>
      <c r="K128" s="338"/>
      <c r="L128" s="338"/>
      <c r="M128" s="448"/>
      <c r="N128" s="448"/>
      <c r="O128" s="448"/>
      <c r="P128" s="448"/>
      <c r="Q128" s="448"/>
      <c r="R128" s="448"/>
      <c r="S128" s="448"/>
      <c r="T128" s="448"/>
      <c r="U128" s="448"/>
      <c r="V128" s="338"/>
      <c r="W128" s="338"/>
      <c r="Y128" s="377"/>
    </row>
    <row r="129" spans="1:25" s="340" customFormat="1" x14ac:dyDescent="0.25">
      <c r="A129" s="338"/>
      <c r="B129" s="447"/>
      <c r="C129" s="447"/>
      <c r="D129" s="338"/>
      <c r="E129" s="338"/>
      <c r="F129" s="338"/>
      <c r="G129" s="338"/>
      <c r="H129" s="338"/>
      <c r="I129" s="338"/>
      <c r="J129" s="338"/>
      <c r="K129" s="338"/>
      <c r="L129" s="338"/>
      <c r="M129" s="448"/>
      <c r="N129" s="448"/>
      <c r="O129" s="448"/>
      <c r="P129" s="448"/>
      <c r="Q129" s="448"/>
      <c r="R129" s="448"/>
      <c r="S129" s="448"/>
      <c r="T129" s="448"/>
      <c r="U129" s="448"/>
      <c r="V129" s="338"/>
      <c r="W129" s="338"/>
      <c r="Y129" s="377"/>
    </row>
    <row r="130" spans="1:25" s="340" customFormat="1" x14ac:dyDescent="0.25">
      <c r="A130" s="338"/>
      <c r="B130" s="447"/>
      <c r="C130" s="447"/>
      <c r="D130" s="338"/>
      <c r="E130" s="338"/>
      <c r="F130" s="338"/>
      <c r="G130" s="338"/>
      <c r="H130" s="338"/>
      <c r="I130" s="338"/>
      <c r="J130" s="338"/>
      <c r="K130" s="338"/>
      <c r="L130" s="338"/>
      <c r="M130" s="448"/>
      <c r="N130" s="448"/>
      <c r="O130" s="448"/>
      <c r="P130" s="448"/>
      <c r="Q130" s="448"/>
      <c r="R130" s="448"/>
      <c r="S130" s="448"/>
      <c r="T130" s="448"/>
      <c r="U130" s="448"/>
      <c r="V130" s="338"/>
      <c r="W130" s="338"/>
      <c r="Y130" s="377"/>
    </row>
    <row r="131" spans="1:25" s="340" customFormat="1" x14ac:dyDescent="0.25">
      <c r="A131" s="338"/>
      <c r="B131" s="447"/>
      <c r="C131" s="447"/>
      <c r="D131" s="338"/>
      <c r="E131" s="338"/>
      <c r="F131" s="338"/>
      <c r="G131" s="338"/>
      <c r="H131" s="338"/>
      <c r="I131" s="338"/>
      <c r="J131" s="338"/>
      <c r="K131" s="338"/>
      <c r="L131" s="338"/>
      <c r="M131" s="448"/>
      <c r="N131" s="448"/>
      <c r="O131" s="448"/>
      <c r="P131" s="448"/>
      <c r="Q131" s="448"/>
      <c r="R131" s="448"/>
      <c r="S131" s="448"/>
      <c r="T131" s="448"/>
      <c r="U131" s="448"/>
      <c r="V131" s="338"/>
      <c r="W131" s="338"/>
      <c r="Y131" s="377"/>
    </row>
    <row r="132" spans="1:25" s="340" customFormat="1" x14ac:dyDescent="0.25">
      <c r="A132" s="338"/>
      <c r="B132" s="447"/>
      <c r="C132" s="447"/>
      <c r="D132" s="338"/>
      <c r="E132" s="338"/>
      <c r="F132" s="338"/>
      <c r="G132" s="338"/>
      <c r="H132" s="338"/>
      <c r="I132" s="338"/>
      <c r="J132" s="338"/>
      <c r="K132" s="338"/>
      <c r="L132" s="338"/>
      <c r="M132" s="448"/>
      <c r="N132" s="448"/>
      <c r="O132" s="448"/>
      <c r="P132" s="448"/>
      <c r="Q132" s="448"/>
      <c r="R132" s="448"/>
      <c r="S132" s="448"/>
      <c r="T132" s="448"/>
      <c r="U132" s="448"/>
      <c r="V132" s="338"/>
      <c r="W132" s="338"/>
      <c r="Y132" s="377"/>
    </row>
    <row r="133" spans="1:25" s="340" customFormat="1" x14ac:dyDescent="0.25">
      <c r="A133" s="338"/>
      <c r="B133" s="447"/>
      <c r="C133" s="447"/>
      <c r="D133" s="338"/>
      <c r="E133" s="338"/>
      <c r="F133" s="338"/>
      <c r="G133" s="338"/>
      <c r="H133" s="338"/>
      <c r="I133" s="338"/>
      <c r="J133" s="338"/>
      <c r="K133" s="338"/>
      <c r="L133" s="338"/>
      <c r="M133" s="448"/>
      <c r="N133" s="448"/>
      <c r="O133" s="448"/>
      <c r="P133" s="448"/>
      <c r="Q133" s="448"/>
      <c r="R133" s="448"/>
      <c r="S133" s="448"/>
      <c r="T133" s="448"/>
      <c r="U133" s="448"/>
      <c r="V133" s="338"/>
      <c r="W133" s="338"/>
      <c r="Y133" s="377"/>
    </row>
    <row r="134" spans="1:25" s="340" customFormat="1" x14ac:dyDescent="0.25">
      <c r="A134" s="338"/>
      <c r="B134" s="447"/>
      <c r="C134" s="447"/>
      <c r="D134" s="338"/>
      <c r="E134" s="338"/>
      <c r="F134" s="338"/>
      <c r="G134" s="338"/>
      <c r="H134" s="338"/>
      <c r="I134" s="338"/>
      <c r="J134" s="338"/>
      <c r="K134" s="338"/>
      <c r="L134" s="338"/>
      <c r="M134" s="448"/>
      <c r="N134" s="448"/>
      <c r="O134" s="448"/>
      <c r="P134" s="448"/>
      <c r="Q134" s="448"/>
      <c r="R134" s="448"/>
      <c r="S134" s="448"/>
      <c r="T134" s="448"/>
      <c r="U134" s="448"/>
      <c r="V134" s="338"/>
      <c r="W134" s="338"/>
      <c r="Y134" s="377"/>
    </row>
    <row r="135" spans="1:25" s="340" customFormat="1" x14ac:dyDescent="0.25">
      <c r="A135" s="338"/>
      <c r="B135" s="447"/>
      <c r="C135" s="447"/>
      <c r="D135" s="338"/>
      <c r="E135" s="338"/>
      <c r="F135" s="338"/>
      <c r="G135" s="338"/>
      <c r="H135" s="338"/>
      <c r="I135" s="338"/>
      <c r="J135" s="338"/>
      <c r="K135" s="338"/>
      <c r="L135" s="338"/>
      <c r="M135" s="448"/>
      <c r="N135" s="448"/>
      <c r="O135" s="448"/>
      <c r="P135" s="448"/>
      <c r="Q135" s="448"/>
      <c r="R135" s="448"/>
      <c r="S135" s="448"/>
      <c r="T135" s="448"/>
      <c r="U135" s="448"/>
      <c r="V135" s="338"/>
      <c r="W135" s="338"/>
      <c r="Y135" s="377"/>
    </row>
    <row r="136" spans="1:25" s="340" customFormat="1" x14ac:dyDescent="0.25">
      <c r="A136" s="338"/>
      <c r="B136" s="447"/>
      <c r="C136" s="447"/>
      <c r="D136" s="338"/>
      <c r="E136" s="338"/>
      <c r="F136" s="338"/>
      <c r="G136" s="338"/>
      <c r="H136" s="338"/>
      <c r="I136" s="338"/>
      <c r="J136" s="338"/>
      <c r="K136" s="338"/>
      <c r="L136" s="338"/>
      <c r="M136" s="448"/>
      <c r="N136" s="448"/>
      <c r="O136" s="448"/>
      <c r="P136" s="448"/>
      <c r="Q136" s="448"/>
      <c r="R136" s="448"/>
      <c r="S136" s="448"/>
      <c r="T136" s="448"/>
      <c r="U136" s="448"/>
      <c r="V136" s="338"/>
      <c r="W136" s="338"/>
      <c r="Y136" s="377"/>
    </row>
    <row r="137" spans="1:25" s="340" customFormat="1" x14ac:dyDescent="0.25">
      <c r="A137" s="338"/>
      <c r="B137" s="447"/>
      <c r="C137" s="447"/>
      <c r="D137" s="338"/>
      <c r="E137" s="338"/>
      <c r="F137" s="338"/>
      <c r="G137" s="338"/>
      <c r="H137" s="338"/>
      <c r="I137" s="338"/>
      <c r="J137" s="338"/>
      <c r="K137" s="338"/>
      <c r="L137" s="338"/>
      <c r="M137" s="448"/>
      <c r="N137" s="448"/>
      <c r="O137" s="448"/>
      <c r="P137" s="448"/>
      <c r="Q137" s="448"/>
      <c r="R137" s="448"/>
      <c r="S137" s="448"/>
      <c r="T137" s="448"/>
      <c r="U137" s="448"/>
      <c r="V137" s="338"/>
      <c r="W137" s="338"/>
      <c r="Y137" s="377"/>
    </row>
    <row r="138" spans="1:25" s="340" customFormat="1" x14ac:dyDescent="0.25">
      <c r="A138" s="338"/>
      <c r="B138" s="447"/>
      <c r="C138" s="447"/>
      <c r="D138" s="338"/>
      <c r="E138" s="338"/>
      <c r="F138" s="338"/>
      <c r="G138" s="338"/>
      <c r="H138" s="338"/>
      <c r="I138" s="338"/>
      <c r="J138" s="338"/>
      <c r="K138" s="338"/>
      <c r="L138" s="338"/>
      <c r="M138" s="448"/>
      <c r="N138" s="448"/>
      <c r="O138" s="448"/>
      <c r="P138" s="448"/>
      <c r="Q138" s="448"/>
      <c r="R138" s="448"/>
      <c r="S138" s="448"/>
      <c r="T138" s="448"/>
      <c r="U138" s="448"/>
      <c r="V138" s="338"/>
      <c r="W138" s="338"/>
      <c r="Y138" s="377"/>
    </row>
    <row r="139" spans="1:25" s="340" customFormat="1" x14ac:dyDescent="0.25">
      <c r="A139" s="338"/>
      <c r="B139" s="447"/>
      <c r="C139" s="447"/>
      <c r="E139" s="338"/>
      <c r="F139" s="338"/>
      <c r="G139" s="338"/>
      <c r="H139" s="338"/>
      <c r="I139" s="338"/>
      <c r="J139" s="338"/>
      <c r="K139" s="338"/>
      <c r="L139" s="338"/>
      <c r="M139" s="448"/>
      <c r="N139" s="448"/>
      <c r="O139" s="448"/>
      <c r="P139" s="448"/>
      <c r="Q139" s="448"/>
      <c r="R139" s="448"/>
      <c r="S139" s="448"/>
      <c r="T139" s="448"/>
      <c r="U139" s="448"/>
      <c r="V139" s="338"/>
      <c r="W139" s="338"/>
      <c r="Y139" s="377"/>
    </row>
    <row r="140" spans="1:25" s="340" customFormat="1" x14ac:dyDescent="0.25">
      <c r="A140" s="338"/>
      <c r="B140" s="413"/>
      <c r="C140" s="413"/>
      <c r="M140" s="336"/>
      <c r="N140" s="336"/>
      <c r="O140" s="336"/>
      <c r="P140" s="336"/>
      <c r="Q140" s="336"/>
      <c r="R140" s="336"/>
      <c r="S140" s="336"/>
      <c r="T140" s="336"/>
      <c r="U140" s="336"/>
      <c r="Y140" s="377"/>
    </row>
    <row r="141" spans="1:25" s="340" customFormat="1" x14ac:dyDescent="0.25">
      <c r="A141" s="338"/>
      <c r="B141" s="413"/>
      <c r="C141" s="413"/>
      <c r="M141" s="336"/>
      <c r="N141" s="336"/>
      <c r="O141" s="336"/>
      <c r="P141" s="336"/>
      <c r="Q141" s="336"/>
      <c r="R141" s="336"/>
      <c r="S141" s="336"/>
      <c r="T141" s="336"/>
      <c r="U141" s="336"/>
      <c r="Y141" s="377"/>
    </row>
    <row r="142" spans="1:25" s="340" customFormat="1" x14ac:dyDescent="0.25">
      <c r="B142" s="413"/>
      <c r="C142" s="413"/>
      <c r="M142" s="336"/>
      <c r="N142" s="336"/>
      <c r="O142" s="336"/>
      <c r="P142" s="336"/>
      <c r="Q142" s="336"/>
      <c r="R142" s="336"/>
      <c r="S142" s="336"/>
      <c r="T142" s="336"/>
      <c r="U142" s="336"/>
      <c r="Y142" s="377"/>
    </row>
    <row r="143" spans="1:25" s="340" customFormat="1" x14ac:dyDescent="0.25">
      <c r="B143" s="413"/>
      <c r="C143" s="413"/>
      <c r="M143" s="336"/>
      <c r="N143" s="336"/>
      <c r="O143" s="336"/>
      <c r="P143" s="336"/>
      <c r="Q143" s="336"/>
      <c r="R143" s="336"/>
      <c r="S143" s="336"/>
      <c r="T143" s="336"/>
      <c r="U143" s="336"/>
      <c r="Y143" s="377"/>
    </row>
    <row r="144" spans="1:25" s="340" customFormat="1" x14ac:dyDescent="0.25">
      <c r="B144" s="413"/>
      <c r="C144" s="413"/>
      <c r="M144" s="336"/>
      <c r="N144" s="336"/>
      <c r="O144" s="336"/>
      <c r="P144" s="336"/>
      <c r="Q144" s="336"/>
      <c r="R144" s="336"/>
      <c r="S144" s="336"/>
      <c r="T144" s="336"/>
      <c r="U144" s="336"/>
      <c r="Y144" s="377"/>
    </row>
    <row r="145" spans="2:25" s="340" customFormat="1" x14ac:dyDescent="0.25">
      <c r="B145" s="413"/>
      <c r="C145" s="413"/>
      <c r="M145" s="336"/>
      <c r="N145" s="336"/>
      <c r="O145" s="336"/>
      <c r="P145" s="336"/>
      <c r="Q145" s="336"/>
      <c r="R145" s="336"/>
      <c r="S145" s="336"/>
      <c r="T145" s="336"/>
      <c r="U145" s="336"/>
      <c r="Y145" s="377"/>
    </row>
    <row r="146" spans="2:25" s="340" customFormat="1" x14ac:dyDescent="0.25">
      <c r="B146" s="413"/>
      <c r="C146" s="413"/>
      <c r="M146" s="336"/>
      <c r="N146" s="336"/>
      <c r="O146" s="336"/>
      <c r="P146" s="336"/>
      <c r="Q146" s="336"/>
      <c r="R146" s="336"/>
      <c r="S146" s="336"/>
      <c r="T146" s="336"/>
      <c r="U146" s="336"/>
      <c r="Y146" s="377"/>
    </row>
    <row r="147" spans="2:25" s="340" customFormat="1" x14ac:dyDescent="0.25">
      <c r="B147" s="413"/>
      <c r="C147" s="413"/>
      <c r="M147" s="336"/>
      <c r="N147" s="336"/>
      <c r="O147" s="336"/>
      <c r="P147" s="336"/>
      <c r="Q147" s="336"/>
      <c r="R147" s="336"/>
      <c r="S147" s="336"/>
      <c r="T147" s="336"/>
      <c r="U147" s="336"/>
      <c r="Y147" s="377"/>
    </row>
    <row r="148" spans="2:25" s="340" customFormat="1" x14ac:dyDescent="0.25">
      <c r="B148" s="413"/>
      <c r="C148" s="413"/>
      <c r="M148" s="336"/>
      <c r="N148" s="336"/>
      <c r="O148" s="336"/>
      <c r="P148" s="336"/>
      <c r="Q148" s="336"/>
      <c r="R148" s="336"/>
      <c r="S148" s="336"/>
      <c r="T148" s="336"/>
      <c r="U148" s="336"/>
      <c r="Y148" s="377"/>
    </row>
    <row r="149" spans="2:25" s="340" customFormat="1" x14ac:dyDescent="0.25">
      <c r="B149" s="413"/>
      <c r="C149" s="413"/>
      <c r="M149" s="336"/>
      <c r="N149" s="336"/>
      <c r="O149" s="336"/>
      <c r="P149" s="336"/>
      <c r="Q149" s="336"/>
      <c r="R149" s="336"/>
      <c r="S149" s="336"/>
      <c r="T149" s="336"/>
      <c r="U149" s="336"/>
      <c r="Y149" s="377"/>
    </row>
    <row r="150" spans="2:25" s="340" customFormat="1" x14ac:dyDescent="0.25">
      <c r="B150" s="413"/>
      <c r="C150" s="413"/>
      <c r="M150" s="336"/>
      <c r="N150" s="336"/>
      <c r="O150" s="336"/>
      <c r="P150" s="336"/>
      <c r="Q150" s="336"/>
      <c r="R150" s="336"/>
      <c r="S150" s="336"/>
      <c r="T150" s="336"/>
      <c r="U150" s="336"/>
      <c r="Y150" s="377"/>
    </row>
    <row r="151" spans="2:25" s="340" customFormat="1" x14ac:dyDescent="0.25">
      <c r="B151" s="413"/>
      <c r="C151" s="413"/>
      <c r="M151" s="336"/>
      <c r="N151" s="336"/>
      <c r="O151" s="336"/>
      <c r="P151" s="336"/>
      <c r="Q151" s="336"/>
      <c r="R151" s="336"/>
      <c r="S151" s="336"/>
      <c r="T151" s="336"/>
      <c r="U151" s="336"/>
      <c r="Y151" s="377"/>
    </row>
    <row r="152" spans="2:25" s="340" customFormat="1" x14ac:dyDescent="0.25">
      <c r="B152" s="413"/>
      <c r="C152" s="413"/>
      <c r="M152" s="336"/>
      <c r="N152" s="336"/>
      <c r="O152" s="336"/>
      <c r="P152" s="336"/>
      <c r="Q152" s="336"/>
      <c r="R152" s="336"/>
      <c r="S152" s="336"/>
      <c r="T152" s="336"/>
      <c r="U152" s="336"/>
      <c r="Y152" s="377"/>
    </row>
    <row r="153" spans="2:25" s="340" customFormat="1" x14ac:dyDescent="0.25">
      <c r="B153" s="413"/>
      <c r="C153" s="413"/>
      <c r="M153" s="336"/>
      <c r="N153" s="336"/>
      <c r="O153" s="336"/>
      <c r="P153" s="336"/>
      <c r="Q153" s="336"/>
      <c r="R153" s="336"/>
      <c r="S153" s="336"/>
      <c r="T153" s="336"/>
      <c r="U153" s="336"/>
      <c r="Y153" s="377"/>
    </row>
    <row r="154" spans="2:25" s="340" customFormat="1" x14ac:dyDescent="0.25">
      <c r="B154" s="413"/>
      <c r="C154" s="413"/>
      <c r="M154" s="336"/>
      <c r="N154" s="336"/>
      <c r="O154" s="336"/>
      <c r="P154" s="336"/>
      <c r="Q154" s="336"/>
      <c r="R154" s="336"/>
      <c r="S154" s="336"/>
      <c r="T154" s="336"/>
      <c r="U154" s="336"/>
      <c r="Y154" s="377"/>
    </row>
    <row r="155" spans="2:25" s="340" customFormat="1" x14ac:dyDescent="0.25">
      <c r="B155" s="413"/>
      <c r="C155" s="413"/>
      <c r="M155" s="336"/>
      <c r="N155" s="336"/>
      <c r="O155" s="336"/>
      <c r="P155" s="336"/>
      <c r="Q155" s="336"/>
      <c r="R155" s="336"/>
      <c r="S155" s="336"/>
      <c r="T155" s="336"/>
      <c r="U155" s="336"/>
      <c r="Y155" s="377"/>
    </row>
    <row r="156" spans="2:25" s="340" customFormat="1" x14ac:dyDescent="0.25">
      <c r="B156" s="413"/>
      <c r="C156" s="413"/>
      <c r="M156" s="336"/>
      <c r="N156" s="336"/>
      <c r="O156" s="336"/>
      <c r="P156" s="336"/>
      <c r="Q156" s="336"/>
      <c r="R156" s="336"/>
      <c r="S156" s="336"/>
      <c r="T156" s="336"/>
      <c r="U156" s="336"/>
      <c r="Y156" s="377"/>
    </row>
    <row r="157" spans="2:25" s="340" customFormat="1" x14ac:dyDescent="0.25">
      <c r="B157" s="413"/>
      <c r="C157" s="413"/>
      <c r="M157" s="336"/>
      <c r="N157" s="336"/>
      <c r="O157" s="336"/>
      <c r="P157" s="336"/>
      <c r="Q157" s="336"/>
      <c r="R157" s="336"/>
      <c r="S157" s="336"/>
      <c r="T157" s="336"/>
      <c r="U157" s="336"/>
      <c r="Y157" s="377"/>
    </row>
    <row r="158" spans="2:25" s="340" customFormat="1" x14ac:dyDescent="0.25">
      <c r="B158" s="413"/>
      <c r="C158" s="413"/>
      <c r="M158" s="336"/>
      <c r="N158" s="336"/>
      <c r="O158" s="336"/>
      <c r="P158" s="336"/>
      <c r="Q158" s="336"/>
      <c r="R158" s="336"/>
      <c r="S158" s="336"/>
      <c r="T158" s="336"/>
      <c r="U158" s="336"/>
      <c r="Y158" s="377"/>
    </row>
    <row r="159" spans="2:25" s="340" customFormat="1" x14ac:dyDescent="0.25">
      <c r="B159" s="413"/>
      <c r="C159" s="413"/>
      <c r="M159" s="336"/>
      <c r="N159" s="336"/>
      <c r="O159" s="336"/>
      <c r="P159" s="336"/>
      <c r="Q159" s="336"/>
      <c r="R159" s="336"/>
      <c r="S159" s="336"/>
      <c r="T159" s="336"/>
      <c r="U159" s="336"/>
      <c r="Y159" s="377"/>
    </row>
    <row r="160" spans="2:25" s="340" customFormat="1" x14ac:dyDescent="0.25">
      <c r="B160" s="413"/>
      <c r="C160" s="413"/>
      <c r="M160" s="336"/>
      <c r="N160" s="336"/>
      <c r="O160" s="336"/>
      <c r="P160" s="336"/>
      <c r="Q160" s="336"/>
      <c r="R160" s="336"/>
      <c r="S160" s="336"/>
      <c r="T160" s="336"/>
      <c r="U160" s="336"/>
      <c r="Y160" s="377"/>
    </row>
    <row r="161" spans="2:25" s="340" customFormat="1" x14ac:dyDescent="0.25">
      <c r="B161" s="413"/>
      <c r="C161" s="413"/>
      <c r="M161" s="336"/>
      <c r="N161" s="336"/>
      <c r="O161" s="336"/>
      <c r="P161" s="336"/>
      <c r="Q161" s="336"/>
      <c r="R161" s="336"/>
      <c r="S161" s="336"/>
      <c r="T161" s="336"/>
      <c r="U161" s="336"/>
      <c r="Y161" s="377"/>
    </row>
    <row r="162" spans="2:25" s="340" customFormat="1" x14ac:dyDescent="0.25">
      <c r="B162" s="413"/>
      <c r="C162" s="413"/>
      <c r="M162" s="336"/>
      <c r="N162" s="336"/>
      <c r="O162" s="336"/>
      <c r="P162" s="336"/>
      <c r="Q162" s="336"/>
      <c r="R162" s="336"/>
      <c r="S162" s="336"/>
      <c r="T162" s="336"/>
      <c r="U162" s="336"/>
      <c r="Y162" s="377"/>
    </row>
    <row r="163" spans="2:25" s="340" customFormat="1" x14ac:dyDescent="0.25">
      <c r="B163" s="413"/>
      <c r="C163" s="413"/>
      <c r="M163" s="336"/>
      <c r="N163" s="336"/>
      <c r="O163" s="336"/>
      <c r="P163" s="336"/>
      <c r="Q163" s="336"/>
      <c r="R163" s="336"/>
      <c r="S163" s="336"/>
      <c r="T163" s="336"/>
      <c r="U163" s="336"/>
      <c r="Y163" s="377"/>
    </row>
    <row r="164" spans="2:25" s="340" customFormat="1" x14ac:dyDescent="0.25">
      <c r="B164" s="413"/>
      <c r="C164" s="413"/>
      <c r="M164" s="336"/>
      <c r="N164" s="336"/>
      <c r="O164" s="336"/>
      <c r="P164" s="336"/>
      <c r="Q164" s="336"/>
      <c r="R164" s="336"/>
      <c r="S164" s="336"/>
      <c r="T164" s="336"/>
      <c r="U164" s="336"/>
      <c r="Y164" s="377"/>
    </row>
    <row r="165" spans="2:25" s="340" customFormat="1" x14ac:dyDescent="0.25">
      <c r="B165" s="413"/>
      <c r="C165" s="413"/>
      <c r="M165" s="336"/>
      <c r="N165" s="336"/>
      <c r="O165" s="336"/>
      <c r="P165" s="336"/>
      <c r="Q165" s="336"/>
      <c r="R165" s="336"/>
      <c r="S165" s="336"/>
      <c r="T165" s="336"/>
      <c r="U165" s="336"/>
      <c r="Y165" s="377"/>
    </row>
    <row r="166" spans="2:25" s="340" customFormat="1" x14ac:dyDescent="0.25">
      <c r="B166" s="413"/>
      <c r="C166" s="413"/>
      <c r="M166" s="336"/>
      <c r="N166" s="336"/>
      <c r="O166" s="336"/>
      <c r="P166" s="336"/>
      <c r="Q166" s="336"/>
      <c r="R166" s="336"/>
      <c r="S166" s="336"/>
      <c r="T166" s="336"/>
      <c r="U166" s="336"/>
      <c r="Y166" s="377"/>
    </row>
    <row r="167" spans="2:25" s="340" customFormat="1" x14ac:dyDescent="0.25">
      <c r="B167" s="413"/>
      <c r="C167" s="413"/>
      <c r="M167" s="336"/>
      <c r="N167" s="336"/>
      <c r="O167" s="336"/>
      <c r="P167" s="336"/>
      <c r="Q167" s="336"/>
      <c r="R167" s="336"/>
      <c r="S167" s="336"/>
      <c r="T167" s="336"/>
      <c r="U167" s="336"/>
      <c r="Y167" s="377"/>
    </row>
    <row r="168" spans="2:25" s="340" customFormat="1" x14ac:dyDescent="0.25">
      <c r="B168" s="413"/>
      <c r="C168" s="413"/>
      <c r="M168" s="336"/>
      <c r="N168" s="336"/>
      <c r="O168" s="336"/>
      <c r="P168" s="336"/>
      <c r="Q168" s="336"/>
      <c r="R168" s="336"/>
      <c r="S168" s="336"/>
      <c r="T168" s="336"/>
      <c r="U168" s="336"/>
      <c r="Y168" s="377"/>
    </row>
    <row r="169" spans="2:25" s="340" customFormat="1" x14ac:dyDescent="0.25">
      <c r="B169" s="413"/>
      <c r="C169" s="413"/>
      <c r="M169" s="336"/>
      <c r="N169" s="336"/>
      <c r="O169" s="336"/>
      <c r="P169" s="336"/>
      <c r="Q169" s="336"/>
      <c r="R169" s="336"/>
      <c r="S169" s="336"/>
      <c r="T169" s="336"/>
      <c r="U169" s="336"/>
      <c r="Y169" s="377"/>
    </row>
    <row r="170" spans="2:25" s="340" customFormat="1" x14ac:dyDescent="0.25">
      <c r="B170" s="413"/>
      <c r="C170" s="413"/>
      <c r="M170" s="336"/>
      <c r="N170" s="336"/>
      <c r="O170" s="336"/>
      <c r="P170" s="336"/>
      <c r="Q170" s="336"/>
      <c r="R170" s="336"/>
      <c r="S170" s="336"/>
      <c r="T170" s="336"/>
      <c r="U170" s="336"/>
      <c r="Y170" s="377"/>
    </row>
    <row r="171" spans="2:25" s="340" customFormat="1" x14ac:dyDescent="0.25">
      <c r="B171" s="413"/>
      <c r="C171" s="413"/>
      <c r="M171" s="336"/>
      <c r="N171" s="336"/>
      <c r="O171" s="336"/>
      <c r="P171" s="336"/>
      <c r="Q171" s="336"/>
      <c r="R171" s="336"/>
      <c r="S171" s="336"/>
      <c r="T171" s="336"/>
      <c r="U171" s="336"/>
      <c r="Y171" s="377"/>
    </row>
    <row r="172" spans="2:25" s="340" customFormat="1" x14ac:dyDescent="0.25">
      <c r="B172" s="413"/>
      <c r="C172" s="413"/>
      <c r="M172" s="336"/>
      <c r="N172" s="336"/>
      <c r="O172" s="336"/>
      <c r="P172" s="336"/>
      <c r="Q172" s="336"/>
      <c r="R172" s="336"/>
      <c r="S172" s="336"/>
      <c r="T172" s="336"/>
      <c r="U172" s="336"/>
      <c r="Y172" s="377"/>
    </row>
    <row r="173" spans="2:25" s="340" customFormat="1" x14ac:dyDescent="0.25">
      <c r="B173" s="413"/>
      <c r="C173" s="413"/>
      <c r="M173" s="336"/>
      <c r="N173" s="336"/>
      <c r="O173" s="336"/>
      <c r="P173" s="336"/>
      <c r="Q173" s="336"/>
      <c r="R173" s="336"/>
      <c r="S173" s="336"/>
      <c r="T173" s="336"/>
      <c r="U173" s="336"/>
      <c r="Y173" s="377"/>
    </row>
    <row r="174" spans="2:25" s="340" customFormat="1" x14ac:dyDescent="0.25">
      <c r="B174" s="413"/>
      <c r="C174" s="413"/>
      <c r="M174" s="336"/>
      <c r="N174" s="336"/>
      <c r="O174" s="336"/>
      <c r="P174" s="336"/>
      <c r="Q174" s="336"/>
      <c r="R174" s="336"/>
      <c r="S174" s="336"/>
      <c r="T174" s="336"/>
      <c r="U174" s="336"/>
      <c r="Y174" s="377"/>
    </row>
    <row r="175" spans="2:25" s="340" customFormat="1" x14ac:dyDescent="0.25">
      <c r="B175" s="413"/>
      <c r="C175" s="413"/>
      <c r="M175" s="336"/>
      <c r="N175" s="336"/>
      <c r="O175" s="336"/>
      <c r="P175" s="336"/>
      <c r="Q175" s="336"/>
      <c r="R175" s="336"/>
      <c r="S175" s="336"/>
      <c r="T175" s="336"/>
      <c r="U175" s="336"/>
      <c r="Y175" s="377"/>
    </row>
    <row r="176" spans="2:25" s="340" customFormat="1" x14ac:dyDescent="0.25">
      <c r="B176" s="413"/>
      <c r="C176" s="413"/>
      <c r="M176" s="336"/>
      <c r="N176" s="336"/>
      <c r="O176" s="336"/>
      <c r="P176" s="336"/>
      <c r="Q176" s="336"/>
      <c r="R176" s="336"/>
      <c r="S176" s="336"/>
      <c r="T176" s="336"/>
      <c r="U176" s="336"/>
      <c r="Y176" s="377"/>
    </row>
    <row r="177" spans="2:25" s="340" customFormat="1" x14ac:dyDescent="0.25">
      <c r="B177" s="413"/>
      <c r="C177" s="413"/>
      <c r="M177" s="336"/>
      <c r="N177" s="336"/>
      <c r="O177" s="336"/>
      <c r="P177" s="336"/>
      <c r="Q177" s="336"/>
      <c r="R177" s="336"/>
      <c r="S177" s="336"/>
      <c r="T177" s="336"/>
      <c r="U177" s="336"/>
      <c r="Y177" s="377"/>
    </row>
    <row r="178" spans="2:25" s="340" customFormat="1" x14ac:dyDescent="0.25">
      <c r="B178" s="413"/>
      <c r="C178" s="413"/>
      <c r="M178" s="336"/>
      <c r="N178" s="336"/>
      <c r="O178" s="336"/>
      <c r="P178" s="336"/>
      <c r="Q178" s="336"/>
      <c r="R178" s="336"/>
      <c r="S178" s="336"/>
      <c r="T178" s="336"/>
      <c r="U178" s="336"/>
      <c r="Y178" s="377"/>
    </row>
    <row r="179" spans="2:25" s="340" customFormat="1" x14ac:dyDescent="0.25">
      <c r="B179" s="413"/>
      <c r="C179" s="413"/>
      <c r="M179" s="336"/>
      <c r="N179" s="336"/>
      <c r="O179" s="336"/>
      <c r="P179" s="336"/>
      <c r="Q179" s="336"/>
      <c r="R179" s="336"/>
      <c r="S179" s="336"/>
      <c r="T179" s="336"/>
      <c r="U179" s="336"/>
      <c r="Y179" s="377"/>
    </row>
    <row r="180" spans="2:25" s="340" customFormat="1" x14ac:dyDescent="0.25">
      <c r="B180" s="413"/>
      <c r="C180" s="413"/>
      <c r="M180" s="336"/>
      <c r="N180" s="336"/>
      <c r="O180" s="336"/>
      <c r="P180" s="336"/>
      <c r="Q180" s="336"/>
      <c r="R180" s="336"/>
      <c r="S180" s="336"/>
      <c r="T180" s="336"/>
      <c r="U180" s="336"/>
      <c r="Y180" s="377"/>
    </row>
    <row r="181" spans="2:25" s="340" customFormat="1" x14ac:dyDescent="0.25">
      <c r="B181" s="413"/>
      <c r="C181" s="413"/>
      <c r="M181" s="336"/>
      <c r="N181" s="336"/>
      <c r="O181" s="336"/>
      <c r="P181" s="336"/>
      <c r="Q181" s="336"/>
      <c r="R181" s="336"/>
      <c r="S181" s="336"/>
      <c r="T181" s="336"/>
      <c r="U181" s="336"/>
      <c r="Y181" s="377"/>
    </row>
    <row r="182" spans="2:25" s="340" customFormat="1" x14ac:dyDescent="0.25">
      <c r="B182" s="413"/>
      <c r="C182" s="413"/>
      <c r="M182" s="336"/>
      <c r="N182" s="336"/>
      <c r="O182" s="336"/>
      <c r="P182" s="336"/>
      <c r="Q182" s="336"/>
      <c r="R182" s="336"/>
      <c r="S182" s="336"/>
      <c r="T182" s="336"/>
      <c r="U182" s="336"/>
      <c r="Y182" s="377"/>
    </row>
    <row r="183" spans="2:25" s="340" customFormat="1" x14ac:dyDescent="0.25">
      <c r="B183" s="413"/>
      <c r="C183" s="413"/>
      <c r="M183" s="336"/>
      <c r="N183" s="336"/>
      <c r="O183" s="336"/>
      <c r="P183" s="336"/>
      <c r="Q183" s="336"/>
      <c r="R183" s="336"/>
      <c r="S183" s="336"/>
      <c r="T183" s="336"/>
      <c r="U183" s="336"/>
      <c r="Y183" s="377"/>
    </row>
    <row r="184" spans="2:25" s="340" customFormat="1" x14ac:dyDescent="0.25">
      <c r="B184" s="413"/>
      <c r="C184" s="413"/>
      <c r="M184" s="336"/>
      <c r="N184" s="336"/>
      <c r="O184" s="336"/>
      <c r="P184" s="336"/>
      <c r="Q184" s="336"/>
      <c r="R184" s="336"/>
      <c r="S184" s="336"/>
      <c r="T184" s="336"/>
      <c r="U184" s="336"/>
      <c r="Y184" s="377"/>
    </row>
    <row r="185" spans="2:25" s="340" customFormat="1" x14ac:dyDescent="0.25">
      <c r="B185" s="413"/>
      <c r="C185" s="413"/>
      <c r="M185" s="336"/>
      <c r="N185" s="336"/>
      <c r="O185" s="336"/>
      <c r="P185" s="336"/>
      <c r="Q185" s="336"/>
      <c r="R185" s="336"/>
      <c r="S185" s="336"/>
      <c r="T185" s="336"/>
      <c r="U185" s="336"/>
      <c r="Y185" s="377"/>
    </row>
    <row r="186" spans="2:25" s="340" customFormat="1" x14ac:dyDescent="0.25">
      <c r="B186" s="413"/>
      <c r="C186" s="413"/>
      <c r="M186" s="336"/>
      <c r="N186" s="336"/>
      <c r="O186" s="336"/>
      <c r="P186" s="336"/>
      <c r="Q186" s="336"/>
      <c r="R186" s="336"/>
      <c r="S186" s="336"/>
      <c r="T186" s="336"/>
      <c r="U186" s="336"/>
      <c r="Y186" s="377"/>
    </row>
    <row r="187" spans="2:25" s="340" customFormat="1" x14ac:dyDescent="0.25">
      <c r="B187" s="413"/>
      <c r="C187" s="413"/>
      <c r="M187" s="336"/>
      <c r="N187" s="336"/>
      <c r="O187" s="336"/>
      <c r="P187" s="336"/>
      <c r="Q187" s="336"/>
      <c r="R187" s="336"/>
      <c r="S187" s="336"/>
      <c r="T187" s="336"/>
      <c r="U187" s="336"/>
      <c r="Y187" s="377"/>
    </row>
    <row r="188" spans="2:25" s="340" customFormat="1" x14ac:dyDescent="0.25">
      <c r="B188" s="413"/>
      <c r="C188" s="413"/>
      <c r="L188" s="339"/>
      <c r="M188" s="335"/>
      <c r="N188" s="336"/>
      <c r="O188" s="336"/>
      <c r="P188" s="336"/>
      <c r="Q188" s="336"/>
      <c r="R188" s="336"/>
      <c r="S188" s="336"/>
      <c r="T188" s="336"/>
      <c r="U188" s="336"/>
      <c r="Y188" s="377"/>
    </row>
    <row r="189" spans="2:25" s="340" customFormat="1" x14ac:dyDescent="0.25">
      <c r="B189" s="413"/>
      <c r="C189" s="413"/>
      <c r="L189" s="339"/>
      <c r="M189" s="335"/>
      <c r="N189" s="336"/>
      <c r="O189" s="336"/>
      <c r="P189" s="336"/>
      <c r="Q189" s="336"/>
      <c r="R189" s="336"/>
      <c r="S189" s="336"/>
      <c r="T189" s="336"/>
      <c r="U189" s="336"/>
      <c r="Y189" s="377"/>
    </row>
    <row r="190" spans="2:25" s="340" customFormat="1" x14ac:dyDescent="0.25">
      <c r="B190" s="413"/>
      <c r="C190" s="413"/>
      <c r="L190" s="339"/>
      <c r="M190" s="335"/>
      <c r="N190" s="336"/>
      <c r="O190" s="336"/>
      <c r="P190" s="336"/>
      <c r="Q190" s="336"/>
      <c r="R190" s="336"/>
      <c r="S190" s="336"/>
      <c r="T190" s="336"/>
      <c r="U190" s="336"/>
      <c r="Y190" s="377"/>
    </row>
    <row r="191" spans="2:25" s="340" customFormat="1" x14ac:dyDescent="0.25">
      <c r="B191" s="413"/>
      <c r="C191" s="413"/>
      <c r="L191" s="339"/>
      <c r="M191" s="335"/>
      <c r="N191" s="336"/>
      <c r="O191" s="336"/>
      <c r="P191" s="336"/>
      <c r="Q191" s="336"/>
      <c r="R191" s="336"/>
      <c r="S191" s="336"/>
      <c r="T191" s="336"/>
      <c r="U191" s="336"/>
      <c r="Y191" s="377"/>
    </row>
    <row r="192" spans="2:25" s="340" customFormat="1" x14ac:dyDescent="0.25">
      <c r="B192" s="413"/>
      <c r="C192" s="413"/>
      <c r="L192" s="339"/>
      <c r="M192" s="335"/>
      <c r="N192" s="336"/>
      <c r="O192" s="336"/>
      <c r="P192" s="336"/>
      <c r="Q192" s="336"/>
      <c r="R192" s="336"/>
      <c r="S192" s="336"/>
      <c r="T192" s="336"/>
      <c r="U192" s="336"/>
      <c r="Y192" s="377"/>
    </row>
    <row r="193" spans="2:25" s="340" customFormat="1" x14ac:dyDescent="0.25">
      <c r="B193" s="413"/>
      <c r="C193" s="413"/>
      <c r="L193" s="339"/>
      <c r="M193" s="335"/>
      <c r="N193" s="336"/>
      <c r="O193" s="336"/>
      <c r="P193" s="336"/>
      <c r="Q193" s="336"/>
      <c r="R193" s="336"/>
      <c r="S193" s="336"/>
      <c r="T193" s="336"/>
      <c r="U193" s="336"/>
      <c r="Y193" s="377"/>
    </row>
    <row r="194" spans="2:25" s="340" customFormat="1" x14ac:dyDescent="0.25">
      <c r="B194" s="413"/>
      <c r="C194" s="413"/>
      <c r="L194" s="339"/>
      <c r="M194" s="335"/>
      <c r="N194" s="336"/>
      <c r="O194" s="336"/>
      <c r="P194" s="336"/>
      <c r="Q194" s="336"/>
      <c r="R194" s="336"/>
      <c r="S194" s="336"/>
      <c r="T194" s="336"/>
      <c r="U194" s="336"/>
      <c r="Y194" s="377"/>
    </row>
    <row r="195" spans="2:25" s="340" customFormat="1" x14ac:dyDescent="0.25">
      <c r="B195" s="413"/>
      <c r="C195" s="413"/>
      <c r="L195" s="339"/>
      <c r="M195" s="335"/>
      <c r="N195" s="336"/>
      <c r="O195" s="336"/>
      <c r="P195" s="336"/>
      <c r="Q195" s="336"/>
      <c r="R195" s="336"/>
      <c r="S195" s="336"/>
      <c r="T195" s="336"/>
      <c r="U195" s="336"/>
      <c r="Y195" s="377"/>
    </row>
    <row r="196" spans="2:25" s="340" customFormat="1" x14ac:dyDescent="0.25">
      <c r="B196" s="413"/>
      <c r="C196" s="413"/>
      <c r="L196" s="339"/>
      <c r="M196" s="335"/>
      <c r="N196" s="336"/>
      <c r="O196" s="336"/>
      <c r="P196" s="336"/>
      <c r="Q196" s="336"/>
      <c r="R196" s="336"/>
      <c r="S196" s="336"/>
      <c r="T196" s="336"/>
      <c r="U196" s="336"/>
      <c r="Y196" s="377"/>
    </row>
    <row r="197" spans="2:25" s="340" customFormat="1" x14ac:dyDescent="0.25">
      <c r="B197" s="413"/>
      <c r="C197" s="413"/>
      <c r="L197" s="339"/>
      <c r="M197" s="335"/>
      <c r="N197" s="336"/>
      <c r="O197" s="336"/>
      <c r="P197" s="336"/>
      <c r="Q197" s="336"/>
      <c r="R197" s="336"/>
      <c r="S197" s="336"/>
      <c r="T197" s="336"/>
      <c r="U197" s="336"/>
      <c r="Y197" s="377"/>
    </row>
    <row r="198" spans="2:25" s="340" customFormat="1" x14ac:dyDescent="0.25">
      <c r="B198" s="413"/>
      <c r="C198" s="413"/>
      <c r="L198" s="339"/>
      <c r="M198" s="335"/>
      <c r="N198" s="336"/>
      <c r="O198" s="336"/>
      <c r="P198" s="336"/>
      <c r="Q198" s="336"/>
      <c r="R198" s="336"/>
      <c r="S198" s="336"/>
      <c r="T198" s="336"/>
      <c r="U198" s="336"/>
      <c r="Y198" s="377"/>
    </row>
    <row r="199" spans="2:25" s="340" customFormat="1" x14ac:dyDescent="0.25">
      <c r="B199" s="413"/>
      <c r="C199" s="413"/>
      <c r="L199" s="339"/>
      <c r="M199" s="335"/>
      <c r="N199" s="336"/>
      <c r="O199" s="336"/>
      <c r="P199" s="336"/>
      <c r="Q199" s="336"/>
      <c r="R199" s="336"/>
      <c r="S199" s="336"/>
      <c r="T199" s="336"/>
      <c r="U199" s="336"/>
      <c r="Y199" s="377"/>
    </row>
    <row r="200" spans="2:25" s="340" customFormat="1" x14ac:dyDescent="0.25">
      <c r="B200" s="413"/>
      <c r="C200" s="413"/>
      <c r="L200" s="339"/>
      <c r="M200" s="335"/>
      <c r="N200" s="336"/>
      <c r="O200" s="336"/>
      <c r="P200" s="336"/>
      <c r="Q200" s="336"/>
      <c r="R200" s="336"/>
      <c r="S200" s="336"/>
      <c r="T200" s="336"/>
      <c r="U200" s="336"/>
      <c r="Y200" s="377"/>
    </row>
    <row r="201" spans="2:25" s="340" customFormat="1" x14ac:dyDescent="0.25">
      <c r="B201" s="413"/>
      <c r="C201" s="413"/>
      <c r="L201" s="339"/>
      <c r="M201" s="335"/>
      <c r="N201" s="336"/>
      <c r="O201" s="336"/>
      <c r="P201" s="336"/>
      <c r="Q201" s="336"/>
      <c r="R201" s="336"/>
      <c r="S201" s="336"/>
      <c r="T201" s="336"/>
      <c r="U201" s="336"/>
      <c r="Y201" s="377"/>
    </row>
    <row r="202" spans="2:25" s="340" customFormat="1" x14ac:dyDescent="0.25">
      <c r="B202" s="413"/>
      <c r="C202" s="413"/>
      <c r="L202" s="339"/>
      <c r="M202" s="335"/>
      <c r="N202" s="336"/>
      <c r="O202" s="336"/>
      <c r="P202" s="336"/>
      <c r="Q202" s="336"/>
      <c r="R202" s="336"/>
      <c r="S202" s="336"/>
      <c r="T202" s="336"/>
      <c r="U202" s="336"/>
      <c r="Y202" s="377"/>
    </row>
    <row r="203" spans="2:25" s="340" customFormat="1" x14ac:dyDescent="0.25">
      <c r="B203" s="413"/>
      <c r="C203" s="413"/>
      <c r="L203" s="339"/>
      <c r="M203" s="335"/>
      <c r="N203" s="336"/>
      <c r="O203" s="336"/>
      <c r="P203" s="336"/>
      <c r="Q203" s="336"/>
      <c r="R203" s="336"/>
      <c r="S203" s="336"/>
      <c r="T203" s="336"/>
      <c r="U203" s="336"/>
      <c r="Y203" s="377"/>
    </row>
    <row r="204" spans="2:25" s="340" customFormat="1" x14ac:dyDescent="0.25">
      <c r="B204" s="413"/>
      <c r="C204" s="413"/>
      <c r="L204" s="339"/>
      <c r="M204" s="335"/>
      <c r="N204" s="336"/>
      <c r="O204" s="336"/>
      <c r="P204" s="336"/>
      <c r="Q204" s="336"/>
      <c r="R204" s="336"/>
      <c r="S204" s="336"/>
      <c r="T204" s="336"/>
      <c r="U204" s="336"/>
      <c r="Y204" s="377"/>
    </row>
    <row r="205" spans="2:25" s="340" customFormat="1" x14ac:dyDescent="0.25">
      <c r="B205" s="413"/>
      <c r="C205" s="413"/>
      <c r="L205" s="339"/>
      <c r="M205" s="335"/>
      <c r="N205" s="336"/>
      <c r="O205" s="336"/>
      <c r="P205" s="336"/>
      <c r="Q205" s="336"/>
      <c r="R205" s="336"/>
      <c r="S205" s="336"/>
      <c r="T205" s="336"/>
      <c r="U205" s="336"/>
      <c r="Y205" s="377"/>
    </row>
    <row r="206" spans="2:25" s="340" customFormat="1" x14ac:dyDescent="0.25">
      <c r="B206" s="413"/>
      <c r="C206" s="413"/>
      <c r="L206" s="339"/>
      <c r="M206" s="335"/>
      <c r="N206" s="336"/>
      <c r="O206" s="336"/>
      <c r="P206" s="336"/>
      <c r="Q206" s="336"/>
      <c r="R206" s="336"/>
      <c r="S206" s="336"/>
      <c r="T206" s="336"/>
      <c r="U206" s="336"/>
      <c r="Y206" s="377"/>
    </row>
    <row r="207" spans="2:25" s="340" customFormat="1" x14ac:dyDescent="0.25">
      <c r="B207" s="413"/>
      <c r="C207" s="413"/>
      <c r="L207" s="339"/>
      <c r="M207" s="335"/>
      <c r="N207" s="336"/>
      <c r="O207" s="336"/>
      <c r="P207" s="336"/>
      <c r="Q207" s="336"/>
      <c r="R207" s="336"/>
      <c r="S207" s="336"/>
      <c r="T207" s="336"/>
      <c r="U207" s="336"/>
      <c r="Y207" s="377"/>
    </row>
    <row r="208" spans="2:25" s="340" customFormat="1" x14ac:dyDescent="0.25">
      <c r="B208" s="413"/>
      <c r="C208" s="413"/>
      <c r="L208" s="339"/>
      <c r="M208" s="335"/>
      <c r="N208" s="336"/>
      <c r="O208" s="336"/>
      <c r="P208" s="336"/>
      <c r="Q208" s="336"/>
      <c r="R208" s="336"/>
      <c r="S208" s="336"/>
      <c r="T208" s="336"/>
      <c r="U208" s="336"/>
      <c r="Y208" s="377"/>
    </row>
    <row r="209" spans="2:25" s="340" customFormat="1" x14ac:dyDescent="0.25">
      <c r="B209" s="413"/>
      <c r="C209" s="413"/>
      <c r="L209" s="339"/>
      <c r="M209" s="335"/>
      <c r="N209" s="336"/>
      <c r="O209" s="336"/>
      <c r="P209" s="336"/>
      <c r="Q209" s="336"/>
      <c r="R209" s="336"/>
      <c r="S209" s="336"/>
      <c r="T209" s="336"/>
      <c r="U209" s="336"/>
      <c r="Y209" s="377"/>
    </row>
    <row r="210" spans="2:25" s="340" customFormat="1" x14ac:dyDescent="0.25">
      <c r="B210" s="413"/>
      <c r="C210" s="413"/>
      <c r="L210" s="339"/>
      <c r="M210" s="335"/>
      <c r="N210" s="336"/>
      <c r="O210" s="336"/>
      <c r="P210" s="336"/>
      <c r="Q210" s="336"/>
      <c r="R210" s="336"/>
      <c r="S210" s="336"/>
      <c r="T210" s="336"/>
      <c r="U210" s="336"/>
      <c r="Y210" s="377"/>
    </row>
    <row r="211" spans="2:25" s="340" customFormat="1" x14ac:dyDescent="0.25">
      <c r="B211" s="413"/>
      <c r="C211" s="413"/>
      <c r="L211" s="339"/>
      <c r="M211" s="335"/>
      <c r="N211" s="336"/>
      <c r="O211" s="336"/>
      <c r="P211" s="336"/>
      <c r="Q211" s="336"/>
      <c r="R211" s="336"/>
      <c r="S211" s="336"/>
      <c r="T211" s="336"/>
      <c r="U211" s="336"/>
      <c r="Y211" s="377"/>
    </row>
    <row r="212" spans="2:25" s="340" customFormat="1" x14ac:dyDescent="0.25">
      <c r="B212" s="413"/>
      <c r="C212" s="413"/>
      <c r="L212" s="339"/>
      <c r="M212" s="335"/>
      <c r="N212" s="336"/>
      <c r="O212" s="336"/>
      <c r="P212" s="336"/>
      <c r="Q212" s="336"/>
      <c r="R212" s="336"/>
      <c r="S212" s="336"/>
      <c r="T212" s="336"/>
      <c r="U212" s="336"/>
      <c r="Y212" s="377"/>
    </row>
    <row r="213" spans="2:25" s="340" customFormat="1" x14ac:dyDescent="0.25">
      <c r="B213" s="413"/>
      <c r="C213" s="413"/>
      <c r="L213" s="339"/>
      <c r="M213" s="335"/>
      <c r="N213" s="336"/>
      <c r="O213" s="336"/>
      <c r="P213" s="336"/>
      <c r="Q213" s="336"/>
      <c r="R213" s="336"/>
      <c r="S213" s="336"/>
      <c r="T213" s="336"/>
      <c r="U213" s="336"/>
      <c r="Y213" s="377"/>
    </row>
    <row r="214" spans="2:25" s="340" customFormat="1" x14ac:dyDescent="0.25">
      <c r="B214" s="413"/>
      <c r="C214" s="413"/>
      <c r="L214" s="339"/>
      <c r="M214" s="335"/>
      <c r="N214" s="336"/>
      <c r="O214" s="336"/>
      <c r="P214" s="336"/>
      <c r="Q214" s="336"/>
      <c r="R214" s="336"/>
      <c r="S214" s="336"/>
      <c r="T214" s="336"/>
      <c r="U214" s="336"/>
      <c r="Y214" s="377"/>
    </row>
    <row r="215" spans="2:25" s="340" customFormat="1" x14ac:dyDescent="0.25">
      <c r="B215" s="413"/>
      <c r="C215" s="413"/>
      <c r="L215" s="339"/>
      <c r="M215" s="335"/>
      <c r="N215" s="336"/>
      <c r="O215" s="336"/>
      <c r="P215" s="336"/>
      <c r="Q215" s="336"/>
      <c r="R215" s="336"/>
      <c r="S215" s="336"/>
      <c r="T215" s="336"/>
      <c r="U215" s="336"/>
      <c r="Y215" s="377"/>
    </row>
    <row r="216" spans="2:25" s="340" customFormat="1" x14ac:dyDescent="0.25">
      <c r="B216" s="413"/>
      <c r="C216" s="413"/>
      <c r="L216" s="339"/>
      <c r="M216" s="335"/>
      <c r="N216" s="336"/>
      <c r="O216" s="336"/>
      <c r="P216" s="336"/>
      <c r="Q216" s="336"/>
      <c r="R216" s="336"/>
      <c r="S216" s="336"/>
      <c r="T216" s="336"/>
      <c r="U216" s="336"/>
      <c r="Y216" s="377"/>
    </row>
    <row r="217" spans="2:25" s="340" customFormat="1" x14ac:dyDescent="0.25">
      <c r="B217" s="413"/>
      <c r="C217" s="413"/>
      <c r="L217" s="339"/>
      <c r="M217" s="335"/>
      <c r="N217" s="336"/>
      <c r="O217" s="336"/>
      <c r="P217" s="336"/>
      <c r="Q217" s="336"/>
      <c r="R217" s="336"/>
      <c r="S217" s="336"/>
      <c r="T217" s="336"/>
      <c r="U217" s="336"/>
      <c r="Y217" s="377"/>
    </row>
    <row r="218" spans="2:25" s="340" customFormat="1" x14ac:dyDescent="0.25">
      <c r="B218" s="413"/>
      <c r="C218" s="413"/>
      <c r="L218" s="339"/>
      <c r="M218" s="335"/>
      <c r="N218" s="336"/>
      <c r="O218" s="336"/>
      <c r="P218" s="336"/>
      <c r="Q218" s="336"/>
      <c r="R218" s="336"/>
      <c r="S218" s="336"/>
      <c r="T218" s="336"/>
      <c r="U218" s="336"/>
      <c r="Y218" s="377"/>
    </row>
    <row r="219" spans="2:25" s="340" customFormat="1" x14ac:dyDescent="0.25">
      <c r="B219" s="413"/>
      <c r="C219" s="413"/>
      <c r="L219" s="339"/>
      <c r="M219" s="335"/>
      <c r="N219" s="336"/>
      <c r="O219" s="336"/>
      <c r="P219" s="336"/>
      <c r="Q219" s="336"/>
      <c r="R219" s="336"/>
      <c r="S219" s="336"/>
      <c r="T219" s="336"/>
      <c r="U219" s="336"/>
      <c r="Y219" s="377"/>
    </row>
    <row r="220" spans="2:25" s="340" customFormat="1" x14ac:dyDescent="0.25">
      <c r="B220" s="413"/>
      <c r="C220" s="413"/>
      <c r="L220" s="339"/>
      <c r="M220" s="335"/>
      <c r="N220" s="336"/>
      <c r="O220" s="336"/>
      <c r="P220" s="336"/>
      <c r="Q220" s="336"/>
      <c r="R220" s="336"/>
      <c r="S220" s="336"/>
      <c r="T220" s="336"/>
      <c r="U220" s="336"/>
      <c r="Y220" s="377"/>
    </row>
    <row r="221" spans="2:25" s="340" customFormat="1" x14ac:dyDescent="0.25">
      <c r="B221" s="413"/>
      <c r="C221" s="413"/>
      <c r="L221" s="339"/>
      <c r="M221" s="335"/>
      <c r="N221" s="336"/>
      <c r="O221" s="336"/>
      <c r="P221" s="336"/>
      <c r="Q221" s="336"/>
      <c r="R221" s="336"/>
      <c r="S221" s="336"/>
      <c r="T221" s="336"/>
      <c r="U221" s="336"/>
      <c r="Y221" s="377"/>
    </row>
    <row r="222" spans="2:25" s="340" customFormat="1" x14ac:dyDescent="0.25">
      <c r="B222" s="413"/>
      <c r="C222" s="413"/>
      <c r="L222" s="339"/>
      <c r="M222" s="335"/>
      <c r="N222" s="336"/>
      <c r="O222" s="336"/>
      <c r="P222" s="336"/>
      <c r="Q222" s="336"/>
      <c r="R222" s="336"/>
      <c r="S222" s="336"/>
      <c r="T222" s="336"/>
      <c r="U222" s="336"/>
      <c r="Y222" s="377"/>
    </row>
    <row r="223" spans="2:25" s="340" customFormat="1" x14ac:dyDescent="0.25">
      <c r="B223" s="413"/>
      <c r="C223" s="413"/>
      <c r="L223" s="339"/>
      <c r="M223" s="335"/>
      <c r="N223" s="336"/>
      <c r="O223" s="336"/>
      <c r="P223" s="336"/>
      <c r="Q223" s="336"/>
      <c r="R223" s="336"/>
      <c r="S223" s="336"/>
      <c r="T223" s="336"/>
      <c r="U223" s="336"/>
      <c r="Y223" s="377"/>
    </row>
    <row r="224" spans="2:25" s="340" customFormat="1" x14ac:dyDescent="0.25">
      <c r="B224" s="413"/>
      <c r="C224" s="413"/>
      <c r="L224" s="339"/>
      <c r="M224" s="335"/>
      <c r="N224" s="336"/>
      <c r="O224" s="336"/>
      <c r="P224" s="336"/>
      <c r="Q224" s="336"/>
      <c r="R224" s="336"/>
      <c r="S224" s="336"/>
      <c r="T224" s="336"/>
      <c r="U224" s="336"/>
      <c r="Y224" s="377"/>
    </row>
    <row r="225" spans="2:25" s="340" customFormat="1" x14ac:dyDescent="0.25">
      <c r="B225" s="413"/>
      <c r="C225" s="413"/>
      <c r="L225" s="339"/>
      <c r="M225" s="335"/>
      <c r="N225" s="336"/>
      <c r="O225" s="336"/>
      <c r="P225" s="336"/>
      <c r="Q225" s="336"/>
      <c r="R225" s="336"/>
      <c r="S225" s="336"/>
      <c r="T225" s="336"/>
      <c r="U225" s="336"/>
      <c r="Y225" s="377"/>
    </row>
    <row r="226" spans="2:25" s="340" customFormat="1" x14ac:dyDescent="0.25">
      <c r="B226" s="413"/>
      <c r="C226" s="413"/>
      <c r="L226" s="339"/>
      <c r="M226" s="335"/>
      <c r="N226" s="336"/>
      <c r="O226" s="336"/>
      <c r="P226" s="336"/>
      <c r="Q226" s="336"/>
      <c r="R226" s="336"/>
      <c r="S226" s="336"/>
      <c r="T226" s="336"/>
      <c r="U226" s="336"/>
      <c r="Y226" s="377"/>
    </row>
    <row r="227" spans="2:25" s="340" customFormat="1" x14ac:dyDescent="0.25">
      <c r="B227" s="413"/>
      <c r="C227" s="413"/>
      <c r="L227" s="339"/>
      <c r="M227" s="335"/>
      <c r="N227" s="336"/>
      <c r="O227" s="336"/>
      <c r="P227" s="336"/>
      <c r="Q227" s="336"/>
      <c r="R227" s="336"/>
      <c r="S227" s="336"/>
      <c r="T227" s="336"/>
      <c r="U227" s="336"/>
      <c r="Y227" s="377"/>
    </row>
    <row r="228" spans="2:25" s="340" customFormat="1" x14ac:dyDescent="0.25">
      <c r="B228" s="413"/>
      <c r="C228" s="413"/>
      <c r="L228" s="339"/>
      <c r="M228" s="335"/>
      <c r="N228" s="336"/>
      <c r="O228" s="336"/>
      <c r="P228" s="336"/>
      <c r="Q228" s="336"/>
      <c r="R228" s="336"/>
      <c r="S228" s="336"/>
      <c r="T228" s="336"/>
      <c r="U228" s="336"/>
      <c r="Y228" s="377"/>
    </row>
    <row r="229" spans="2:25" s="340" customFormat="1" x14ac:dyDescent="0.25">
      <c r="B229" s="413"/>
      <c r="C229" s="413"/>
      <c r="L229" s="339"/>
      <c r="M229" s="335"/>
      <c r="N229" s="336"/>
      <c r="O229" s="336"/>
      <c r="P229" s="336"/>
      <c r="Q229" s="336"/>
      <c r="R229" s="336"/>
      <c r="S229" s="336"/>
      <c r="T229" s="336"/>
      <c r="U229" s="336"/>
      <c r="Y229" s="377"/>
    </row>
    <row r="230" spans="2:25" s="340" customFormat="1" x14ac:dyDescent="0.25">
      <c r="B230" s="413"/>
      <c r="C230" s="413"/>
      <c r="L230" s="339"/>
      <c r="M230" s="335"/>
      <c r="N230" s="336"/>
      <c r="O230" s="336"/>
      <c r="P230" s="336"/>
      <c r="Q230" s="336"/>
      <c r="R230" s="336"/>
      <c r="S230" s="336"/>
      <c r="T230" s="336"/>
      <c r="U230" s="336"/>
      <c r="Y230" s="377"/>
    </row>
    <row r="231" spans="2:25" s="340" customFormat="1" x14ac:dyDescent="0.25">
      <c r="B231" s="413"/>
      <c r="C231" s="413"/>
      <c r="L231" s="339"/>
      <c r="M231" s="335"/>
      <c r="N231" s="336"/>
      <c r="O231" s="336"/>
      <c r="P231" s="336"/>
      <c r="Q231" s="336"/>
      <c r="R231" s="336"/>
      <c r="S231" s="336"/>
      <c r="T231" s="336"/>
      <c r="U231" s="336"/>
      <c r="Y231" s="377"/>
    </row>
    <row r="232" spans="2:25" s="340" customFormat="1" x14ac:dyDescent="0.25">
      <c r="B232" s="413"/>
      <c r="C232" s="413"/>
      <c r="L232" s="339"/>
      <c r="M232" s="335"/>
      <c r="N232" s="336"/>
      <c r="O232" s="336"/>
      <c r="P232" s="336"/>
      <c r="Q232" s="336"/>
      <c r="R232" s="336"/>
      <c r="S232" s="336"/>
      <c r="T232" s="336"/>
      <c r="U232" s="336"/>
      <c r="Y232" s="377"/>
    </row>
    <row r="233" spans="2:25" s="340" customFormat="1" x14ac:dyDescent="0.25">
      <c r="B233" s="413"/>
      <c r="C233" s="413"/>
      <c r="L233" s="339"/>
      <c r="M233" s="335"/>
      <c r="N233" s="336"/>
      <c r="O233" s="336"/>
      <c r="P233" s="336"/>
      <c r="Q233" s="336"/>
      <c r="R233" s="336"/>
      <c r="S233" s="336"/>
      <c r="T233" s="336"/>
      <c r="U233" s="336"/>
      <c r="Y233" s="377"/>
    </row>
    <row r="234" spans="2:25" s="340" customFormat="1" x14ac:dyDescent="0.25">
      <c r="B234" s="413"/>
      <c r="C234" s="413"/>
      <c r="L234" s="339"/>
      <c r="M234" s="335"/>
      <c r="N234" s="336"/>
      <c r="O234" s="336"/>
      <c r="P234" s="336"/>
      <c r="Q234" s="336"/>
      <c r="R234" s="336"/>
      <c r="S234" s="336"/>
      <c r="T234" s="336"/>
      <c r="U234" s="336"/>
      <c r="Y234" s="377"/>
    </row>
    <row r="235" spans="2:25" s="340" customFormat="1" x14ac:dyDescent="0.25">
      <c r="B235" s="413"/>
      <c r="C235" s="413"/>
      <c r="L235" s="339"/>
      <c r="M235" s="335"/>
      <c r="N235" s="336"/>
      <c r="O235" s="336"/>
      <c r="P235" s="336"/>
      <c r="Q235" s="336"/>
      <c r="R235" s="336"/>
      <c r="S235" s="336"/>
      <c r="T235" s="336"/>
      <c r="U235" s="336"/>
      <c r="Y235" s="377"/>
    </row>
    <row r="236" spans="2:25" s="340" customFormat="1" x14ac:dyDescent="0.25">
      <c r="B236" s="413"/>
      <c r="C236" s="413"/>
      <c r="L236" s="339"/>
      <c r="M236" s="335"/>
      <c r="N236" s="336"/>
      <c r="O236" s="336"/>
      <c r="P236" s="336"/>
      <c r="Q236" s="336"/>
      <c r="R236" s="336"/>
      <c r="S236" s="336"/>
      <c r="T236" s="336"/>
      <c r="U236" s="336"/>
      <c r="Y236" s="377"/>
    </row>
    <row r="237" spans="2:25" s="340" customFormat="1" x14ac:dyDescent="0.25">
      <c r="B237" s="413"/>
      <c r="C237" s="413"/>
      <c r="L237" s="339"/>
      <c r="M237" s="335"/>
      <c r="N237" s="336"/>
      <c r="O237" s="336"/>
      <c r="P237" s="336"/>
      <c r="Q237" s="336"/>
      <c r="R237" s="336"/>
      <c r="S237" s="336"/>
      <c r="T237" s="336"/>
      <c r="U237" s="336"/>
      <c r="Y237" s="377"/>
    </row>
    <row r="238" spans="2:25" s="340" customFormat="1" x14ac:dyDescent="0.25">
      <c r="B238" s="413"/>
      <c r="C238" s="413"/>
      <c r="L238" s="339"/>
      <c r="M238" s="335"/>
      <c r="N238" s="336"/>
      <c r="O238" s="336"/>
      <c r="P238" s="336"/>
      <c r="Q238" s="336"/>
      <c r="R238" s="336"/>
      <c r="S238" s="336"/>
      <c r="T238" s="336"/>
      <c r="U238" s="336"/>
      <c r="Y238" s="377"/>
    </row>
    <row r="239" spans="2:25" s="340" customFormat="1" x14ac:dyDescent="0.25">
      <c r="B239" s="413"/>
      <c r="C239" s="413"/>
      <c r="L239" s="339"/>
      <c r="M239" s="335"/>
      <c r="N239" s="336"/>
      <c r="O239" s="336"/>
      <c r="P239" s="336"/>
      <c r="Q239" s="336"/>
      <c r="R239" s="336"/>
      <c r="S239" s="336"/>
      <c r="T239" s="336"/>
      <c r="U239" s="336"/>
      <c r="Y239" s="377"/>
    </row>
    <row r="240" spans="2:25" s="340" customFormat="1" x14ac:dyDescent="0.25">
      <c r="B240" s="413"/>
      <c r="C240" s="413"/>
      <c r="L240" s="339"/>
      <c r="M240" s="335"/>
      <c r="N240" s="336"/>
      <c r="O240" s="336"/>
      <c r="P240" s="336"/>
      <c r="Q240" s="336"/>
      <c r="R240" s="336"/>
      <c r="S240" s="336"/>
      <c r="T240" s="336"/>
      <c r="U240" s="336"/>
      <c r="Y240" s="377"/>
    </row>
    <row r="241" spans="2:25" s="340" customFormat="1" x14ac:dyDescent="0.25">
      <c r="B241" s="413"/>
      <c r="C241" s="413"/>
      <c r="L241" s="339"/>
      <c r="M241" s="335"/>
      <c r="N241" s="336"/>
      <c r="O241" s="336"/>
      <c r="P241" s="336"/>
      <c r="Q241" s="336"/>
      <c r="R241" s="336"/>
      <c r="S241" s="336"/>
      <c r="T241" s="336"/>
      <c r="U241" s="336"/>
      <c r="Y241" s="377"/>
    </row>
    <row r="242" spans="2:25" s="340" customFormat="1" x14ac:dyDescent="0.25">
      <c r="B242" s="413"/>
      <c r="C242" s="413"/>
      <c r="L242" s="339"/>
      <c r="M242" s="335"/>
      <c r="N242" s="336"/>
      <c r="O242" s="336"/>
      <c r="P242" s="336"/>
      <c r="Q242" s="336"/>
      <c r="R242" s="336"/>
      <c r="S242" s="336"/>
      <c r="T242" s="336"/>
      <c r="U242" s="336"/>
      <c r="Y242" s="377"/>
    </row>
    <row r="243" spans="2:25" s="340" customFormat="1" x14ac:dyDescent="0.25">
      <c r="B243" s="413"/>
      <c r="C243" s="413"/>
      <c r="L243" s="339"/>
      <c r="M243" s="335"/>
      <c r="N243" s="336"/>
      <c r="O243" s="336"/>
      <c r="P243" s="336"/>
      <c r="Q243" s="336"/>
      <c r="R243" s="336"/>
      <c r="S243" s="336"/>
      <c r="T243" s="336"/>
      <c r="U243" s="336"/>
      <c r="Y243" s="377"/>
    </row>
    <row r="244" spans="2:25" s="340" customFormat="1" x14ac:dyDescent="0.25">
      <c r="B244" s="413"/>
      <c r="C244" s="413"/>
      <c r="L244" s="339"/>
      <c r="M244" s="335"/>
      <c r="N244" s="336"/>
      <c r="O244" s="336"/>
      <c r="P244" s="336"/>
      <c r="Q244" s="336"/>
      <c r="R244" s="336"/>
      <c r="S244" s="336"/>
      <c r="T244" s="336"/>
      <c r="U244" s="336"/>
      <c r="Y244" s="377"/>
    </row>
    <row r="245" spans="2:25" s="340" customFormat="1" x14ac:dyDescent="0.25">
      <c r="B245" s="413"/>
      <c r="C245" s="413"/>
      <c r="L245" s="339"/>
      <c r="M245" s="335"/>
      <c r="N245" s="336"/>
      <c r="O245" s="336"/>
      <c r="P245" s="336"/>
      <c r="Q245" s="336"/>
      <c r="R245" s="336"/>
      <c r="S245" s="336"/>
      <c r="T245" s="336"/>
      <c r="U245" s="336"/>
      <c r="Y245" s="377"/>
    </row>
    <row r="246" spans="2:25" s="340" customFormat="1" x14ac:dyDescent="0.25">
      <c r="B246" s="413"/>
      <c r="C246" s="413"/>
      <c r="L246" s="339"/>
      <c r="M246" s="335"/>
      <c r="N246" s="336"/>
      <c r="O246" s="336"/>
      <c r="P246" s="336"/>
      <c r="Q246" s="336"/>
      <c r="R246" s="336"/>
      <c r="S246" s="336"/>
      <c r="T246" s="336"/>
      <c r="U246" s="336"/>
      <c r="Y246" s="377"/>
    </row>
    <row r="247" spans="2:25" s="340" customFormat="1" x14ac:dyDescent="0.25">
      <c r="B247" s="413"/>
      <c r="C247" s="413"/>
      <c r="L247" s="339"/>
      <c r="M247" s="335"/>
      <c r="N247" s="336"/>
      <c r="O247" s="336"/>
      <c r="P247" s="336"/>
      <c r="Q247" s="336"/>
      <c r="R247" s="336"/>
      <c r="S247" s="336"/>
      <c r="T247" s="336"/>
      <c r="U247" s="336"/>
      <c r="Y247" s="377"/>
    </row>
    <row r="248" spans="2:25" s="340" customFormat="1" x14ac:dyDescent="0.25">
      <c r="B248" s="413"/>
      <c r="C248" s="413"/>
      <c r="L248" s="339"/>
      <c r="M248" s="335"/>
      <c r="N248" s="336"/>
      <c r="O248" s="336"/>
      <c r="P248" s="336"/>
      <c r="Q248" s="336"/>
      <c r="R248" s="336"/>
      <c r="S248" s="336"/>
      <c r="T248" s="336"/>
      <c r="U248" s="336"/>
      <c r="Y248" s="377"/>
    </row>
    <row r="249" spans="2:25" s="340" customFormat="1" x14ac:dyDescent="0.25">
      <c r="B249" s="413"/>
      <c r="C249" s="413"/>
      <c r="L249" s="339"/>
      <c r="M249" s="335"/>
      <c r="N249" s="336"/>
      <c r="O249" s="336"/>
      <c r="P249" s="336"/>
      <c r="Q249" s="336"/>
      <c r="R249" s="336"/>
      <c r="S249" s="336"/>
      <c r="T249" s="336"/>
      <c r="U249" s="336"/>
      <c r="Y249" s="377"/>
    </row>
    <row r="250" spans="2:25" s="340" customFormat="1" x14ac:dyDescent="0.25">
      <c r="B250" s="413"/>
      <c r="C250" s="413"/>
      <c r="L250" s="339"/>
      <c r="M250" s="335"/>
      <c r="N250" s="336"/>
      <c r="O250" s="336"/>
      <c r="P250" s="336"/>
      <c r="Q250" s="336"/>
      <c r="R250" s="336"/>
      <c r="S250" s="336"/>
      <c r="T250" s="336"/>
      <c r="U250" s="336"/>
      <c r="Y250" s="377"/>
    </row>
    <row r="251" spans="2:25" s="340" customFormat="1" x14ac:dyDescent="0.25">
      <c r="B251" s="413"/>
      <c r="C251" s="413"/>
      <c r="L251" s="339"/>
      <c r="M251" s="335"/>
      <c r="N251" s="336"/>
      <c r="O251" s="336"/>
      <c r="P251" s="336"/>
      <c r="Q251" s="336"/>
      <c r="R251" s="336"/>
      <c r="S251" s="336"/>
      <c r="T251" s="336"/>
      <c r="U251" s="336"/>
      <c r="Y251" s="377"/>
    </row>
    <row r="252" spans="2:25" s="340" customFormat="1" x14ac:dyDescent="0.25">
      <c r="B252" s="413"/>
      <c r="C252" s="413"/>
      <c r="L252" s="339"/>
      <c r="M252" s="335"/>
      <c r="N252" s="336"/>
      <c r="O252" s="336"/>
      <c r="P252" s="336"/>
      <c r="Q252" s="336"/>
      <c r="R252" s="336"/>
      <c r="S252" s="336"/>
      <c r="T252" s="336"/>
      <c r="U252" s="336"/>
      <c r="Y252" s="377"/>
    </row>
    <row r="253" spans="2:25" s="340" customFormat="1" x14ac:dyDescent="0.25">
      <c r="B253" s="413"/>
      <c r="C253" s="413"/>
      <c r="L253" s="339"/>
      <c r="M253" s="335"/>
      <c r="N253" s="336"/>
      <c r="O253" s="336"/>
      <c r="P253" s="336"/>
      <c r="Q253" s="336"/>
      <c r="R253" s="336"/>
      <c r="S253" s="336"/>
      <c r="T253" s="336"/>
      <c r="U253" s="336"/>
      <c r="Y253" s="377"/>
    </row>
    <row r="254" spans="2:25" s="340" customFormat="1" x14ac:dyDescent="0.25">
      <c r="B254" s="413"/>
      <c r="C254" s="413"/>
      <c r="L254" s="339"/>
      <c r="M254" s="335"/>
      <c r="N254" s="336"/>
      <c r="O254" s="336"/>
      <c r="P254" s="336"/>
      <c r="Q254" s="336"/>
      <c r="R254" s="336"/>
      <c r="S254" s="336"/>
      <c r="T254" s="336"/>
      <c r="U254" s="336"/>
      <c r="Y254" s="377"/>
    </row>
    <row r="255" spans="2:25" s="340" customFormat="1" x14ac:dyDescent="0.25">
      <c r="B255" s="413"/>
      <c r="C255" s="413"/>
      <c r="L255" s="339"/>
      <c r="M255" s="335"/>
      <c r="N255" s="336"/>
      <c r="O255" s="336"/>
      <c r="P255" s="336"/>
      <c r="Q255" s="336"/>
      <c r="R255" s="336"/>
      <c r="S255" s="336"/>
      <c r="T255" s="336"/>
      <c r="U255" s="336"/>
      <c r="Y255" s="377"/>
    </row>
    <row r="256" spans="2:25" s="340" customFormat="1" x14ac:dyDescent="0.25">
      <c r="B256" s="413"/>
      <c r="C256" s="413"/>
      <c r="L256" s="339"/>
      <c r="M256" s="335"/>
      <c r="N256" s="336"/>
      <c r="O256" s="336"/>
      <c r="P256" s="336"/>
      <c r="Q256" s="336"/>
      <c r="R256" s="336"/>
      <c r="S256" s="336"/>
      <c r="T256" s="336"/>
      <c r="U256" s="336"/>
      <c r="Y256" s="377"/>
    </row>
    <row r="257" spans="2:25" s="340" customFormat="1" x14ac:dyDescent="0.25">
      <c r="B257" s="413"/>
      <c r="C257" s="413"/>
      <c r="L257" s="339"/>
      <c r="M257" s="335"/>
      <c r="N257" s="336"/>
      <c r="O257" s="336"/>
      <c r="P257" s="336"/>
      <c r="Q257" s="336"/>
      <c r="R257" s="336"/>
      <c r="S257" s="336"/>
      <c r="T257" s="336"/>
      <c r="U257" s="336"/>
      <c r="Y257" s="377"/>
    </row>
    <row r="258" spans="2:25" s="340" customFormat="1" x14ac:dyDescent="0.25">
      <c r="B258" s="413"/>
      <c r="C258" s="413"/>
      <c r="L258" s="339"/>
      <c r="M258" s="335"/>
      <c r="N258" s="336"/>
      <c r="O258" s="336"/>
      <c r="P258" s="336"/>
      <c r="Q258" s="336"/>
      <c r="R258" s="336"/>
      <c r="S258" s="336"/>
      <c r="T258" s="336"/>
      <c r="U258" s="336"/>
      <c r="Y258" s="377"/>
    </row>
    <row r="259" spans="2:25" s="340" customFormat="1" x14ac:dyDescent="0.25">
      <c r="B259" s="413"/>
      <c r="C259" s="413"/>
      <c r="L259" s="339"/>
      <c r="M259" s="335"/>
      <c r="N259" s="336"/>
      <c r="O259" s="336"/>
      <c r="P259" s="336"/>
      <c r="Q259" s="336"/>
      <c r="R259" s="336"/>
      <c r="S259" s="336"/>
      <c r="T259" s="336"/>
      <c r="U259" s="336"/>
      <c r="Y259" s="377"/>
    </row>
    <row r="260" spans="2:25" s="340" customFormat="1" x14ac:dyDescent="0.25">
      <c r="B260" s="413"/>
      <c r="C260" s="413"/>
      <c r="L260" s="339"/>
      <c r="M260" s="335"/>
      <c r="N260" s="336"/>
      <c r="O260" s="336"/>
      <c r="P260" s="336"/>
      <c r="Q260" s="336"/>
      <c r="R260" s="336"/>
      <c r="S260" s="336"/>
      <c r="T260" s="336"/>
      <c r="U260" s="336"/>
      <c r="Y260" s="377"/>
    </row>
    <row r="261" spans="2:25" s="340" customFormat="1" x14ac:dyDescent="0.25">
      <c r="B261" s="413"/>
      <c r="C261" s="413"/>
      <c r="L261" s="339"/>
      <c r="M261" s="335"/>
      <c r="N261" s="336"/>
      <c r="O261" s="336"/>
      <c r="P261" s="336"/>
      <c r="Q261" s="336"/>
      <c r="R261" s="336"/>
      <c r="S261" s="336"/>
      <c r="T261" s="336"/>
      <c r="U261" s="336"/>
      <c r="Y261" s="377"/>
    </row>
    <row r="262" spans="2:25" s="340" customFormat="1" x14ac:dyDescent="0.25">
      <c r="B262" s="413"/>
      <c r="C262" s="413"/>
      <c r="L262" s="339"/>
      <c r="M262" s="335"/>
      <c r="N262" s="336"/>
      <c r="O262" s="336"/>
      <c r="P262" s="336"/>
      <c r="Q262" s="336"/>
      <c r="R262" s="336"/>
      <c r="S262" s="336"/>
      <c r="T262" s="336"/>
      <c r="U262" s="336"/>
      <c r="Y262" s="377"/>
    </row>
    <row r="263" spans="2:25" s="340" customFormat="1" x14ac:dyDescent="0.25">
      <c r="B263" s="413"/>
      <c r="C263" s="413"/>
      <c r="D263" s="449"/>
      <c r="L263" s="339"/>
      <c r="M263" s="335"/>
      <c r="N263" s="336"/>
      <c r="O263" s="336"/>
      <c r="P263" s="336"/>
      <c r="Q263" s="336"/>
      <c r="R263" s="336"/>
      <c r="S263" s="336"/>
      <c r="T263" s="336"/>
      <c r="U263" s="336"/>
      <c r="Y263" s="377"/>
    </row>
    <row r="264" spans="2:25" s="340" customFormat="1" x14ac:dyDescent="0.25">
      <c r="B264" s="450"/>
      <c r="C264" s="450"/>
      <c r="D264" s="449"/>
      <c r="E264" s="449"/>
      <c r="F264" s="449"/>
      <c r="G264" s="449"/>
      <c r="H264" s="449"/>
      <c r="I264" s="449"/>
      <c r="J264" s="449"/>
      <c r="K264" s="449"/>
      <c r="L264" s="339"/>
      <c r="M264" s="335"/>
      <c r="N264" s="336"/>
      <c r="O264" s="336"/>
      <c r="P264" s="336"/>
      <c r="Q264" s="336"/>
      <c r="R264" s="336"/>
      <c r="S264" s="336"/>
      <c r="T264" s="336"/>
      <c r="U264" s="336"/>
      <c r="Y264" s="377"/>
    </row>
    <row r="265" spans="2:25" s="340" customFormat="1" x14ac:dyDescent="0.25">
      <c r="B265" s="450"/>
      <c r="C265" s="450"/>
      <c r="D265" s="449"/>
      <c r="E265" s="449"/>
      <c r="F265" s="449"/>
      <c r="G265" s="449"/>
      <c r="H265" s="449"/>
      <c r="I265" s="449"/>
      <c r="J265" s="449"/>
      <c r="K265" s="449"/>
      <c r="L265" s="339"/>
      <c r="M265" s="335"/>
      <c r="N265" s="336"/>
      <c r="O265" s="336"/>
      <c r="P265" s="336"/>
      <c r="Q265" s="336"/>
      <c r="R265" s="336"/>
      <c r="S265" s="336"/>
      <c r="T265" s="336"/>
      <c r="U265" s="336"/>
      <c r="Y265" s="377"/>
    </row>
  </sheetData>
  <mergeCells count="46">
    <mergeCell ref="A61:A91"/>
    <mergeCell ref="B62:B64"/>
    <mergeCell ref="C62:C64"/>
    <mergeCell ref="B65:B66"/>
    <mergeCell ref="A9:A12"/>
    <mergeCell ref="B9:B12"/>
    <mergeCell ref="C9:C12"/>
    <mergeCell ref="C13:C14"/>
    <mergeCell ref="A13:A20"/>
    <mergeCell ref="B13:B20"/>
    <mergeCell ref="B55:B56"/>
    <mergeCell ref="C55:C56"/>
    <mergeCell ref="B57:B60"/>
    <mergeCell ref="C57:C60"/>
    <mergeCell ref="A35:A46"/>
    <mergeCell ref="B35:B46"/>
    <mergeCell ref="C36:C46"/>
    <mergeCell ref="A47:A53"/>
    <mergeCell ref="B47:B53"/>
    <mergeCell ref="C47:C48"/>
    <mergeCell ref="C49:C53"/>
    <mergeCell ref="A57:A60"/>
    <mergeCell ref="B7:K7"/>
    <mergeCell ref="A1:K1"/>
    <mergeCell ref="A2:K2"/>
    <mergeCell ref="A3:K3"/>
    <mergeCell ref="A4:K4"/>
    <mergeCell ref="A5:K5"/>
    <mergeCell ref="B6:K6"/>
    <mergeCell ref="C15:C20"/>
    <mergeCell ref="A21:A25"/>
    <mergeCell ref="B21:B25"/>
    <mergeCell ref="C21:C25"/>
    <mergeCell ref="A27:A34"/>
    <mergeCell ref="B27:B34"/>
    <mergeCell ref="C27:C30"/>
    <mergeCell ref="C31:C34"/>
    <mergeCell ref="B79:B90"/>
    <mergeCell ref="C79:C82"/>
    <mergeCell ref="C83:C90"/>
    <mergeCell ref="C65:C66"/>
    <mergeCell ref="B68:B69"/>
    <mergeCell ref="C68:C69"/>
    <mergeCell ref="B71:B78"/>
    <mergeCell ref="C71:C74"/>
    <mergeCell ref="C75:C76"/>
  </mergeCells>
  <dataValidations count="4">
    <dataValidation type="whole" allowBlank="1" showInputMessage="1" showErrorMessage="1" sqref="F9:Q13 F18:Q90">
      <formula1>0</formula1>
      <formula2>100</formula2>
    </dataValidation>
    <dataValidation showDropDown="1" showInputMessage="1" showErrorMessage="1" sqref="B54"/>
    <dataValidation type="list" allowBlank="1" showInputMessage="1" showErrorMessage="1" sqref="B67:B68 B13 A21:B21 B71 B28:B34 B65 B61:B63">
      <formula1>$AD$9:$AD$34</formula1>
    </dataValidation>
    <dataValidation type="list" allowBlank="1" showInputMessage="1" showErrorMessage="1" sqref="A54:A55 A61 A13 A47 A35 A27">
      <formula1>$Z$9:$Z$20</formula1>
    </dataValidation>
  </dataValidations>
  <pageMargins left="0.82677165354330717" right="0.15748031496062992" top="0.55118110236220474" bottom="0.74803149606299213" header="0.31496062992125984" footer="0.31496062992125984"/>
  <pageSetup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6"/>
  <sheetViews>
    <sheetView topLeftCell="G82" workbookViewId="0">
      <selection activeCell="P66" sqref="P66"/>
    </sheetView>
  </sheetViews>
  <sheetFormatPr baseColWidth="10" defaultRowHeight="15" x14ac:dyDescent="0.25"/>
  <cols>
    <col min="1" max="1" width="2.5703125" style="138" customWidth="1"/>
    <col min="2" max="6" width="4.28515625" hidden="1" customWidth="1"/>
    <col min="7" max="7" width="18.85546875" style="375" bestFit="1" customWidth="1"/>
    <col min="8" max="8" width="33.85546875" style="375" customWidth="1"/>
    <col min="9" max="9" width="16.42578125" style="375" customWidth="1"/>
    <col min="10" max="10" width="18.28515625" style="375" customWidth="1"/>
    <col min="11" max="11" width="14" style="376" customWidth="1"/>
    <col min="12" max="12" width="15.42578125" style="375" customWidth="1"/>
    <col min="13" max="13" width="13.7109375" style="375" customWidth="1"/>
    <col min="14" max="14" width="22.42578125" style="375" customWidth="1"/>
    <col min="15" max="43" width="11.42578125" style="138"/>
  </cols>
  <sheetData>
    <row r="1" spans="2:21" s="138" customFormat="1" ht="15.75" x14ac:dyDescent="0.25">
      <c r="G1" s="355"/>
      <c r="H1" s="356"/>
      <c r="I1" s="356"/>
      <c r="J1" s="356"/>
      <c r="K1" s="357"/>
      <c r="L1" s="356"/>
      <c r="M1" s="356"/>
      <c r="N1" s="356"/>
      <c r="O1" s="347" t="s">
        <v>471</v>
      </c>
      <c r="P1" s="358"/>
    </row>
    <row r="2" spans="2:21" s="138" customFormat="1" ht="15.75" x14ac:dyDescent="0.25">
      <c r="G2" s="553" t="s">
        <v>458</v>
      </c>
      <c r="H2" s="553"/>
      <c r="I2" s="553"/>
      <c r="J2" s="553"/>
      <c r="K2" s="553"/>
      <c r="L2" s="553"/>
      <c r="M2" s="553"/>
      <c r="N2" s="553"/>
      <c r="O2" s="553"/>
      <c r="P2" s="553"/>
      <c r="Q2" s="360"/>
      <c r="R2" s="361"/>
      <c r="S2" s="362" t="s">
        <v>470</v>
      </c>
      <c r="T2" s="361"/>
      <c r="U2" s="363"/>
    </row>
    <row r="3" spans="2:21" s="138" customFormat="1" x14ac:dyDescent="0.25">
      <c r="G3" s="554" t="s">
        <v>459</v>
      </c>
      <c r="H3" s="554"/>
      <c r="I3" s="554"/>
      <c r="J3" s="554"/>
      <c r="K3" s="554"/>
      <c r="L3" s="554"/>
      <c r="M3" s="554"/>
      <c r="N3" s="554"/>
      <c r="O3" s="554"/>
      <c r="P3" s="554"/>
      <c r="Q3" s="360"/>
      <c r="R3" s="361"/>
      <c r="S3" s="362" t="s">
        <v>42</v>
      </c>
      <c r="T3" s="361"/>
      <c r="U3" s="363"/>
    </row>
    <row r="4" spans="2:21" s="138" customFormat="1" x14ac:dyDescent="0.2">
      <c r="G4" s="555" t="s">
        <v>1114</v>
      </c>
      <c r="H4" s="555"/>
      <c r="I4" s="555"/>
      <c r="J4" s="555"/>
      <c r="K4" s="555"/>
      <c r="L4" s="555"/>
      <c r="M4" s="555"/>
      <c r="N4" s="555"/>
      <c r="O4" s="555"/>
      <c r="P4" s="555"/>
      <c r="Q4" s="360"/>
      <c r="R4" s="361"/>
      <c r="S4" s="362" t="s">
        <v>334</v>
      </c>
      <c r="T4" s="361"/>
      <c r="U4" s="363"/>
    </row>
    <row r="5" spans="2:21" s="138" customFormat="1" x14ac:dyDescent="0.25">
      <c r="H5" s="359"/>
      <c r="I5" s="388"/>
      <c r="J5" s="552">
        <f>+[3]PPNE1!C5</f>
        <v>2020</v>
      </c>
      <c r="K5" s="552"/>
      <c r="L5" s="359"/>
      <c r="M5" s="359"/>
      <c r="N5" s="359"/>
      <c r="O5" s="359"/>
      <c r="P5" s="359"/>
      <c r="Q5" s="360"/>
      <c r="R5" s="361"/>
      <c r="S5" s="361"/>
      <c r="T5" s="361"/>
      <c r="U5" s="363"/>
    </row>
    <row r="6" spans="2:21" s="138" customFormat="1" x14ac:dyDescent="0.25">
      <c r="G6" s="387" t="s">
        <v>1113</v>
      </c>
      <c r="H6" s="551">
        <f>+[3]PPNE1!B7</f>
        <v>0</v>
      </c>
      <c r="I6" s="551"/>
      <c r="J6" s="551"/>
      <c r="K6" s="551"/>
      <c r="L6" s="551"/>
      <c r="M6" s="551"/>
      <c r="N6" s="551"/>
      <c r="O6" s="347"/>
      <c r="P6" s="358"/>
    </row>
    <row r="7" spans="2:21" ht="25.5" customHeight="1" x14ac:dyDescent="0.2">
      <c r="B7" s="364" t="s">
        <v>1173</v>
      </c>
      <c r="C7" s="365" t="s">
        <v>1174</v>
      </c>
      <c r="D7" s="365" t="s">
        <v>1175</v>
      </c>
      <c r="E7" s="365" t="s">
        <v>1176</v>
      </c>
      <c r="F7" s="366" t="s">
        <v>1177</v>
      </c>
      <c r="G7" s="384" t="s">
        <v>1178</v>
      </c>
      <c r="H7" s="385" t="s">
        <v>0</v>
      </c>
      <c r="I7" s="385" t="s">
        <v>1</v>
      </c>
      <c r="J7" s="385" t="s">
        <v>59</v>
      </c>
      <c r="K7" s="386" t="s">
        <v>2</v>
      </c>
      <c r="L7" s="385" t="s">
        <v>3</v>
      </c>
      <c r="M7" s="385" t="s">
        <v>1111</v>
      </c>
      <c r="N7" s="385" t="s">
        <v>60</v>
      </c>
      <c r="O7" s="358"/>
      <c r="P7" s="358"/>
    </row>
    <row r="8" spans="2:21" ht="12.75" x14ac:dyDescent="0.2">
      <c r="B8" s="367" t="e">
        <f>IF(Tabla13[[#This Row],[Código_Actividad]]="","",CONCATENATE(Tabla13[[#This Row],[POA]],".",Tabla13[[#This Row],[SRS]],".",Tabla13[[#This Row],[AREA]],".",Tabla13[[#This Row],[TIPO]]))</f>
        <v>#REF!</v>
      </c>
      <c r="C8" s="367" t="e">
        <f>IF(Tabla13[[#This Row],[Código_Actividad]]="","",'[4]Formulario PPGR1'!#REF!)</f>
        <v>#REF!</v>
      </c>
      <c r="D8" s="367" t="e">
        <f>IF(Tabla13[[#This Row],[Código_Actividad]]="","",'[4]Formulario PPGR1'!#REF!)</f>
        <v>#REF!</v>
      </c>
      <c r="E8" s="367" t="e">
        <f>IF(Tabla13[[#This Row],[Código_Actividad]]="","",'[4]Formulario PPGR1'!#REF!)</f>
        <v>#REF!</v>
      </c>
      <c r="F8" s="367" t="e">
        <f>IF(Tabla13[[#This Row],[Código_Actividad]]="","",'[4]Formulario PPGR1'!#REF!)</f>
        <v>#REF!</v>
      </c>
      <c r="G8" s="494" t="s">
        <v>1428</v>
      </c>
      <c r="H8" s="369" t="s">
        <v>1254</v>
      </c>
      <c r="I8" s="369" t="s">
        <v>1106</v>
      </c>
      <c r="J8" s="368">
        <v>8</v>
      </c>
      <c r="K8" s="370">
        <v>0.47</v>
      </c>
      <c r="L8" s="371">
        <f>+Tabla13[[#This Row],[Precio Unitario]]*Tabla13[[#This Row],[Cantidad de Insumos]]</f>
        <v>3.76</v>
      </c>
      <c r="M8" s="372" t="s">
        <v>1349</v>
      </c>
      <c r="N8" s="369" t="s">
        <v>42</v>
      </c>
      <c r="O8" s="358"/>
      <c r="P8" s="358"/>
    </row>
    <row r="9" spans="2:21" ht="12.75" x14ac:dyDescent="0.2">
      <c r="B9" s="367" t="e">
        <f>IF(Tabla13[[#This Row],[Código_Actividad]]="","",CONCATENATE(Tabla13[[#This Row],[POA]],".",Tabla13[[#This Row],[SRS]],".",Tabla13[[#This Row],[AREA]],".",Tabla13[[#This Row],[TIPO]]))</f>
        <v>#REF!</v>
      </c>
      <c r="C9" s="367" t="e">
        <f>IF(Tabla13[[#This Row],[Código_Actividad]]="","",'[4]Formulario PPGR1'!#REF!)</f>
        <v>#REF!</v>
      </c>
      <c r="D9" s="367" t="e">
        <f>IF(Tabla13[[#This Row],[Código_Actividad]]="","",'[4]Formulario PPGR1'!#REF!)</f>
        <v>#REF!</v>
      </c>
      <c r="E9" s="367" t="e">
        <f>IF(Tabla13[[#This Row],[Código_Actividad]]="","",'[4]Formulario PPGR1'!#REF!)</f>
        <v>#REF!</v>
      </c>
      <c r="F9" s="367" t="e">
        <f>IF(Tabla13[[#This Row],[Código_Actividad]]="","",'[4]Formulario PPGR1'!#REF!)</f>
        <v>#REF!</v>
      </c>
      <c r="G9" s="494" t="s">
        <v>1351</v>
      </c>
      <c r="H9" s="369" t="s">
        <v>1254</v>
      </c>
      <c r="I9" s="369" t="s">
        <v>1106</v>
      </c>
      <c r="J9" s="368">
        <v>3</v>
      </c>
      <c r="K9" s="370">
        <v>0.47</v>
      </c>
      <c r="L9" s="371">
        <f>+Tabla13[[#This Row],[Precio Unitario]]*Tabla13[[#This Row],[Cantidad de Insumos]]</f>
        <v>1.41</v>
      </c>
      <c r="M9" s="372" t="s">
        <v>1349</v>
      </c>
      <c r="N9" s="369" t="s">
        <v>42</v>
      </c>
      <c r="O9" s="358"/>
      <c r="P9" s="358"/>
    </row>
    <row r="10" spans="2:21" ht="12.75" x14ac:dyDescent="0.2">
      <c r="B10" s="367" t="e">
        <f>IF(Tabla13[[#This Row],[Código_Actividad]]="","",CONCATENATE(Tabla13[[#This Row],[POA]],".",Tabla13[[#This Row],[SRS]],".",Tabla13[[#This Row],[AREA]],".",Tabla13[[#This Row],[TIPO]]))</f>
        <v>#REF!</v>
      </c>
      <c r="C10" s="367" t="e">
        <f>IF(Tabla13[[#This Row],[Código_Actividad]]="","",'[4]Formulario PPGR1'!#REF!)</f>
        <v>#REF!</v>
      </c>
      <c r="D10" s="367" t="e">
        <f>IF(Tabla13[[#This Row],[Código_Actividad]]="","",'[4]Formulario PPGR1'!#REF!)</f>
        <v>#REF!</v>
      </c>
      <c r="E10" s="367" t="e">
        <f>IF(Tabla13[[#This Row],[Código_Actividad]]="","",'[4]Formulario PPGR1'!#REF!)</f>
        <v>#REF!</v>
      </c>
      <c r="F10" s="367" t="e">
        <f>IF(Tabla13[[#This Row],[Código_Actividad]]="","",'[4]Formulario PPGR1'!#REF!)</f>
        <v>#REF!</v>
      </c>
      <c r="G10" s="494" t="s">
        <v>1352</v>
      </c>
      <c r="H10" s="369" t="s">
        <v>1254</v>
      </c>
      <c r="I10" s="369" t="s">
        <v>1106</v>
      </c>
      <c r="J10" s="368">
        <v>12</v>
      </c>
      <c r="K10" s="370">
        <v>0.47</v>
      </c>
      <c r="L10" s="371">
        <f>+Tabla13[[#This Row],[Precio Unitario]]*Tabla13[[#This Row],[Cantidad de Insumos]]</f>
        <v>5.64</v>
      </c>
      <c r="M10" s="372" t="s">
        <v>1349</v>
      </c>
      <c r="N10" s="369" t="s">
        <v>42</v>
      </c>
      <c r="O10" s="358"/>
      <c r="P10" s="358"/>
    </row>
    <row r="11" spans="2:21" ht="12.75" x14ac:dyDescent="0.2">
      <c r="B11" s="367" t="e">
        <f>IF(Tabla13[[#This Row],[Código_Actividad]]="","",CONCATENATE(Tabla13[[#This Row],[POA]],".",Tabla13[[#This Row],[SRS]],".",Tabla13[[#This Row],[AREA]],".",Tabla13[[#This Row],[TIPO]]))</f>
        <v>#REF!</v>
      </c>
      <c r="C11" s="367" t="e">
        <f>IF(Tabla13[[#This Row],[Código_Actividad]]="","",'[4]Formulario PPGR1'!#REF!)</f>
        <v>#REF!</v>
      </c>
      <c r="D11" s="367" t="e">
        <f>IF(Tabla13[[#This Row],[Código_Actividad]]="","",'[4]Formulario PPGR1'!#REF!)</f>
        <v>#REF!</v>
      </c>
      <c r="E11" s="367" t="e">
        <f>IF(Tabla13[[#This Row],[Código_Actividad]]="","",'[4]Formulario PPGR1'!#REF!)</f>
        <v>#REF!</v>
      </c>
      <c r="F11" s="367" t="e">
        <f>IF(Tabla13[[#This Row],[Código_Actividad]]="","",'[4]Formulario PPGR1'!#REF!)</f>
        <v>#REF!</v>
      </c>
      <c r="G11" s="494" t="s">
        <v>1353</v>
      </c>
      <c r="H11" s="369" t="s">
        <v>1254</v>
      </c>
      <c r="I11" s="369" t="s">
        <v>1106</v>
      </c>
      <c r="J11" s="368">
        <v>4</v>
      </c>
      <c r="K11" s="370">
        <v>0.47</v>
      </c>
      <c r="L11" s="371">
        <f>+Tabla13[[#This Row],[Precio Unitario]]*Tabla13[[#This Row],[Cantidad de Insumos]]</f>
        <v>1.88</v>
      </c>
      <c r="M11" s="372" t="s">
        <v>1349</v>
      </c>
      <c r="N11" s="369" t="s">
        <v>42</v>
      </c>
      <c r="O11" s="358"/>
      <c r="P11" s="358"/>
    </row>
    <row r="12" spans="2:21" ht="12.75" x14ac:dyDescent="0.2">
      <c r="B12" s="367" t="e">
        <f>IF(Tabla13[[#This Row],[Código_Actividad]]="","",CONCATENATE(Tabla13[[#This Row],[POA]],".",Tabla13[[#This Row],[SRS]],".",Tabla13[[#This Row],[AREA]],".",Tabla13[[#This Row],[TIPO]]))</f>
        <v>#REF!</v>
      </c>
      <c r="C12" s="367" t="e">
        <f>IF(Tabla13[[#This Row],[Código_Actividad]]="","",'[4]Formulario PPGR1'!#REF!)</f>
        <v>#REF!</v>
      </c>
      <c r="D12" s="367" t="e">
        <f>IF(Tabla13[[#This Row],[Código_Actividad]]="","",'[4]Formulario PPGR1'!#REF!)</f>
        <v>#REF!</v>
      </c>
      <c r="E12" s="367" t="e">
        <f>IF(Tabla13[[#This Row],[Código_Actividad]]="","",'[4]Formulario PPGR1'!#REF!)</f>
        <v>#REF!</v>
      </c>
      <c r="F12" s="367" t="e">
        <f>IF(Tabla13[[#This Row],[Código_Actividad]]="","",'[4]Formulario PPGR1'!#REF!)</f>
        <v>#REF!</v>
      </c>
      <c r="G12" s="494" t="s">
        <v>1354</v>
      </c>
      <c r="H12" s="369" t="s">
        <v>1254</v>
      </c>
      <c r="I12" s="369" t="s">
        <v>1106</v>
      </c>
      <c r="J12" s="368">
        <v>6</v>
      </c>
      <c r="K12" s="370">
        <v>0.47</v>
      </c>
      <c r="L12" s="371">
        <f>+Tabla13[[#This Row],[Precio Unitario]]*Tabla13[[#This Row],[Cantidad de Insumos]]</f>
        <v>2.82</v>
      </c>
      <c r="M12" s="372" t="s">
        <v>1349</v>
      </c>
      <c r="N12" s="369" t="s">
        <v>42</v>
      </c>
      <c r="O12" s="358"/>
      <c r="P12" s="358"/>
    </row>
    <row r="13" spans="2:21" ht="12.75" x14ac:dyDescent="0.2">
      <c r="B13" s="367" t="e">
        <f>IF(Tabla13[[#This Row],[Código_Actividad]]="","",CONCATENATE(Tabla13[[#This Row],[POA]],".",Tabla13[[#This Row],[SRS]],".",Tabla13[[#This Row],[AREA]],".",Tabla13[[#This Row],[TIPO]]))</f>
        <v>#REF!</v>
      </c>
      <c r="C13" s="367" t="e">
        <f>IF(Tabla13[[#This Row],[Código_Actividad]]="","",'[4]Formulario PPGR1'!#REF!)</f>
        <v>#REF!</v>
      </c>
      <c r="D13" s="367" t="e">
        <f>IF(Tabla13[[#This Row],[Código_Actividad]]="","",'[4]Formulario PPGR1'!#REF!)</f>
        <v>#REF!</v>
      </c>
      <c r="E13" s="367" t="e">
        <f>IF(Tabla13[[#This Row],[Código_Actividad]]="","",'[4]Formulario PPGR1'!#REF!)</f>
        <v>#REF!</v>
      </c>
      <c r="F13" s="367" t="e">
        <f>IF(Tabla13[[#This Row],[Código_Actividad]]="","",'[4]Formulario PPGR1'!#REF!)</f>
        <v>#REF!</v>
      </c>
      <c r="G13" s="494" t="s">
        <v>1355</v>
      </c>
      <c r="H13" s="369" t="s">
        <v>1254</v>
      </c>
      <c r="I13" s="369" t="s">
        <v>1106</v>
      </c>
      <c r="J13" s="368">
        <v>4</v>
      </c>
      <c r="K13" s="370">
        <v>0.47</v>
      </c>
      <c r="L13" s="371">
        <f>+Tabla13[[#This Row],[Precio Unitario]]*Tabla13[[#This Row],[Cantidad de Insumos]]</f>
        <v>1.88</v>
      </c>
      <c r="M13" s="372" t="s">
        <v>1349</v>
      </c>
      <c r="N13" s="369" t="s">
        <v>42</v>
      </c>
      <c r="O13" s="358"/>
      <c r="P13" s="358"/>
    </row>
    <row r="14" spans="2:21" ht="12.75" x14ac:dyDescent="0.2">
      <c r="B14" s="367" t="e">
        <f>IF(Tabla13[[#This Row],[Código_Actividad]]="","",CONCATENATE(Tabla13[[#This Row],[POA]],".",Tabla13[[#This Row],[SRS]],".",Tabla13[[#This Row],[AREA]],".",Tabla13[[#This Row],[TIPO]]))</f>
        <v>#REF!</v>
      </c>
      <c r="C14" s="367" t="e">
        <f>IF(Tabla13[[#This Row],[Código_Actividad]]="","",'[4]Formulario PPGR1'!#REF!)</f>
        <v>#REF!</v>
      </c>
      <c r="D14" s="367" t="e">
        <f>IF(Tabla13[[#This Row],[Código_Actividad]]="","",'[4]Formulario PPGR1'!#REF!)</f>
        <v>#REF!</v>
      </c>
      <c r="E14" s="367" t="e">
        <f>IF(Tabla13[[#This Row],[Código_Actividad]]="","",'[4]Formulario PPGR1'!#REF!)</f>
        <v>#REF!</v>
      </c>
      <c r="F14" s="367" t="e">
        <f>IF(Tabla13[[#This Row],[Código_Actividad]]="","",'[4]Formulario PPGR1'!#REF!)</f>
        <v>#REF!</v>
      </c>
      <c r="G14" s="494" t="s">
        <v>1356</v>
      </c>
      <c r="H14" s="369" t="s">
        <v>1254</v>
      </c>
      <c r="I14" s="369" t="s">
        <v>1106</v>
      </c>
      <c r="J14" s="368">
        <v>1000</v>
      </c>
      <c r="K14" s="370">
        <v>0.47</v>
      </c>
      <c r="L14" s="371">
        <f>+Tabla13[[#This Row],[Precio Unitario]]*Tabla13[[#This Row],[Cantidad de Insumos]]</f>
        <v>470</v>
      </c>
      <c r="M14" s="372" t="s">
        <v>1349</v>
      </c>
      <c r="N14" s="369" t="s">
        <v>42</v>
      </c>
      <c r="O14" s="358"/>
      <c r="P14" s="358"/>
    </row>
    <row r="15" spans="2:21" ht="12.75" x14ac:dyDescent="0.2">
      <c r="B15" s="367" t="e">
        <f>IF(Tabla13[[#This Row],[Código_Actividad]]="","",CONCATENATE(Tabla13[[#This Row],[POA]],".",Tabla13[[#This Row],[SRS]],".",Tabla13[[#This Row],[AREA]],".",Tabla13[[#This Row],[TIPO]]))</f>
        <v>#REF!</v>
      </c>
      <c r="C15" s="367" t="e">
        <f>IF(Tabla13[[#This Row],[Código_Actividad]]="","",'[4]Formulario PPGR1'!#REF!)</f>
        <v>#REF!</v>
      </c>
      <c r="D15" s="367" t="e">
        <f>IF(Tabla13[[#This Row],[Código_Actividad]]="","",'[4]Formulario PPGR1'!#REF!)</f>
        <v>#REF!</v>
      </c>
      <c r="E15" s="367" t="e">
        <f>IF(Tabla13[[#This Row],[Código_Actividad]]="","",'[4]Formulario PPGR1'!#REF!)</f>
        <v>#REF!</v>
      </c>
      <c r="F15" s="367" t="e">
        <f>IF(Tabla13[[#This Row],[Código_Actividad]]="","",'[4]Formulario PPGR1'!#REF!)</f>
        <v>#REF!</v>
      </c>
      <c r="G15" s="494" t="s">
        <v>1356</v>
      </c>
      <c r="H15" s="369" t="s">
        <v>1253</v>
      </c>
      <c r="I15" s="369" t="s">
        <v>1106</v>
      </c>
      <c r="J15" s="368">
        <v>12</v>
      </c>
      <c r="K15" s="370">
        <v>10</v>
      </c>
      <c r="L15" s="371">
        <f>+Tabla13[[#This Row],[Precio Unitario]]*Tabla13[[#This Row],[Cantidad de Insumos]]</f>
        <v>120</v>
      </c>
      <c r="M15" s="372" t="s">
        <v>1349</v>
      </c>
      <c r="N15" s="369" t="s">
        <v>42</v>
      </c>
      <c r="O15" s="358"/>
      <c r="P15" s="358"/>
    </row>
    <row r="16" spans="2:21" ht="12.75" x14ac:dyDescent="0.2">
      <c r="B16" s="367" t="e">
        <f>IF(Tabla13[[#This Row],[Código_Actividad]]="","",CONCATENATE(Tabla13[[#This Row],[POA]],".",Tabla13[[#This Row],[SRS]],".",Tabla13[[#This Row],[AREA]],".",Tabla13[[#This Row],[TIPO]]))</f>
        <v>#REF!</v>
      </c>
      <c r="C16" s="367" t="e">
        <f>IF(Tabla13[[#This Row],[Código_Actividad]]="","",'[4]Formulario PPGR1'!#REF!)</f>
        <v>#REF!</v>
      </c>
      <c r="D16" s="367" t="e">
        <f>IF(Tabla13[[#This Row],[Código_Actividad]]="","",'[4]Formulario PPGR1'!#REF!)</f>
        <v>#REF!</v>
      </c>
      <c r="E16" s="367" t="e">
        <f>IF(Tabla13[[#This Row],[Código_Actividad]]="","",'[4]Formulario PPGR1'!#REF!)</f>
        <v>#REF!</v>
      </c>
      <c r="F16" s="367" t="e">
        <f>IF(Tabla13[[#This Row],[Código_Actividad]]="","",'[4]Formulario PPGR1'!#REF!)</f>
        <v>#REF!</v>
      </c>
      <c r="G16" s="494" t="s">
        <v>1356</v>
      </c>
      <c r="H16" s="369" t="s">
        <v>1338</v>
      </c>
      <c r="I16" s="369" t="s">
        <v>1106</v>
      </c>
      <c r="J16" s="368">
        <v>3</v>
      </c>
      <c r="K16" s="370">
        <v>389.82</v>
      </c>
      <c r="L16" s="371">
        <f>+Tabla13[[#This Row],[Precio Unitario]]*Tabla13[[#This Row],[Cantidad de Insumos]]</f>
        <v>1169.46</v>
      </c>
      <c r="M16" s="372" t="s">
        <v>1349</v>
      </c>
      <c r="N16" s="369" t="s">
        <v>42</v>
      </c>
      <c r="O16" s="358"/>
      <c r="P16" s="358"/>
    </row>
    <row r="17" spans="2:16" ht="12.75" x14ac:dyDescent="0.2">
      <c r="B17" s="367" t="e">
        <f>IF(Tabla13[[#This Row],[Código_Actividad]]="","",CONCATENATE(Tabla13[[#This Row],[POA]],".",Tabla13[[#This Row],[SRS]],".",Tabla13[[#This Row],[AREA]],".",Tabla13[[#This Row],[TIPO]]))</f>
        <v>#REF!</v>
      </c>
      <c r="C17" s="367" t="e">
        <f>IF(Tabla13[[#This Row],[Código_Actividad]]="","",'[4]Formulario PPGR1'!#REF!)</f>
        <v>#REF!</v>
      </c>
      <c r="D17" s="367" t="e">
        <f>IF(Tabla13[[#This Row],[Código_Actividad]]="","",'[4]Formulario PPGR1'!#REF!)</f>
        <v>#REF!</v>
      </c>
      <c r="E17" s="367" t="e">
        <f>IF(Tabla13[[#This Row],[Código_Actividad]]="","",'[4]Formulario PPGR1'!#REF!)</f>
        <v>#REF!</v>
      </c>
      <c r="F17" s="367" t="e">
        <f>IF(Tabla13[[#This Row],[Código_Actividad]]="","",'[4]Formulario PPGR1'!#REF!)</f>
        <v>#REF!</v>
      </c>
      <c r="G17" s="494" t="s">
        <v>1356</v>
      </c>
      <c r="H17" s="369" t="s">
        <v>1339</v>
      </c>
      <c r="I17" s="369" t="s">
        <v>1106</v>
      </c>
      <c r="J17" s="368">
        <v>1</v>
      </c>
      <c r="K17" s="370">
        <v>1687</v>
      </c>
      <c r="L17" s="371">
        <f>+Tabla13[[#This Row],[Precio Unitario]]*Tabla13[[#This Row],[Cantidad de Insumos]]</f>
        <v>1687</v>
      </c>
      <c r="M17" s="372" t="s">
        <v>1349</v>
      </c>
      <c r="N17" s="369" t="s">
        <v>42</v>
      </c>
      <c r="O17" s="358"/>
      <c r="P17" s="358"/>
    </row>
    <row r="18" spans="2:16" ht="12.75" x14ac:dyDescent="0.2">
      <c r="B18" s="367" t="e">
        <f>IF(Tabla13[[#This Row],[Código_Actividad]]="","",CONCATENATE(Tabla13[[#This Row],[POA]],".",Tabla13[[#This Row],[SRS]],".",Tabla13[[#This Row],[AREA]],".",Tabla13[[#This Row],[TIPO]]))</f>
        <v>#REF!</v>
      </c>
      <c r="C18" s="367" t="e">
        <f>IF(Tabla13[[#This Row],[Código_Actividad]]="","",'[4]Formulario PPGR1'!#REF!)</f>
        <v>#REF!</v>
      </c>
      <c r="D18" s="367" t="e">
        <f>IF(Tabla13[[#This Row],[Código_Actividad]]="","",'[4]Formulario PPGR1'!#REF!)</f>
        <v>#REF!</v>
      </c>
      <c r="E18" s="367" t="e">
        <f>IF(Tabla13[[#This Row],[Código_Actividad]]="","",'[4]Formulario PPGR1'!#REF!)</f>
        <v>#REF!</v>
      </c>
      <c r="F18" s="367" t="e">
        <f>IF(Tabla13[[#This Row],[Código_Actividad]]="","",'[4]Formulario PPGR1'!#REF!)</f>
        <v>#REF!</v>
      </c>
      <c r="G18" s="494" t="s">
        <v>1357</v>
      </c>
      <c r="H18" s="369" t="s">
        <v>1254</v>
      </c>
      <c r="I18" s="369" t="s">
        <v>1106</v>
      </c>
      <c r="J18" s="368">
        <v>12</v>
      </c>
      <c r="K18" s="370">
        <v>0.47</v>
      </c>
      <c r="L18" s="371">
        <f>+Tabla13[[#This Row],[Precio Unitario]]*Tabla13[[#This Row],[Cantidad de Insumos]]</f>
        <v>5.64</v>
      </c>
      <c r="M18" s="372" t="s">
        <v>1349</v>
      </c>
      <c r="N18" s="369" t="s">
        <v>42</v>
      </c>
      <c r="O18" s="358"/>
      <c r="P18" s="358"/>
    </row>
    <row r="19" spans="2:16" ht="12.75" x14ac:dyDescent="0.2">
      <c r="B19" s="373" t="e">
        <f>IF(Tabla13[[#This Row],[Código_Actividad]]="","",CONCATENATE(Tabla13[[#This Row],[POA]],".",Tabla13[[#This Row],[SRS]],".",Tabla13[[#This Row],[AREA]],".",Tabla13[[#This Row],[TIPO]]))</f>
        <v>#REF!</v>
      </c>
      <c r="C19" s="373" t="e">
        <f>IF(Tabla13[[#This Row],[Código_Actividad]]="","",'[4]Formulario PPGR1'!#REF!)</f>
        <v>#REF!</v>
      </c>
      <c r="D19" s="373" t="e">
        <f>IF(Tabla13[[#This Row],[Código_Actividad]]="","",'[4]Formulario PPGR1'!#REF!)</f>
        <v>#REF!</v>
      </c>
      <c r="E19" s="373" t="e">
        <f>IF(Tabla13[[#This Row],[Código_Actividad]]="","",'[4]Formulario PPGR1'!#REF!)</f>
        <v>#REF!</v>
      </c>
      <c r="F19" s="373" t="e">
        <f>IF(Tabla13[[#This Row],[Código_Actividad]]="","",'[4]Formulario PPGR1'!#REF!)</f>
        <v>#REF!</v>
      </c>
      <c r="G19" s="494" t="s">
        <v>1358</v>
      </c>
      <c r="H19" s="369" t="s">
        <v>1254</v>
      </c>
      <c r="I19" s="369" t="s">
        <v>1106</v>
      </c>
      <c r="J19" s="368">
        <v>12</v>
      </c>
      <c r="K19" s="370">
        <v>0.47</v>
      </c>
      <c r="L19" s="371">
        <f>+Tabla13[[#This Row],[Precio Unitario]]*Tabla13[[#This Row],[Cantidad de Insumos]]</f>
        <v>5.64</v>
      </c>
      <c r="M19" s="372" t="s">
        <v>1349</v>
      </c>
      <c r="N19" s="369" t="s">
        <v>42</v>
      </c>
      <c r="O19" s="358"/>
      <c r="P19" s="358"/>
    </row>
    <row r="20" spans="2:16" ht="12.75" x14ac:dyDescent="0.2">
      <c r="B20" s="373" t="e">
        <f>IF(Tabla13[[#This Row],[Código_Actividad]]="","",CONCATENATE(Tabla13[[#This Row],[POA]],".",Tabla13[[#This Row],[SRS]],".",Tabla13[[#This Row],[AREA]],".",Tabla13[[#This Row],[TIPO]]))</f>
        <v>#REF!</v>
      </c>
      <c r="C20" s="373" t="e">
        <f>IF(Tabla13[[#This Row],[Código_Actividad]]="","",'[4]Formulario PPGR1'!#REF!)</f>
        <v>#REF!</v>
      </c>
      <c r="D20" s="373" t="e">
        <f>IF(Tabla13[[#This Row],[Código_Actividad]]="","",'[4]Formulario PPGR1'!#REF!)</f>
        <v>#REF!</v>
      </c>
      <c r="E20" s="373" t="e">
        <f>IF(Tabla13[[#This Row],[Código_Actividad]]="","",'[4]Formulario PPGR1'!#REF!)</f>
        <v>#REF!</v>
      </c>
      <c r="F20" s="373" t="e">
        <f>IF(Tabla13[[#This Row],[Código_Actividad]]="","",'[4]Formulario PPGR1'!#REF!)</f>
        <v>#REF!</v>
      </c>
      <c r="G20" s="494" t="s">
        <v>1359</v>
      </c>
      <c r="H20" s="369" t="s">
        <v>1254</v>
      </c>
      <c r="I20" s="369" t="s">
        <v>1106</v>
      </c>
      <c r="J20" s="368">
        <v>12</v>
      </c>
      <c r="K20" s="370">
        <v>0.47</v>
      </c>
      <c r="L20" s="371">
        <f>+Tabla13[[#This Row],[Precio Unitario]]*Tabla13[[#This Row],[Cantidad de Insumos]]</f>
        <v>5.64</v>
      </c>
      <c r="M20" s="372" t="s">
        <v>1349</v>
      </c>
      <c r="N20" s="369" t="s">
        <v>42</v>
      </c>
      <c r="O20" s="358"/>
      <c r="P20" s="358"/>
    </row>
    <row r="21" spans="2:16" ht="12.75" x14ac:dyDescent="0.2">
      <c r="B21" s="373" t="e">
        <f>IF(Tabla13[[#This Row],[Código_Actividad]]="","",CONCATENATE(Tabla13[[#This Row],[POA]],".",Tabla13[[#This Row],[SRS]],".",Tabla13[[#This Row],[AREA]],".",Tabla13[[#This Row],[TIPO]]))</f>
        <v>#REF!</v>
      </c>
      <c r="C21" s="373" t="e">
        <f>IF(Tabla13[[#This Row],[Código_Actividad]]="","",'[4]Formulario PPGR1'!#REF!)</f>
        <v>#REF!</v>
      </c>
      <c r="D21" s="373" t="e">
        <f>IF(Tabla13[[#This Row],[Código_Actividad]]="","",'[4]Formulario PPGR1'!#REF!)</f>
        <v>#REF!</v>
      </c>
      <c r="E21" s="373" t="e">
        <f>IF(Tabla13[[#This Row],[Código_Actividad]]="","",'[4]Formulario PPGR1'!#REF!)</f>
        <v>#REF!</v>
      </c>
      <c r="F21" s="373" t="e">
        <f>IF(Tabla13[[#This Row],[Código_Actividad]]="","",'[4]Formulario PPGR1'!#REF!)</f>
        <v>#REF!</v>
      </c>
      <c r="G21" s="494" t="s">
        <v>1360</v>
      </c>
      <c r="H21" s="369" t="s">
        <v>1254</v>
      </c>
      <c r="I21" s="369" t="s">
        <v>1106</v>
      </c>
      <c r="J21" s="368">
        <v>10</v>
      </c>
      <c r="K21" s="370">
        <v>0.47</v>
      </c>
      <c r="L21" s="371">
        <f>+Tabla13[[#This Row],[Precio Unitario]]*Tabla13[[#This Row],[Cantidad de Insumos]]</f>
        <v>4.6999999999999993</v>
      </c>
      <c r="M21" s="372" t="s">
        <v>1349</v>
      </c>
      <c r="N21" s="369" t="s">
        <v>42</v>
      </c>
      <c r="O21" s="358"/>
      <c r="P21" s="358"/>
    </row>
    <row r="22" spans="2:16" ht="12.75" x14ac:dyDescent="0.2">
      <c r="B22" s="373" t="e">
        <f>IF(Tabla13[[#This Row],[Código_Actividad]]="","",CONCATENATE(Tabla13[[#This Row],[POA]],".",Tabla13[[#This Row],[SRS]],".",Tabla13[[#This Row],[AREA]],".",Tabla13[[#This Row],[TIPO]]))</f>
        <v>#REF!</v>
      </c>
      <c r="C22" s="373" t="e">
        <f>IF(Tabla13[[#This Row],[Código_Actividad]]="","",'[4]Formulario PPGR1'!#REF!)</f>
        <v>#REF!</v>
      </c>
      <c r="D22" s="373" t="e">
        <f>IF(Tabla13[[#This Row],[Código_Actividad]]="","",'[4]Formulario PPGR1'!#REF!)</f>
        <v>#REF!</v>
      </c>
      <c r="E22" s="373" t="e">
        <f>IF(Tabla13[[#This Row],[Código_Actividad]]="","",'[4]Formulario PPGR1'!#REF!)</f>
        <v>#REF!</v>
      </c>
      <c r="F22" s="373" t="e">
        <f>IF(Tabla13[[#This Row],[Código_Actividad]]="","",'[4]Formulario PPGR1'!#REF!)</f>
        <v>#REF!</v>
      </c>
      <c r="G22" s="494" t="s">
        <v>1362</v>
      </c>
      <c r="H22" s="369" t="s">
        <v>1254</v>
      </c>
      <c r="I22" s="369" t="s">
        <v>1106</v>
      </c>
      <c r="J22" s="368">
        <v>6</v>
      </c>
      <c r="K22" s="370">
        <v>0.47</v>
      </c>
      <c r="L22" s="371">
        <f>+Tabla13[[#This Row],[Precio Unitario]]*Tabla13[[#This Row],[Cantidad de Insumos]]</f>
        <v>2.82</v>
      </c>
      <c r="M22" s="372" t="s">
        <v>1349</v>
      </c>
      <c r="N22" s="369" t="s">
        <v>42</v>
      </c>
      <c r="O22" s="358"/>
      <c r="P22" s="358"/>
    </row>
    <row r="23" spans="2:16" ht="12.75" x14ac:dyDescent="0.2">
      <c r="B23" s="373" t="e">
        <f>IF(Tabla13[[#This Row],[Código_Actividad]]="","",CONCATENATE(Tabla13[[#This Row],[POA]],".",Tabla13[[#This Row],[SRS]],".",Tabla13[[#This Row],[AREA]],".",Tabla13[[#This Row],[TIPO]]))</f>
        <v>#REF!</v>
      </c>
      <c r="C23" s="373" t="e">
        <f>IF(Tabla13[[#This Row],[Código_Actividad]]="","",'[4]Formulario PPGR1'!#REF!)</f>
        <v>#REF!</v>
      </c>
      <c r="D23" s="373" t="e">
        <f>IF(Tabla13[[#This Row],[Código_Actividad]]="","",'[4]Formulario PPGR1'!#REF!)</f>
        <v>#REF!</v>
      </c>
      <c r="E23" s="373" t="e">
        <f>IF(Tabla13[[#This Row],[Código_Actividad]]="","",'[4]Formulario PPGR1'!#REF!)</f>
        <v>#REF!</v>
      </c>
      <c r="F23" s="373" t="e">
        <f>IF(Tabla13[[#This Row],[Código_Actividad]]="","",'[4]Formulario PPGR1'!#REF!)</f>
        <v>#REF!</v>
      </c>
      <c r="G23" s="494" t="s">
        <v>1429</v>
      </c>
      <c r="H23" s="369" t="s">
        <v>1254</v>
      </c>
      <c r="I23" s="369" t="s">
        <v>1106</v>
      </c>
      <c r="J23" s="368">
        <v>8</v>
      </c>
      <c r="K23" s="370">
        <v>0.47</v>
      </c>
      <c r="L23" s="371">
        <f>+Tabla13[[#This Row],[Precio Unitario]]*Tabla13[[#This Row],[Cantidad de Insumos]]</f>
        <v>3.76</v>
      </c>
      <c r="M23" s="372" t="s">
        <v>1349</v>
      </c>
      <c r="N23" s="369" t="s">
        <v>42</v>
      </c>
      <c r="O23" s="358"/>
      <c r="P23" s="358"/>
    </row>
    <row r="24" spans="2:16" ht="12.75" x14ac:dyDescent="0.2">
      <c r="B24" s="373" t="e">
        <f>IF(Tabla13[[#This Row],[Código_Actividad]]="","",CONCATENATE(Tabla13[[#This Row],[POA]],".",Tabla13[[#This Row],[SRS]],".",Tabla13[[#This Row],[AREA]],".",Tabla13[[#This Row],[TIPO]]))</f>
        <v>#REF!</v>
      </c>
      <c r="C24" s="373" t="e">
        <f>IF(Tabla13[[#This Row],[Código_Actividad]]="","",'[4]Formulario PPGR1'!#REF!)</f>
        <v>#REF!</v>
      </c>
      <c r="D24" s="373" t="e">
        <f>IF(Tabla13[[#This Row],[Código_Actividad]]="","",'[4]Formulario PPGR1'!#REF!)</f>
        <v>#REF!</v>
      </c>
      <c r="E24" s="373" t="e">
        <f>IF(Tabla13[[#This Row],[Código_Actividad]]="","",'[4]Formulario PPGR1'!#REF!)</f>
        <v>#REF!</v>
      </c>
      <c r="F24" s="373" t="e">
        <f>IF(Tabla13[[#This Row],[Código_Actividad]]="","",'[4]Formulario PPGR1'!#REF!)</f>
        <v>#REF!</v>
      </c>
      <c r="G24" s="494" t="s">
        <v>1364</v>
      </c>
      <c r="H24" s="369" t="s">
        <v>1254</v>
      </c>
      <c r="I24" s="369" t="s">
        <v>1106</v>
      </c>
      <c r="J24" s="368">
        <v>8</v>
      </c>
      <c r="K24" s="370">
        <v>0.47</v>
      </c>
      <c r="L24" s="371">
        <f>+Tabla13[[#This Row],[Precio Unitario]]*Tabla13[[#This Row],[Cantidad de Insumos]]</f>
        <v>3.76</v>
      </c>
      <c r="M24" s="372" t="s">
        <v>1349</v>
      </c>
      <c r="N24" s="369" t="s">
        <v>42</v>
      </c>
      <c r="O24" s="358"/>
      <c r="P24" s="358"/>
    </row>
    <row r="25" spans="2:16" ht="12.75" x14ac:dyDescent="0.2">
      <c r="B25" s="373" t="e">
        <f>IF(Tabla13[[#This Row],[Código_Actividad]]="","",CONCATENATE(Tabla13[[#This Row],[POA]],".",Tabla13[[#This Row],[SRS]],".",Tabla13[[#This Row],[AREA]],".",Tabla13[[#This Row],[TIPO]]))</f>
        <v>#REF!</v>
      </c>
      <c r="C25" s="373" t="e">
        <f>IF(Tabla13[[#This Row],[Código_Actividad]]="","",'[4]Formulario PPGR1'!#REF!)</f>
        <v>#REF!</v>
      </c>
      <c r="D25" s="373" t="e">
        <f>IF(Tabla13[[#This Row],[Código_Actividad]]="","",'[4]Formulario PPGR1'!#REF!)</f>
        <v>#REF!</v>
      </c>
      <c r="E25" s="373" t="e">
        <f>IF(Tabla13[[#This Row],[Código_Actividad]]="","",'[4]Formulario PPGR1'!#REF!)</f>
        <v>#REF!</v>
      </c>
      <c r="F25" s="373" t="e">
        <f>IF(Tabla13[[#This Row],[Código_Actividad]]="","",'[4]Formulario PPGR1'!#REF!)</f>
        <v>#REF!</v>
      </c>
      <c r="G25" s="494" t="s">
        <v>1429</v>
      </c>
      <c r="H25" s="369" t="s">
        <v>1253</v>
      </c>
      <c r="I25" s="369" t="s">
        <v>1106</v>
      </c>
      <c r="J25" s="368">
        <v>2</v>
      </c>
      <c r="K25" s="371">
        <v>10</v>
      </c>
      <c r="L25" s="371">
        <f>+Tabla13[[#This Row],[Precio Unitario]]*Tabla13[[#This Row],[Cantidad de Insumos]]</f>
        <v>20</v>
      </c>
      <c r="M25" s="372" t="s">
        <v>1349</v>
      </c>
      <c r="N25" s="369" t="s">
        <v>42</v>
      </c>
      <c r="O25" s="358"/>
      <c r="P25" s="358"/>
    </row>
    <row r="26" spans="2:16" ht="12.75" x14ac:dyDescent="0.2">
      <c r="B26" s="373" t="e">
        <f>IF(Tabla13[[#This Row],[Código_Actividad]]="","",CONCATENATE(Tabla13[[#This Row],[POA]],".",Tabla13[[#This Row],[SRS]],".",Tabla13[[#This Row],[AREA]],".",Tabla13[[#This Row],[TIPO]]))</f>
        <v>#REF!</v>
      </c>
      <c r="C26" s="373" t="e">
        <f>IF(Tabla13[[#This Row],[Código_Actividad]]="","",'[4]Formulario PPGR1'!#REF!)</f>
        <v>#REF!</v>
      </c>
      <c r="D26" s="373" t="e">
        <f>IF(Tabla13[[#This Row],[Código_Actividad]]="","",'[4]Formulario PPGR1'!#REF!)</f>
        <v>#REF!</v>
      </c>
      <c r="E26" s="373" t="e">
        <f>IF(Tabla13[[#This Row],[Código_Actividad]]="","",'[4]Formulario PPGR1'!#REF!)</f>
        <v>#REF!</v>
      </c>
      <c r="F26" s="373" t="e">
        <f>IF(Tabla13[[#This Row],[Código_Actividad]]="","",'[4]Formulario PPGR1'!#REF!)</f>
        <v>#REF!</v>
      </c>
      <c r="G26" s="494" t="s">
        <v>1364</v>
      </c>
      <c r="H26" s="369" t="s">
        <v>1254</v>
      </c>
      <c r="I26" s="369" t="s">
        <v>1106</v>
      </c>
      <c r="J26" s="368">
        <v>8</v>
      </c>
      <c r="K26" s="370">
        <v>0.47</v>
      </c>
      <c r="L26" s="371">
        <f>+Tabla13[[#This Row],[Precio Unitario]]*Tabla13[[#This Row],[Cantidad de Insumos]]</f>
        <v>3.76</v>
      </c>
      <c r="M26" s="372" t="s">
        <v>1349</v>
      </c>
      <c r="N26" s="369" t="s">
        <v>42</v>
      </c>
      <c r="O26" s="358"/>
      <c r="P26" s="358"/>
    </row>
    <row r="27" spans="2:16" ht="12.75" x14ac:dyDescent="0.2">
      <c r="B27" s="373" t="e">
        <f>IF(Tabla13[[#This Row],[Código_Actividad]]="","",CONCATENATE(Tabla13[[#This Row],[POA]],".",Tabla13[[#This Row],[SRS]],".",Tabla13[[#This Row],[AREA]],".",Tabla13[[#This Row],[TIPO]]))</f>
        <v>#REF!</v>
      </c>
      <c r="C27" s="373" t="e">
        <f>IF(Tabla13[[#This Row],[Código_Actividad]]="","",'[4]Formulario PPGR1'!#REF!)</f>
        <v>#REF!</v>
      </c>
      <c r="D27" s="373" t="e">
        <f>IF(Tabla13[[#This Row],[Código_Actividad]]="","",'[4]Formulario PPGR1'!#REF!)</f>
        <v>#REF!</v>
      </c>
      <c r="E27" s="373" t="e">
        <f>IF(Tabla13[[#This Row],[Código_Actividad]]="","",'[4]Formulario PPGR1'!#REF!)</f>
        <v>#REF!</v>
      </c>
      <c r="F27" s="373" t="e">
        <f>IF(Tabla13[[#This Row],[Código_Actividad]]="","",'[4]Formulario PPGR1'!#REF!)</f>
        <v>#REF!</v>
      </c>
      <c r="G27" s="494" t="s">
        <v>1364</v>
      </c>
      <c r="H27" s="369" t="s">
        <v>1253</v>
      </c>
      <c r="I27" s="369" t="s">
        <v>1106</v>
      </c>
      <c r="J27" s="368">
        <v>2</v>
      </c>
      <c r="K27" s="371">
        <v>10</v>
      </c>
      <c r="L27" s="371">
        <f>+Tabla13[[#This Row],[Precio Unitario]]*Tabla13[[#This Row],[Cantidad de Insumos]]</f>
        <v>20</v>
      </c>
      <c r="M27" s="372" t="s">
        <v>1349</v>
      </c>
      <c r="N27" s="369" t="s">
        <v>42</v>
      </c>
      <c r="O27" s="358"/>
      <c r="P27" s="358"/>
    </row>
    <row r="28" spans="2:16" ht="12.75" x14ac:dyDescent="0.2">
      <c r="B28" s="373" t="e">
        <f>IF(Tabla13[[#This Row],[Código_Actividad]]="","",CONCATENATE(Tabla13[[#This Row],[POA]],".",Tabla13[[#This Row],[SRS]],".",Tabla13[[#This Row],[AREA]],".",Tabla13[[#This Row],[TIPO]]))</f>
        <v>#REF!</v>
      </c>
      <c r="C28" s="373" t="e">
        <f>IF(Tabla13[[#This Row],[Código_Actividad]]="","",'[4]Formulario PPGR1'!#REF!)</f>
        <v>#REF!</v>
      </c>
      <c r="D28" s="373" t="e">
        <f>IF(Tabla13[[#This Row],[Código_Actividad]]="","",'[4]Formulario PPGR1'!#REF!)</f>
        <v>#REF!</v>
      </c>
      <c r="E28" s="373" t="e">
        <f>IF(Tabla13[[#This Row],[Código_Actividad]]="","",'[4]Formulario PPGR1'!#REF!)</f>
        <v>#REF!</v>
      </c>
      <c r="F28" s="373" t="e">
        <f>IF(Tabla13[[#This Row],[Código_Actividad]]="","",'[4]Formulario PPGR1'!#REF!)</f>
        <v>#REF!</v>
      </c>
      <c r="G28" s="494" t="s">
        <v>1365</v>
      </c>
      <c r="H28" s="369" t="s">
        <v>1254</v>
      </c>
      <c r="I28" s="369" t="s">
        <v>1106</v>
      </c>
      <c r="J28" s="368">
        <v>8</v>
      </c>
      <c r="K28" s="370">
        <v>0.47</v>
      </c>
      <c r="L28" s="371">
        <f>+Tabla13[[#This Row],[Precio Unitario]]*Tabla13[[#This Row],[Cantidad de Insumos]]</f>
        <v>3.76</v>
      </c>
      <c r="M28" s="372" t="s">
        <v>1349</v>
      </c>
      <c r="N28" s="369" t="s">
        <v>42</v>
      </c>
      <c r="O28" s="358"/>
      <c r="P28" s="358"/>
    </row>
    <row r="29" spans="2:16" ht="12.75" x14ac:dyDescent="0.2">
      <c r="B29" s="373" t="e">
        <f>IF(Tabla13[[#This Row],[Código_Actividad]]="","",CONCATENATE(Tabla13[[#This Row],[POA]],".",Tabla13[[#This Row],[SRS]],".",Tabla13[[#This Row],[AREA]],".",Tabla13[[#This Row],[TIPO]]))</f>
        <v>#REF!</v>
      </c>
      <c r="C29" s="373" t="e">
        <f>IF(Tabla13[[#This Row],[Código_Actividad]]="","",'[4]Formulario PPGR1'!#REF!)</f>
        <v>#REF!</v>
      </c>
      <c r="D29" s="373" t="e">
        <f>IF(Tabla13[[#This Row],[Código_Actividad]]="","",'[4]Formulario PPGR1'!#REF!)</f>
        <v>#REF!</v>
      </c>
      <c r="E29" s="373" t="e">
        <f>IF(Tabla13[[#This Row],[Código_Actividad]]="","",'[4]Formulario PPGR1'!#REF!)</f>
        <v>#REF!</v>
      </c>
      <c r="F29" s="373" t="e">
        <f>IF(Tabla13[[#This Row],[Código_Actividad]]="","",'[4]Formulario PPGR1'!#REF!)</f>
        <v>#REF!</v>
      </c>
      <c r="G29" s="494" t="s">
        <v>1366</v>
      </c>
      <c r="H29" s="369" t="s">
        <v>1254</v>
      </c>
      <c r="I29" s="369" t="s">
        <v>1106</v>
      </c>
      <c r="J29" s="368">
        <v>8</v>
      </c>
      <c r="K29" s="370">
        <v>0.47</v>
      </c>
      <c r="L29" s="371">
        <f>+Tabla13[[#This Row],[Precio Unitario]]*Tabla13[[#This Row],[Cantidad de Insumos]]</f>
        <v>3.76</v>
      </c>
      <c r="M29" s="372" t="s">
        <v>1349</v>
      </c>
      <c r="N29" s="369" t="s">
        <v>42</v>
      </c>
      <c r="O29" s="358"/>
      <c r="P29" s="358"/>
    </row>
    <row r="30" spans="2:16" ht="12.75" x14ac:dyDescent="0.2">
      <c r="B30" s="373" t="e">
        <f>IF(Tabla13[[#This Row],[Código_Actividad]]="","",CONCATENATE(Tabla13[[#This Row],[POA]],".",Tabla13[[#This Row],[SRS]],".",Tabla13[[#This Row],[AREA]],".",Tabla13[[#This Row],[TIPO]]))</f>
        <v>#REF!</v>
      </c>
      <c r="C30" s="373" t="e">
        <f>IF(Tabla13[[#This Row],[Código_Actividad]]="","",'[4]Formulario PPGR1'!#REF!)</f>
        <v>#REF!</v>
      </c>
      <c r="D30" s="373" t="e">
        <f>IF(Tabla13[[#This Row],[Código_Actividad]]="","",'[4]Formulario PPGR1'!#REF!)</f>
        <v>#REF!</v>
      </c>
      <c r="E30" s="373" t="e">
        <f>IF(Tabla13[[#This Row],[Código_Actividad]]="","",'[4]Formulario PPGR1'!#REF!)</f>
        <v>#REF!</v>
      </c>
      <c r="F30" s="373" t="e">
        <f>IF(Tabla13[[#This Row],[Código_Actividad]]="","",'[4]Formulario PPGR1'!#REF!)</f>
        <v>#REF!</v>
      </c>
      <c r="G30" s="494" t="s">
        <v>1367</v>
      </c>
      <c r="H30" s="369" t="s">
        <v>1254</v>
      </c>
      <c r="I30" s="369" t="s">
        <v>1106</v>
      </c>
      <c r="J30" s="368">
        <v>12</v>
      </c>
      <c r="K30" s="370">
        <v>0.47</v>
      </c>
      <c r="L30" s="371">
        <f>+Tabla13[[#This Row],[Precio Unitario]]*Tabla13[[#This Row],[Cantidad de Insumos]]</f>
        <v>5.64</v>
      </c>
      <c r="M30" s="372" t="s">
        <v>1349</v>
      </c>
      <c r="N30" s="369" t="s">
        <v>42</v>
      </c>
      <c r="O30" s="358"/>
      <c r="P30" s="358"/>
    </row>
    <row r="31" spans="2:16" ht="12.75" x14ac:dyDescent="0.2">
      <c r="B31" s="373" t="e">
        <f>IF(Tabla13[[#This Row],[Código_Actividad]]="","",CONCATENATE(Tabla13[[#This Row],[POA]],".",Tabla13[[#This Row],[SRS]],".",Tabla13[[#This Row],[AREA]],".",Tabla13[[#This Row],[TIPO]]))</f>
        <v>#REF!</v>
      </c>
      <c r="C31" s="373" t="e">
        <f>IF(Tabla13[[#This Row],[Código_Actividad]]="","",'[4]Formulario PPGR1'!#REF!)</f>
        <v>#REF!</v>
      </c>
      <c r="D31" s="373" t="e">
        <f>IF(Tabla13[[#This Row],[Código_Actividad]]="","",'[4]Formulario PPGR1'!#REF!)</f>
        <v>#REF!</v>
      </c>
      <c r="E31" s="373" t="e">
        <f>IF(Tabla13[[#This Row],[Código_Actividad]]="","",'[4]Formulario PPGR1'!#REF!)</f>
        <v>#REF!</v>
      </c>
      <c r="F31" s="373" t="e">
        <f>IF(Tabla13[[#This Row],[Código_Actividad]]="","",'[4]Formulario PPGR1'!#REF!)</f>
        <v>#REF!</v>
      </c>
      <c r="G31" s="494" t="s">
        <v>1368</v>
      </c>
      <c r="H31" s="369"/>
      <c r="I31" s="369"/>
      <c r="J31" s="368"/>
      <c r="K31" s="370"/>
      <c r="L31" s="371">
        <f>+Tabla13[[#This Row],[Precio Unitario]]*Tabla13[[#This Row],[Cantidad de Insumos]]</f>
        <v>0</v>
      </c>
      <c r="M31" s="372" t="s">
        <v>1259</v>
      </c>
      <c r="N31" s="369" t="s">
        <v>42</v>
      </c>
      <c r="O31" s="358"/>
      <c r="P31" s="358"/>
    </row>
    <row r="32" spans="2:16" ht="12.75" x14ac:dyDescent="0.2">
      <c r="B32" s="373" t="e">
        <f>IF(Tabla13[[#This Row],[Código_Actividad]]="","",CONCATENATE(Tabla13[[#This Row],[POA]],".",Tabla13[[#This Row],[SRS]],".",Tabla13[[#This Row],[AREA]],".",Tabla13[[#This Row],[TIPO]]))</f>
        <v>#REF!</v>
      </c>
      <c r="C32" s="373" t="e">
        <f>IF(Tabla13[[#This Row],[Código_Actividad]]="","",'[4]Formulario PPGR1'!#REF!)</f>
        <v>#REF!</v>
      </c>
      <c r="D32" s="373" t="e">
        <f>IF(Tabla13[[#This Row],[Código_Actividad]]="","",'[4]Formulario PPGR1'!#REF!)</f>
        <v>#REF!</v>
      </c>
      <c r="E32" s="373" t="e">
        <f>IF(Tabla13[[#This Row],[Código_Actividad]]="","",'[4]Formulario PPGR1'!#REF!)</f>
        <v>#REF!</v>
      </c>
      <c r="F32" s="373" t="e">
        <f>IF(Tabla13[[#This Row],[Código_Actividad]]="","",'[4]Formulario PPGR1'!#REF!)</f>
        <v>#REF!</v>
      </c>
      <c r="G32" s="494" t="s">
        <v>1356</v>
      </c>
      <c r="H32" s="369" t="s">
        <v>1254</v>
      </c>
      <c r="I32" s="369" t="s">
        <v>1106</v>
      </c>
      <c r="J32" s="368">
        <v>10</v>
      </c>
      <c r="K32" s="370">
        <v>0.47</v>
      </c>
      <c r="L32" s="371">
        <f>+Tabla13[[#This Row],[Precio Unitario]]*Tabla13[[#This Row],[Cantidad de Insumos]]</f>
        <v>4.6999999999999993</v>
      </c>
      <c r="M32" s="372" t="s">
        <v>1349</v>
      </c>
      <c r="N32" s="369" t="s">
        <v>42</v>
      </c>
      <c r="O32" s="358"/>
      <c r="P32" s="358"/>
    </row>
    <row r="33" spans="2:16" ht="12.75" x14ac:dyDescent="0.2">
      <c r="B33" s="373" t="e">
        <f>IF(Tabla13[[#This Row],[Código_Actividad]]="","",CONCATENATE(Tabla13[[#This Row],[POA]],".",Tabla13[[#This Row],[SRS]],".",Tabla13[[#This Row],[AREA]],".",Tabla13[[#This Row],[TIPO]]))</f>
        <v>#REF!</v>
      </c>
      <c r="C33" s="373" t="e">
        <f>IF(Tabla13[[#This Row],[Código_Actividad]]="","",'[4]Formulario PPGR1'!#REF!)</f>
        <v>#REF!</v>
      </c>
      <c r="D33" s="373" t="e">
        <f>IF(Tabla13[[#This Row],[Código_Actividad]]="","",'[4]Formulario PPGR1'!#REF!)</f>
        <v>#REF!</v>
      </c>
      <c r="E33" s="373" t="e">
        <f>IF(Tabla13[[#This Row],[Código_Actividad]]="","",'[4]Formulario PPGR1'!#REF!)</f>
        <v>#REF!</v>
      </c>
      <c r="F33" s="373" t="e">
        <f>IF(Tabla13[[#This Row],[Código_Actividad]]="","",'[4]Formulario PPGR1'!#REF!)</f>
        <v>#REF!</v>
      </c>
      <c r="G33" s="494" t="s">
        <v>1357</v>
      </c>
      <c r="H33" s="369" t="s">
        <v>1254</v>
      </c>
      <c r="I33" s="369" t="s">
        <v>1106</v>
      </c>
      <c r="J33" s="368">
        <v>10</v>
      </c>
      <c r="K33" s="370">
        <v>0.47</v>
      </c>
      <c r="L33" s="371">
        <f>+Tabla13[[#This Row],[Precio Unitario]]*Tabla13[[#This Row],[Cantidad de Insumos]]</f>
        <v>4.6999999999999993</v>
      </c>
      <c r="M33" s="372" t="s">
        <v>1349</v>
      </c>
      <c r="N33" s="369" t="s">
        <v>42</v>
      </c>
      <c r="O33" s="358"/>
      <c r="P33" s="358"/>
    </row>
    <row r="34" spans="2:16" ht="12.75" x14ac:dyDescent="0.2">
      <c r="B34" s="373" t="e">
        <f>IF(Tabla13[[#This Row],[Código_Actividad]]="","",CONCATENATE(Tabla13[[#This Row],[POA]],".",Tabla13[[#This Row],[SRS]],".",Tabla13[[#This Row],[AREA]],".",Tabla13[[#This Row],[TIPO]]))</f>
        <v>#REF!</v>
      </c>
      <c r="C34" s="373" t="e">
        <f>IF(Tabla13[[#This Row],[Código_Actividad]]="","",'[4]Formulario PPGR1'!#REF!)</f>
        <v>#REF!</v>
      </c>
      <c r="D34" s="373" t="e">
        <f>IF(Tabla13[[#This Row],[Código_Actividad]]="","",'[4]Formulario PPGR1'!#REF!)</f>
        <v>#REF!</v>
      </c>
      <c r="E34" s="373" t="e">
        <f>IF(Tabla13[[#This Row],[Código_Actividad]]="","",'[4]Formulario PPGR1'!#REF!)</f>
        <v>#REF!</v>
      </c>
      <c r="F34" s="373" t="e">
        <f>IF(Tabla13[[#This Row],[Código_Actividad]]="","",'[4]Formulario PPGR1'!#REF!)</f>
        <v>#REF!</v>
      </c>
      <c r="G34" s="494" t="s">
        <v>1358</v>
      </c>
      <c r="H34" s="369" t="s">
        <v>1259</v>
      </c>
      <c r="I34" s="369"/>
      <c r="J34" s="368"/>
      <c r="K34" s="370"/>
      <c r="L34" s="371">
        <f>+Tabla13[[#This Row],[Precio Unitario]]*Tabla13[[#This Row],[Cantidad de Insumos]]</f>
        <v>0</v>
      </c>
      <c r="M34" s="372" t="s">
        <v>1259</v>
      </c>
      <c r="N34" s="369" t="s">
        <v>42</v>
      </c>
      <c r="O34" s="358"/>
      <c r="P34" s="358"/>
    </row>
    <row r="35" spans="2:16" ht="12.75" x14ac:dyDescent="0.2">
      <c r="B35" s="373" t="e">
        <f>IF(Tabla13[[#This Row],[Código_Actividad]]="","",CONCATENATE(Tabla13[[#This Row],[POA]],".",Tabla13[[#This Row],[SRS]],".",Tabla13[[#This Row],[AREA]],".",Tabla13[[#This Row],[TIPO]]))</f>
        <v>#REF!</v>
      </c>
      <c r="C35" s="373" t="e">
        <f>IF(Tabla13[[#This Row],[Código_Actividad]]="","",'[4]Formulario PPGR1'!#REF!)</f>
        <v>#REF!</v>
      </c>
      <c r="D35" s="373" t="e">
        <f>IF(Tabla13[[#This Row],[Código_Actividad]]="","",'[4]Formulario PPGR1'!#REF!)</f>
        <v>#REF!</v>
      </c>
      <c r="E35" s="373" t="e">
        <f>IF(Tabla13[[#This Row],[Código_Actividad]]="","",'[4]Formulario PPGR1'!#REF!)</f>
        <v>#REF!</v>
      </c>
      <c r="F35" s="373" t="e">
        <f>IF(Tabla13[[#This Row],[Código_Actividad]]="","",'[4]Formulario PPGR1'!#REF!)</f>
        <v>#REF!</v>
      </c>
      <c r="G35" s="494" t="s">
        <v>1359</v>
      </c>
      <c r="H35" s="369" t="s">
        <v>1254</v>
      </c>
      <c r="I35" s="369" t="s">
        <v>1106</v>
      </c>
      <c r="J35" s="368">
        <v>80</v>
      </c>
      <c r="K35" s="370">
        <v>0.47</v>
      </c>
      <c r="L35" s="371">
        <f>+Tabla13[[#This Row],[Precio Unitario]]*Tabla13[[#This Row],[Cantidad de Insumos]]</f>
        <v>37.599999999999994</v>
      </c>
      <c r="M35" s="372" t="s">
        <v>1349</v>
      </c>
      <c r="N35" s="369" t="s">
        <v>42</v>
      </c>
      <c r="O35" s="358"/>
      <c r="P35" s="358"/>
    </row>
    <row r="36" spans="2:16" ht="12.75" x14ac:dyDescent="0.2">
      <c r="B36" s="373" t="e">
        <f>IF(Tabla13[[#This Row],[Código_Actividad]]="","",CONCATENATE(Tabla13[[#This Row],[POA]],".",Tabla13[[#This Row],[SRS]],".",Tabla13[[#This Row],[AREA]],".",Tabla13[[#This Row],[TIPO]]))</f>
        <v>#REF!</v>
      </c>
      <c r="C36" s="373" t="e">
        <f>IF(Tabla13[[#This Row],[Código_Actividad]]="","",'[4]Formulario PPGR1'!#REF!)</f>
        <v>#REF!</v>
      </c>
      <c r="D36" s="373" t="e">
        <f>IF(Tabla13[[#This Row],[Código_Actividad]]="","",'[4]Formulario PPGR1'!#REF!)</f>
        <v>#REF!</v>
      </c>
      <c r="E36" s="373" t="e">
        <f>IF(Tabla13[[#This Row],[Código_Actividad]]="","",'[4]Formulario PPGR1'!#REF!)</f>
        <v>#REF!</v>
      </c>
      <c r="F36" s="373" t="e">
        <f>IF(Tabla13[[#This Row],[Código_Actividad]]="","",'[4]Formulario PPGR1'!#REF!)</f>
        <v>#REF!</v>
      </c>
      <c r="G36" s="494" t="s">
        <v>1360</v>
      </c>
      <c r="H36" s="369" t="s">
        <v>1254</v>
      </c>
      <c r="I36" s="369" t="s">
        <v>1106</v>
      </c>
      <c r="J36" s="368">
        <v>108</v>
      </c>
      <c r="K36" s="370">
        <v>0.47</v>
      </c>
      <c r="L36" s="371">
        <f>+Tabla13[[#This Row],[Precio Unitario]]*Tabla13[[#This Row],[Cantidad de Insumos]]</f>
        <v>50.76</v>
      </c>
      <c r="M36" s="372" t="s">
        <v>1349</v>
      </c>
      <c r="N36" s="369" t="s">
        <v>42</v>
      </c>
      <c r="O36" s="358"/>
      <c r="P36" s="358"/>
    </row>
    <row r="37" spans="2:16" ht="12.75" x14ac:dyDescent="0.2">
      <c r="B37" s="373" t="e">
        <f>IF(Tabla13[[#This Row],[Código_Actividad]]="","",CONCATENATE(Tabla13[[#This Row],[POA]],".",Tabla13[[#This Row],[SRS]],".",Tabla13[[#This Row],[AREA]],".",Tabla13[[#This Row],[TIPO]]))</f>
        <v>#REF!</v>
      </c>
      <c r="C37" s="373" t="e">
        <f>IF(Tabla13[[#This Row],[Código_Actividad]]="","",'[4]Formulario PPGR1'!#REF!)</f>
        <v>#REF!</v>
      </c>
      <c r="D37" s="373" t="e">
        <f>IF(Tabla13[[#This Row],[Código_Actividad]]="","",'[4]Formulario PPGR1'!#REF!)</f>
        <v>#REF!</v>
      </c>
      <c r="E37" s="373" t="e">
        <f>IF(Tabla13[[#This Row],[Código_Actividad]]="","",'[4]Formulario PPGR1'!#REF!)</f>
        <v>#REF!</v>
      </c>
      <c r="F37" s="373" t="e">
        <f>IF(Tabla13[[#This Row],[Código_Actividad]]="","",'[4]Formulario PPGR1'!#REF!)</f>
        <v>#REF!</v>
      </c>
      <c r="G37" s="494" t="s">
        <v>1362</v>
      </c>
      <c r="H37" s="369" t="s">
        <v>1254</v>
      </c>
      <c r="I37" s="369" t="s">
        <v>1106</v>
      </c>
      <c r="J37" s="368">
        <v>21</v>
      </c>
      <c r="K37" s="370">
        <v>0.47</v>
      </c>
      <c r="L37" s="371">
        <f>+Tabla13[[#This Row],[Precio Unitario]]*Tabla13[[#This Row],[Cantidad de Insumos]]</f>
        <v>9.8699999999999992</v>
      </c>
      <c r="M37" s="372" t="s">
        <v>1349</v>
      </c>
      <c r="N37" s="369" t="s">
        <v>42</v>
      </c>
      <c r="O37" s="358"/>
      <c r="P37" s="358"/>
    </row>
    <row r="38" spans="2:16" ht="12.75" x14ac:dyDescent="0.2">
      <c r="B38" s="373" t="e">
        <f>IF(Tabla13[[#This Row],[Código_Actividad]]="","",CONCATENATE(Tabla13[[#This Row],[POA]],".",Tabla13[[#This Row],[SRS]],".",Tabla13[[#This Row],[AREA]],".",Tabla13[[#This Row],[TIPO]]))</f>
        <v>#REF!</v>
      </c>
      <c r="C38" s="373" t="e">
        <f>IF(Tabla13[[#This Row],[Código_Actividad]]="","",'[4]Formulario PPGR1'!#REF!)</f>
        <v>#REF!</v>
      </c>
      <c r="D38" s="373" t="e">
        <f>IF(Tabla13[[#This Row],[Código_Actividad]]="","",'[4]Formulario PPGR1'!#REF!)</f>
        <v>#REF!</v>
      </c>
      <c r="E38" s="373" t="e">
        <f>IF(Tabla13[[#This Row],[Código_Actividad]]="","",'[4]Formulario PPGR1'!#REF!)</f>
        <v>#REF!</v>
      </c>
      <c r="F38" s="373" t="e">
        <f>IF(Tabla13[[#This Row],[Código_Actividad]]="","",'[4]Formulario PPGR1'!#REF!)</f>
        <v>#REF!</v>
      </c>
      <c r="G38" s="494" t="s">
        <v>1362</v>
      </c>
      <c r="H38" s="369" t="s">
        <v>1253</v>
      </c>
      <c r="I38" s="424" t="s">
        <v>1106</v>
      </c>
      <c r="J38" s="368">
        <v>6</v>
      </c>
      <c r="K38" s="371">
        <v>10</v>
      </c>
      <c r="L38" s="371">
        <f>+Tabla13[[#This Row],[Precio Unitario]]*Tabla13[[#This Row],[Cantidad de Insumos]]</f>
        <v>60</v>
      </c>
      <c r="M38" s="372" t="s">
        <v>1349</v>
      </c>
      <c r="N38" s="369" t="s">
        <v>42</v>
      </c>
      <c r="O38" s="358"/>
      <c r="P38" s="358"/>
    </row>
    <row r="39" spans="2:16" ht="12.75" x14ac:dyDescent="0.2">
      <c r="B39" s="373" t="e">
        <f>IF(Tabla13[[#This Row],[Código_Actividad]]="","",CONCATENATE(Tabla13[[#This Row],[POA]],".",Tabla13[[#This Row],[SRS]],".",Tabla13[[#This Row],[AREA]],".",Tabla13[[#This Row],[TIPO]]))</f>
        <v>#REF!</v>
      </c>
      <c r="C39" s="373" t="e">
        <f>IF(Tabla13[[#This Row],[Código_Actividad]]="","",'[4]Formulario PPGR1'!#REF!)</f>
        <v>#REF!</v>
      </c>
      <c r="D39" s="373" t="e">
        <f>IF(Tabla13[[#This Row],[Código_Actividad]]="","",'[4]Formulario PPGR1'!#REF!)</f>
        <v>#REF!</v>
      </c>
      <c r="E39" s="373" t="e">
        <f>IF(Tabla13[[#This Row],[Código_Actividad]]="","",'[4]Formulario PPGR1'!#REF!)</f>
        <v>#REF!</v>
      </c>
      <c r="F39" s="373" t="e">
        <f>IF(Tabla13[[#This Row],[Código_Actividad]]="","",'[4]Formulario PPGR1'!#REF!)</f>
        <v>#REF!</v>
      </c>
      <c r="G39" s="494" t="s">
        <v>1361</v>
      </c>
      <c r="H39" s="369" t="s">
        <v>1254</v>
      </c>
      <c r="I39" s="369" t="s">
        <v>1106</v>
      </c>
      <c r="J39" s="368">
        <v>16</v>
      </c>
      <c r="K39" s="370">
        <v>0.47</v>
      </c>
      <c r="L39" s="371">
        <f>+Tabla13[[#This Row],[Precio Unitario]]*Tabla13[[#This Row],[Cantidad de Insumos]]</f>
        <v>7.52</v>
      </c>
      <c r="M39" s="372" t="s">
        <v>1349</v>
      </c>
      <c r="N39" s="369" t="s">
        <v>42</v>
      </c>
      <c r="O39" s="358"/>
      <c r="P39" s="358"/>
    </row>
    <row r="40" spans="2:16" ht="12.75" x14ac:dyDescent="0.2">
      <c r="B40" s="373" t="e">
        <f>IF(Tabla13[[#This Row],[Código_Actividad]]="","",CONCATENATE(Tabla13[[#This Row],[POA]],".",Tabla13[[#This Row],[SRS]],".",Tabla13[[#This Row],[AREA]],".",Tabla13[[#This Row],[TIPO]]))</f>
        <v>#REF!</v>
      </c>
      <c r="C40" s="373" t="e">
        <f>IF(Tabla13[[#This Row],[Código_Actividad]]="","",'[4]Formulario PPGR1'!#REF!)</f>
        <v>#REF!</v>
      </c>
      <c r="D40" s="373" t="e">
        <f>IF(Tabla13[[#This Row],[Código_Actividad]]="","",'[4]Formulario PPGR1'!#REF!)</f>
        <v>#REF!</v>
      </c>
      <c r="E40" s="373" t="e">
        <f>IF(Tabla13[[#This Row],[Código_Actividad]]="","",'[4]Formulario PPGR1'!#REF!)</f>
        <v>#REF!</v>
      </c>
      <c r="F40" s="373" t="e">
        <f>IF(Tabla13[[#This Row],[Código_Actividad]]="","",'[4]Formulario PPGR1'!#REF!)</f>
        <v>#REF!</v>
      </c>
      <c r="G40" s="494" t="s">
        <v>1361</v>
      </c>
      <c r="H40" s="369" t="s">
        <v>1253</v>
      </c>
      <c r="I40" s="424" t="s">
        <v>1106</v>
      </c>
      <c r="J40" s="368">
        <v>32</v>
      </c>
      <c r="K40" s="371">
        <v>10</v>
      </c>
      <c r="L40" s="371">
        <f>+Tabla13[[#This Row],[Precio Unitario]]*Tabla13[[#This Row],[Cantidad de Insumos]]</f>
        <v>320</v>
      </c>
      <c r="M40" s="372" t="s">
        <v>1349</v>
      </c>
      <c r="N40" s="369" t="s">
        <v>42</v>
      </c>
      <c r="O40" s="358"/>
      <c r="P40" s="358"/>
    </row>
    <row r="41" spans="2:16" ht="12.75" x14ac:dyDescent="0.2">
      <c r="B41" s="373" t="e">
        <f>IF(Tabla13[[#This Row],[Código_Actividad]]="","",CONCATENATE(Tabla13[[#This Row],[POA]],".",Tabla13[[#This Row],[SRS]],".",Tabla13[[#This Row],[AREA]],".",Tabla13[[#This Row],[TIPO]]))</f>
        <v>#REF!</v>
      </c>
      <c r="C41" s="373" t="e">
        <f>IF(Tabla13[[#This Row],[Código_Actividad]]="","",'[4]Formulario PPGR1'!#REF!)</f>
        <v>#REF!</v>
      </c>
      <c r="D41" s="373" t="e">
        <f>IF(Tabla13[[#This Row],[Código_Actividad]]="","",'[4]Formulario PPGR1'!#REF!)</f>
        <v>#REF!</v>
      </c>
      <c r="E41" s="373" t="e">
        <f>IF(Tabla13[[#This Row],[Código_Actividad]]="","",'[4]Formulario PPGR1'!#REF!)</f>
        <v>#REF!</v>
      </c>
      <c r="F41" s="373" t="e">
        <f>IF(Tabla13[[#This Row],[Código_Actividad]]="","",'[4]Formulario PPGR1'!#REF!)</f>
        <v>#REF!</v>
      </c>
      <c r="G41" s="494" t="s">
        <v>1370</v>
      </c>
      <c r="H41" s="369" t="s">
        <v>1254</v>
      </c>
      <c r="I41" s="369" t="s">
        <v>1106</v>
      </c>
      <c r="J41" s="368">
        <v>48</v>
      </c>
      <c r="K41" s="370">
        <v>0.47</v>
      </c>
      <c r="L41" s="371">
        <f>+Tabla13[[#This Row],[Precio Unitario]]*Tabla13[[#This Row],[Cantidad de Insumos]]</f>
        <v>22.56</v>
      </c>
      <c r="M41" s="372" t="s">
        <v>1349</v>
      </c>
      <c r="N41" s="369" t="s">
        <v>42</v>
      </c>
      <c r="O41" s="358"/>
      <c r="P41" s="358"/>
    </row>
    <row r="42" spans="2:16" ht="12.75" x14ac:dyDescent="0.2">
      <c r="B42" s="373" t="e">
        <f>IF(Tabla13[[#This Row],[Código_Actividad]]="","",CONCATENATE(Tabla13[[#This Row],[POA]],".",Tabla13[[#This Row],[SRS]],".",Tabla13[[#This Row],[AREA]],".",Tabla13[[#This Row],[TIPO]]))</f>
        <v>#REF!</v>
      </c>
      <c r="C42" s="373" t="e">
        <f>IF(Tabla13[[#This Row],[Código_Actividad]]="","",'[4]Formulario PPGR1'!#REF!)</f>
        <v>#REF!</v>
      </c>
      <c r="D42" s="373" t="e">
        <f>IF(Tabla13[[#This Row],[Código_Actividad]]="","",'[4]Formulario PPGR1'!#REF!)</f>
        <v>#REF!</v>
      </c>
      <c r="E42" s="373" t="e">
        <f>IF(Tabla13[[#This Row],[Código_Actividad]]="","",'[4]Formulario PPGR1'!#REF!)</f>
        <v>#REF!</v>
      </c>
      <c r="F42" s="373" t="e">
        <f>IF(Tabla13[[#This Row],[Código_Actividad]]="","",'[4]Formulario PPGR1'!#REF!)</f>
        <v>#REF!</v>
      </c>
      <c r="G42" s="494" t="s">
        <v>1370</v>
      </c>
      <c r="H42" s="369" t="s">
        <v>1253</v>
      </c>
      <c r="I42" s="424" t="s">
        <v>1106</v>
      </c>
      <c r="J42" s="368">
        <v>132</v>
      </c>
      <c r="K42" s="371">
        <v>10</v>
      </c>
      <c r="L42" s="371">
        <f>+Tabla13[[#This Row],[Precio Unitario]]*Tabla13[[#This Row],[Cantidad de Insumos]]</f>
        <v>1320</v>
      </c>
      <c r="M42" s="372" t="s">
        <v>1349</v>
      </c>
      <c r="N42" s="369" t="s">
        <v>42</v>
      </c>
      <c r="O42" s="358"/>
      <c r="P42" s="358"/>
    </row>
    <row r="43" spans="2:16" ht="12.75" x14ac:dyDescent="0.2">
      <c r="B43" s="373" t="e">
        <f>IF(Tabla13[[#This Row],[Código_Actividad]]="","",CONCATENATE(Tabla13[[#This Row],[POA]],".",Tabla13[[#This Row],[SRS]],".",Tabla13[[#This Row],[AREA]],".",Tabla13[[#This Row],[TIPO]]))</f>
        <v>#REF!</v>
      </c>
      <c r="C43" s="373" t="e">
        <f>IF(Tabla13[[#This Row],[Código_Actividad]]="","",'[4]Formulario PPGR1'!#REF!)</f>
        <v>#REF!</v>
      </c>
      <c r="D43" s="373" t="e">
        <f>IF(Tabla13[[#This Row],[Código_Actividad]]="","",'[4]Formulario PPGR1'!#REF!)</f>
        <v>#REF!</v>
      </c>
      <c r="E43" s="373" t="e">
        <f>IF(Tabla13[[#This Row],[Código_Actividad]]="","",'[4]Formulario PPGR1'!#REF!)</f>
        <v>#REF!</v>
      </c>
      <c r="F43" s="373" t="e">
        <f>IF(Tabla13[[#This Row],[Código_Actividad]]="","",'[4]Formulario PPGR1'!#REF!)</f>
        <v>#REF!</v>
      </c>
      <c r="G43" s="494" t="s">
        <v>1427</v>
      </c>
      <c r="H43" s="369"/>
      <c r="I43" s="369"/>
      <c r="J43" s="368"/>
      <c r="K43" s="370"/>
      <c r="L43" s="371">
        <f>+Tabla13[[#This Row],[Precio Unitario]]*Tabla13[[#This Row],[Cantidad de Insumos]]</f>
        <v>0</v>
      </c>
      <c r="M43" s="372" t="s">
        <v>1259</v>
      </c>
      <c r="N43" s="369" t="s">
        <v>42</v>
      </c>
      <c r="O43" s="358"/>
      <c r="P43" s="358"/>
    </row>
    <row r="44" spans="2:16" ht="12.75" x14ac:dyDescent="0.2">
      <c r="B44" s="373" t="e">
        <f>IF(Tabla13[[#This Row],[Código_Actividad]]="","",CONCATENATE(Tabla13[[#This Row],[POA]],".",Tabla13[[#This Row],[SRS]],".",Tabla13[[#This Row],[AREA]],".",Tabla13[[#This Row],[TIPO]]))</f>
        <v>#REF!</v>
      </c>
      <c r="C44" s="373" t="e">
        <f>IF(Tabla13[[#This Row],[Código_Actividad]]="","",'[4]Formulario PPGR1'!#REF!)</f>
        <v>#REF!</v>
      </c>
      <c r="D44" s="373" t="e">
        <f>IF(Tabla13[[#This Row],[Código_Actividad]]="","",'[4]Formulario PPGR1'!#REF!)</f>
        <v>#REF!</v>
      </c>
      <c r="E44" s="373" t="e">
        <f>IF(Tabla13[[#This Row],[Código_Actividad]]="","",'[4]Formulario PPGR1'!#REF!)</f>
        <v>#REF!</v>
      </c>
      <c r="F44" s="373" t="e">
        <f>IF(Tabla13[[#This Row],[Código_Actividad]]="","",'[4]Formulario PPGR1'!#REF!)</f>
        <v>#REF!</v>
      </c>
      <c r="G44" s="494" t="s">
        <v>1371</v>
      </c>
      <c r="H44" s="369" t="s">
        <v>1254</v>
      </c>
      <c r="I44" s="369" t="s">
        <v>1106</v>
      </c>
      <c r="J44" s="368">
        <v>84</v>
      </c>
      <c r="K44" s="370">
        <v>0.47</v>
      </c>
      <c r="L44" s="371">
        <f>+Tabla13[[#This Row],[Precio Unitario]]*Tabla13[[#This Row],[Cantidad de Insumos]]</f>
        <v>39.479999999999997</v>
      </c>
      <c r="M44" s="372" t="s">
        <v>1349</v>
      </c>
      <c r="N44" s="369" t="s">
        <v>42</v>
      </c>
      <c r="O44" s="358"/>
      <c r="P44" s="358"/>
    </row>
    <row r="45" spans="2:16" ht="12.75" x14ac:dyDescent="0.2">
      <c r="B45" s="373" t="e">
        <f>IF(Tabla13[[#This Row],[Código_Actividad]]="","",CONCATENATE(Tabla13[[#This Row],[POA]],".",Tabla13[[#This Row],[SRS]],".",Tabla13[[#This Row],[AREA]],".",Tabla13[[#This Row],[TIPO]]))</f>
        <v>#REF!</v>
      </c>
      <c r="C45" s="373" t="e">
        <f>IF(Tabla13[[#This Row],[Código_Actividad]]="","",'[4]Formulario PPGR1'!#REF!)</f>
        <v>#REF!</v>
      </c>
      <c r="D45" s="373" t="e">
        <f>IF(Tabla13[[#This Row],[Código_Actividad]]="","",'[4]Formulario PPGR1'!#REF!)</f>
        <v>#REF!</v>
      </c>
      <c r="E45" s="373" t="e">
        <f>IF(Tabla13[[#This Row],[Código_Actividad]]="","",'[4]Formulario PPGR1'!#REF!)</f>
        <v>#REF!</v>
      </c>
      <c r="F45" s="373" t="e">
        <f>IF(Tabla13[[#This Row],[Código_Actividad]]="","",'[4]Formulario PPGR1'!#REF!)</f>
        <v>#REF!</v>
      </c>
      <c r="G45" s="494" t="s">
        <v>1372</v>
      </c>
      <c r="H45" s="369" t="s">
        <v>1254</v>
      </c>
      <c r="I45" s="369" t="s">
        <v>1106</v>
      </c>
      <c r="J45" s="368">
        <v>16</v>
      </c>
      <c r="K45" s="370">
        <v>0.47</v>
      </c>
      <c r="L45" s="371">
        <f>+Tabla13[[#This Row],[Precio Unitario]]*Tabla13[[#This Row],[Cantidad de Insumos]]</f>
        <v>7.52</v>
      </c>
      <c r="M45" s="372" t="s">
        <v>1349</v>
      </c>
      <c r="N45" s="369" t="s">
        <v>42</v>
      </c>
      <c r="O45" s="358"/>
      <c r="P45" s="358"/>
    </row>
    <row r="46" spans="2:16" ht="12.75" x14ac:dyDescent="0.2">
      <c r="B46" s="373" t="e">
        <f>IF(Tabla13[[#This Row],[Código_Actividad]]="","",CONCATENATE(Tabla13[[#This Row],[POA]],".",Tabla13[[#This Row],[SRS]],".",Tabla13[[#This Row],[AREA]],".",Tabla13[[#This Row],[TIPO]]))</f>
        <v>#REF!</v>
      </c>
      <c r="C46" s="373" t="e">
        <f>IF(Tabla13[[#This Row],[Código_Actividad]]="","",'[4]Formulario PPGR1'!#REF!)</f>
        <v>#REF!</v>
      </c>
      <c r="D46" s="373" t="e">
        <f>IF(Tabla13[[#This Row],[Código_Actividad]]="","",'[4]Formulario PPGR1'!#REF!)</f>
        <v>#REF!</v>
      </c>
      <c r="E46" s="373" t="e">
        <f>IF(Tabla13[[#This Row],[Código_Actividad]]="","",'[4]Formulario PPGR1'!#REF!)</f>
        <v>#REF!</v>
      </c>
      <c r="F46" s="373" t="e">
        <f>IF(Tabla13[[#This Row],[Código_Actividad]]="","",'[4]Formulario PPGR1'!#REF!)</f>
        <v>#REF!</v>
      </c>
      <c r="G46" s="494" t="s">
        <v>1374</v>
      </c>
      <c r="H46" s="369" t="s">
        <v>1254</v>
      </c>
      <c r="I46" s="369" t="s">
        <v>1106</v>
      </c>
      <c r="J46" s="368">
        <v>12</v>
      </c>
      <c r="K46" s="370">
        <v>0.47</v>
      </c>
      <c r="L46" s="371">
        <f>+Tabla13[[#This Row],[Precio Unitario]]*Tabla13[[#This Row],[Cantidad de Insumos]]</f>
        <v>5.64</v>
      </c>
      <c r="M46" s="372" t="s">
        <v>1349</v>
      </c>
      <c r="N46" s="369" t="s">
        <v>42</v>
      </c>
      <c r="O46" s="358"/>
      <c r="P46" s="358"/>
    </row>
    <row r="47" spans="2:16" ht="12.75" x14ac:dyDescent="0.2">
      <c r="B47" s="373" t="e">
        <f>IF(Tabla13[[#This Row],[Código_Actividad]]="","",CONCATENATE(Tabla13[[#This Row],[POA]],".",Tabla13[[#This Row],[SRS]],".",Tabla13[[#This Row],[AREA]],".",Tabla13[[#This Row],[TIPO]]))</f>
        <v>#REF!</v>
      </c>
      <c r="C47" s="373" t="e">
        <f>IF(Tabla13[[#This Row],[Código_Actividad]]="","",'[4]Formulario PPGR1'!#REF!)</f>
        <v>#REF!</v>
      </c>
      <c r="D47" s="373" t="e">
        <f>IF(Tabla13[[#This Row],[Código_Actividad]]="","",'[4]Formulario PPGR1'!#REF!)</f>
        <v>#REF!</v>
      </c>
      <c r="E47" s="373" t="e">
        <f>IF(Tabla13[[#This Row],[Código_Actividad]]="","",'[4]Formulario PPGR1'!#REF!)</f>
        <v>#REF!</v>
      </c>
      <c r="F47" s="373" t="e">
        <f>IF(Tabla13[[#This Row],[Código_Actividad]]="","",'[4]Formulario PPGR1'!#REF!)</f>
        <v>#REF!</v>
      </c>
      <c r="G47" s="494" t="s">
        <v>1373</v>
      </c>
      <c r="H47" s="369" t="s">
        <v>1254</v>
      </c>
      <c r="I47" s="369" t="s">
        <v>1106</v>
      </c>
      <c r="J47" s="368">
        <v>8</v>
      </c>
      <c r="K47" s="370">
        <v>0.47</v>
      </c>
      <c r="L47" s="371">
        <f>+Tabla13[[#This Row],[Precio Unitario]]*Tabla13[[#This Row],[Cantidad de Insumos]]</f>
        <v>3.76</v>
      </c>
      <c r="M47" s="372" t="s">
        <v>1349</v>
      </c>
      <c r="N47" s="369" t="s">
        <v>42</v>
      </c>
      <c r="O47" s="358"/>
      <c r="P47" s="358"/>
    </row>
    <row r="48" spans="2:16" ht="12.75" x14ac:dyDescent="0.2">
      <c r="B48" s="373" t="e">
        <f>IF(Tabla13[[#This Row],[Código_Actividad]]="","",CONCATENATE(Tabla13[[#This Row],[POA]],".",Tabla13[[#This Row],[SRS]],".",Tabla13[[#This Row],[AREA]],".",Tabla13[[#This Row],[TIPO]]))</f>
        <v>#REF!</v>
      </c>
      <c r="C48" s="373" t="e">
        <f>IF(Tabla13[[#This Row],[Código_Actividad]]="","",'[4]Formulario PPGR1'!#REF!)</f>
        <v>#REF!</v>
      </c>
      <c r="D48" s="373" t="e">
        <f>IF(Tabla13[[#This Row],[Código_Actividad]]="","",'[4]Formulario PPGR1'!#REF!)</f>
        <v>#REF!</v>
      </c>
      <c r="E48" s="373" t="e">
        <f>IF(Tabla13[[#This Row],[Código_Actividad]]="","",'[4]Formulario PPGR1'!#REF!)</f>
        <v>#REF!</v>
      </c>
      <c r="F48" s="373" t="e">
        <f>IF(Tabla13[[#This Row],[Código_Actividad]]="","",'[4]Formulario PPGR1'!#REF!)</f>
        <v>#REF!</v>
      </c>
      <c r="G48" s="494" t="s">
        <v>1376</v>
      </c>
      <c r="H48" s="369" t="s">
        <v>1254</v>
      </c>
      <c r="I48" s="369" t="s">
        <v>1106</v>
      </c>
      <c r="J48" s="368">
        <v>16</v>
      </c>
      <c r="K48" s="370">
        <v>0.47</v>
      </c>
      <c r="L48" s="371">
        <f>+Tabla13[[#This Row],[Precio Unitario]]*Tabla13[[#This Row],[Cantidad de Insumos]]</f>
        <v>7.52</v>
      </c>
      <c r="M48" s="372" t="s">
        <v>1349</v>
      </c>
      <c r="N48" s="369" t="s">
        <v>42</v>
      </c>
      <c r="O48" s="358"/>
      <c r="P48" s="358"/>
    </row>
    <row r="49" spans="2:16" ht="12.75" x14ac:dyDescent="0.2">
      <c r="B49" s="373" t="e">
        <f>IF(Tabla13[[#This Row],[Código_Actividad]]="","",CONCATENATE(Tabla13[[#This Row],[POA]],".",Tabla13[[#This Row],[SRS]],".",Tabla13[[#This Row],[AREA]],".",Tabla13[[#This Row],[TIPO]]))</f>
        <v>#REF!</v>
      </c>
      <c r="C49" s="373" t="e">
        <f>IF(Tabla13[[#This Row],[Código_Actividad]]="","",'[4]Formulario PPGR1'!#REF!)</f>
        <v>#REF!</v>
      </c>
      <c r="D49" s="373" t="e">
        <f>IF(Tabla13[[#This Row],[Código_Actividad]]="","",'[4]Formulario PPGR1'!#REF!)</f>
        <v>#REF!</v>
      </c>
      <c r="E49" s="373" t="e">
        <f>IF(Tabla13[[#This Row],[Código_Actividad]]="","",'[4]Formulario PPGR1'!#REF!)</f>
        <v>#REF!</v>
      </c>
      <c r="F49" s="373" t="e">
        <f>IF(Tabla13[[#This Row],[Código_Actividad]]="","",'[4]Formulario PPGR1'!#REF!)</f>
        <v>#REF!</v>
      </c>
      <c r="G49" s="494" t="s">
        <v>1375</v>
      </c>
      <c r="H49" s="369" t="s">
        <v>1254</v>
      </c>
      <c r="I49" s="369" t="s">
        <v>1106</v>
      </c>
      <c r="J49" s="368">
        <v>12</v>
      </c>
      <c r="K49" s="370">
        <v>0.47</v>
      </c>
      <c r="L49" s="371">
        <f>+Tabla13[[#This Row],[Precio Unitario]]*Tabla13[[#This Row],[Cantidad de Insumos]]</f>
        <v>5.64</v>
      </c>
      <c r="M49" s="372" t="s">
        <v>1349</v>
      </c>
      <c r="N49" s="369" t="s">
        <v>42</v>
      </c>
      <c r="O49" s="358"/>
      <c r="P49" s="358"/>
    </row>
    <row r="50" spans="2:16" ht="12.75" x14ac:dyDescent="0.2">
      <c r="B50" s="373" t="e">
        <f>IF(Tabla13[[#This Row],[Código_Actividad]]="","",CONCATENATE(Tabla13[[#This Row],[POA]],".",Tabla13[[#This Row],[SRS]],".",Tabla13[[#This Row],[AREA]],".",Tabla13[[#This Row],[TIPO]]))</f>
        <v>#REF!</v>
      </c>
      <c r="C50" s="373" t="e">
        <f>IF(Tabla13[[#This Row],[Código_Actividad]]="","",'[4]Formulario PPGR1'!#REF!)</f>
        <v>#REF!</v>
      </c>
      <c r="D50" s="373" t="e">
        <f>IF(Tabla13[[#This Row],[Código_Actividad]]="","",'[4]Formulario PPGR1'!#REF!)</f>
        <v>#REF!</v>
      </c>
      <c r="E50" s="373" t="e">
        <f>IF(Tabla13[[#This Row],[Código_Actividad]]="","",'[4]Formulario PPGR1'!#REF!)</f>
        <v>#REF!</v>
      </c>
      <c r="F50" s="373" t="e">
        <f>IF(Tabla13[[#This Row],[Código_Actividad]]="","",'[4]Formulario PPGR1'!#REF!)</f>
        <v>#REF!</v>
      </c>
      <c r="G50" s="494" t="s">
        <v>1377</v>
      </c>
      <c r="H50" s="369" t="s">
        <v>1254</v>
      </c>
      <c r="I50" s="369" t="s">
        <v>1106</v>
      </c>
      <c r="J50" s="368">
        <v>12</v>
      </c>
      <c r="K50" s="370">
        <v>0.47</v>
      </c>
      <c r="L50" s="371">
        <f>+Tabla13[[#This Row],[Precio Unitario]]*Tabla13[[#This Row],[Cantidad de Insumos]]</f>
        <v>5.64</v>
      </c>
      <c r="M50" s="372" t="s">
        <v>1349</v>
      </c>
      <c r="N50" s="369" t="s">
        <v>42</v>
      </c>
      <c r="O50" s="358"/>
      <c r="P50" s="358"/>
    </row>
    <row r="51" spans="2:16" ht="12.75" x14ac:dyDescent="0.2">
      <c r="B51" s="373" t="e">
        <f>IF(Tabla13[[#This Row],[Código_Actividad]]="","",CONCATENATE(Tabla13[[#This Row],[POA]],".",Tabla13[[#This Row],[SRS]],".",Tabla13[[#This Row],[AREA]],".",Tabla13[[#This Row],[TIPO]]))</f>
        <v>#REF!</v>
      </c>
      <c r="C51" s="373" t="e">
        <f>IF(Tabla13[[#This Row],[Código_Actividad]]="","",'[4]Formulario PPGR1'!#REF!)</f>
        <v>#REF!</v>
      </c>
      <c r="D51" s="373" t="e">
        <f>IF(Tabla13[[#This Row],[Código_Actividad]]="","",'[4]Formulario PPGR1'!#REF!)</f>
        <v>#REF!</v>
      </c>
      <c r="E51" s="373" t="e">
        <f>IF(Tabla13[[#This Row],[Código_Actividad]]="","",'[4]Formulario PPGR1'!#REF!)</f>
        <v>#REF!</v>
      </c>
      <c r="F51" s="373" t="e">
        <f>IF(Tabla13[[#This Row],[Código_Actividad]]="","",'[4]Formulario PPGR1'!#REF!)</f>
        <v>#REF!</v>
      </c>
      <c r="G51" s="494" t="s">
        <v>1378</v>
      </c>
      <c r="H51" s="369" t="s">
        <v>1254</v>
      </c>
      <c r="I51" s="369" t="s">
        <v>1106</v>
      </c>
      <c r="J51" s="368">
        <v>12</v>
      </c>
      <c r="K51" s="370">
        <v>0.47</v>
      </c>
      <c r="L51" s="371">
        <f>+Tabla13[[#This Row],[Precio Unitario]]*Tabla13[[#This Row],[Cantidad de Insumos]]</f>
        <v>5.64</v>
      </c>
      <c r="M51" s="372" t="s">
        <v>1349</v>
      </c>
      <c r="N51" s="369" t="s">
        <v>42</v>
      </c>
      <c r="O51" s="358"/>
      <c r="P51" s="358"/>
    </row>
    <row r="52" spans="2:16" ht="12.75" x14ac:dyDescent="0.2">
      <c r="B52" s="373" t="e">
        <f>IF(Tabla13[[#This Row],[Código_Actividad]]="","",CONCATENATE(Tabla13[[#This Row],[POA]],".",Tabla13[[#This Row],[SRS]],".",Tabla13[[#This Row],[AREA]],".",Tabla13[[#This Row],[TIPO]]))</f>
        <v>#REF!</v>
      </c>
      <c r="C52" s="373" t="e">
        <f>IF(Tabla13[[#This Row],[Código_Actividad]]="","",'[4]Formulario PPGR1'!#REF!)</f>
        <v>#REF!</v>
      </c>
      <c r="D52" s="373" t="e">
        <f>IF(Tabla13[[#This Row],[Código_Actividad]]="","",'[4]Formulario PPGR1'!#REF!)</f>
        <v>#REF!</v>
      </c>
      <c r="E52" s="373" t="e">
        <f>IF(Tabla13[[#This Row],[Código_Actividad]]="","",'[4]Formulario PPGR1'!#REF!)</f>
        <v>#REF!</v>
      </c>
      <c r="F52" s="373" t="e">
        <f>IF(Tabla13[[#This Row],[Código_Actividad]]="","",'[4]Formulario PPGR1'!#REF!)</f>
        <v>#REF!</v>
      </c>
      <c r="G52" s="494" t="s">
        <v>1381</v>
      </c>
      <c r="H52" s="369" t="s">
        <v>1254</v>
      </c>
      <c r="I52" s="369" t="s">
        <v>1106</v>
      </c>
      <c r="J52" s="368">
        <v>8</v>
      </c>
      <c r="K52" s="370">
        <v>0.47</v>
      </c>
      <c r="L52" s="371">
        <f>+Tabla13[[#This Row],[Precio Unitario]]*Tabla13[[#This Row],[Cantidad de Insumos]]</f>
        <v>3.76</v>
      </c>
      <c r="M52" s="372" t="s">
        <v>1349</v>
      </c>
      <c r="N52" s="369" t="s">
        <v>42</v>
      </c>
      <c r="O52" s="358"/>
      <c r="P52" s="358"/>
    </row>
    <row r="53" spans="2:16" ht="12.75" x14ac:dyDescent="0.2">
      <c r="B53" s="373" t="e">
        <f>IF(Tabla13[[#This Row],[Código_Actividad]]="","",CONCATENATE(Tabla13[[#This Row],[POA]],".",Tabla13[[#This Row],[SRS]],".",Tabla13[[#This Row],[AREA]],".",Tabla13[[#This Row],[TIPO]]))</f>
        <v>#REF!</v>
      </c>
      <c r="C53" s="373" t="e">
        <f>IF(Tabla13[[#This Row],[Código_Actividad]]="","",'[4]Formulario PPGR1'!#REF!)</f>
        <v>#REF!</v>
      </c>
      <c r="D53" s="373" t="e">
        <f>IF(Tabla13[[#This Row],[Código_Actividad]]="","",'[4]Formulario PPGR1'!#REF!)</f>
        <v>#REF!</v>
      </c>
      <c r="E53" s="373" t="e">
        <f>IF(Tabla13[[#This Row],[Código_Actividad]]="","",'[4]Formulario PPGR1'!#REF!)</f>
        <v>#REF!</v>
      </c>
      <c r="F53" s="373" t="e">
        <f>IF(Tabla13[[#This Row],[Código_Actividad]]="","",'[4]Formulario PPGR1'!#REF!)</f>
        <v>#REF!</v>
      </c>
      <c r="G53" s="494" t="s">
        <v>1382</v>
      </c>
      <c r="H53" s="369" t="s">
        <v>1254</v>
      </c>
      <c r="I53" s="369" t="s">
        <v>1106</v>
      </c>
      <c r="J53" s="368">
        <v>8</v>
      </c>
      <c r="K53" s="370">
        <v>0.47</v>
      </c>
      <c r="L53" s="371">
        <f>+Tabla13[[#This Row],[Precio Unitario]]*Tabla13[[#This Row],[Cantidad de Insumos]]</f>
        <v>3.76</v>
      </c>
      <c r="M53" s="372" t="s">
        <v>1349</v>
      </c>
      <c r="N53" s="369" t="s">
        <v>42</v>
      </c>
      <c r="O53" s="358"/>
      <c r="P53" s="358"/>
    </row>
    <row r="54" spans="2:16" ht="12.75" x14ac:dyDescent="0.2">
      <c r="B54" s="373" t="e">
        <f>IF(Tabla13[[#This Row],[Código_Actividad]]="","",CONCATENATE(Tabla13[[#This Row],[POA]],".",Tabla13[[#This Row],[SRS]],".",Tabla13[[#This Row],[AREA]],".",Tabla13[[#This Row],[TIPO]]))</f>
        <v>#REF!</v>
      </c>
      <c r="C54" s="373" t="e">
        <f>IF(Tabla13[[#This Row],[Código_Actividad]]="","",'[4]Formulario PPGR1'!#REF!)</f>
        <v>#REF!</v>
      </c>
      <c r="D54" s="373" t="e">
        <f>IF(Tabla13[[#This Row],[Código_Actividad]]="","",'[4]Formulario PPGR1'!#REF!)</f>
        <v>#REF!</v>
      </c>
      <c r="E54" s="373" t="e">
        <f>IF(Tabla13[[#This Row],[Código_Actividad]]="","",'[4]Formulario PPGR1'!#REF!)</f>
        <v>#REF!</v>
      </c>
      <c r="F54" s="373" t="e">
        <f>IF(Tabla13[[#This Row],[Código_Actividad]]="","",'[4]Formulario PPGR1'!#REF!)</f>
        <v>#REF!</v>
      </c>
      <c r="G54" s="494" t="s">
        <v>1379</v>
      </c>
      <c r="H54" s="369" t="s">
        <v>1254</v>
      </c>
      <c r="I54" s="369" t="s">
        <v>1106</v>
      </c>
      <c r="J54" s="368">
        <v>16</v>
      </c>
      <c r="K54" s="370">
        <v>0.47</v>
      </c>
      <c r="L54" s="371">
        <f>+Tabla13[[#This Row],[Precio Unitario]]*Tabla13[[#This Row],[Cantidad de Insumos]]</f>
        <v>7.52</v>
      </c>
      <c r="M54" s="372" t="s">
        <v>1349</v>
      </c>
      <c r="N54" s="369" t="s">
        <v>42</v>
      </c>
      <c r="O54" s="358"/>
      <c r="P54" s="358"/>
    </row>
    <row r="55" spans="2:16" ht="12.75" x14ac:dyDescent="0.2">
      <c r="B55" s="373" t="e">
        <f>IF(Tabla13[[#This Row],[Código_Actividad]]="","",CONCATENATE(Tabla13[[#This Row],[POA]],".",Tabla13[[#This Row],[SRS]],".",Tabla13[[#This Row],[AREA]],".",Tabla13[[#This Row],[TIPO]]))</f>
        <v>#REF!</v>
      </c>
      <c r="C55" s="373" t="e">
        <f>IF(Tabla13[[#This Row],[Código_Actividad]]="","",'[4]Formulario PPGR1'!#REF!)</f>
        <v>#REF!</v>
      </c>
      <c r="D55" s="373" t="e">
        <f>IF(Tabla13[[#This Row],[Código_Actividad]]="","",'[4]Formulario PPGR1'!#REF!)</f>
        <v>#REF!</v>
      </c>
      <c r="E55" s="373" t="e">
        <f>IF(Tabla13[[#This Row],[Código_Actividad]]="","",'[4]Formulario PPGR1'!#REF!)</f>
        <v>#REF!</v>
      </c>
      <c r="F55" s="373" t="e">
        <f>IF(Tabla13[[#This Row],[Código_Actividad]]="","",'[4]Formulario PPGR1'!#REF!)</f>
        <v>#REF!</v>
      </c>
      <c r="G55" s="494" t="s">
        <v>1380</v>
      </c>
      <c r="H55" s="369" t="s">
        <v>1254</v>
      </c>
      <c r="I55" s="369" t="s">
        <v>1106</v>
      </c>
      <c r="J55" s="368">
        <v>16</v>
      </c>
      <c r="K55" s="370">
        <v>0.47</v>
      </c>
      <c r="L55" s="371">
        <f>+Tabla13[[#This Row],[Precio Unitario]]*Tabla13[[#This Row],[Cantidad de Insumos]]</f>
        <v>7.52</v>
      </c>
      <c r="M55" s="372" t="s">
        <v>1349</v>
      </c>
      <c r="N55" s="369" t="s">
        <v>42</v>
      </c>
      <c r="O55" s="358"/>
      <c r="P55" s="358"/>
    </row>
    <row r="56" spans="2:16" ht="12.75" x14ac:dyDescent="0.2">
      <c r="B56" s="373" t="e">
        <f>IF(Tabla13[[#This Row],[Código_Actividad]]="","",CONCATENATE(Tabla13[[#This Row],[POA]],".",Tabla13[[#This Row],[SRS]],".",Tabla13[[#This Row],[AREA]],".",Tabla13[[#This Row],[TIPO]]))</f>
        <v>#REF!</v>
      </c>
      <c r="C56" s="373" t="e">
        <f>IF(Tabla13[[#This Row],[Código_Actividad]]="","",'[4]Formulario PPGR1'!#REF!)</f>
        <v>#REF!</v>
      </c>
      <c r="D56" s="373" t="e">
        <f>IF(Tabla13[[#This Row],[Código_Actividad]]="","",'[4]Formulario PPGR1'!#REF!)</f>
        <v>#REF!</v>
      </c>
      <c r="E56" s="373" t="e">
        <f>IF(Tabla13[[#This Row],[Código_Actividad]]="","",'[4]Formulario PPGR1'!#REF!)</f>
        <v>#REF!</v>
      </c>
      <c r="F56" s="373" t="e">
        <f>IF(Tabla13[[#This Row],[Código_Actividad]]="","",'[4]Formulario PPGR1'!#REF!)</f>
        <v>#REF!</v>
      </c>
      <c r="G56" s="494" t="s">
        <v>1380</v>
      </c>
      <c r="H56" s="369" t="s">
        <v>1253</v>
      </c>
      <c r="I56" s="424" t="s">
        <v>1106</v>
      </c>
      <c r="J56" s="368">
        <v>32</v>
      </c>
      <c r="K56" s="371">
        <v>10</v>
      </c>
      <c r="L56" s="371">
        <f>+Tabla13[[#This Row],[Precio Unitario]]*Tabla13[[#This Row],[Cantidad de Insumos]]</f>
        <v>320</v>
      </c>
      <c r="M56" s="372" t="s">
        <v>1349</v>
      </c>
      <c r="N56" s="369" t="s">
        <v>42</v>
      </c>
      <c r="O56" s="358"/>
      <c r="P56" s="358"/>
    </row>
    <row r="57" spans="2:16" ht="12.75" x14ac:dyDescent="0.2">
      <c r="B57" s="373" t="e">
        <f>IF(Tabla13[[#This Row],[Código_Actividad]]="","",CONCATENATE(Tabla13[[#This Row],[POA]],".",Tabla13[[#This Row],[SRS]],".",Tabla13[[#This Row],[AREA]],".",Tabla13[[#This Row],[TIPO]]))</f>
        <v>#REF!</v>
      </c>
      <c r="C57" s="373" t="e">
        <f>IF(Tabla13[[#This Row],[Código_Actividad]]="","",'[4]Formulario PPGR1'!#REF!)</f>
        <v>#REF!</v>
      </c>
      <c r="D57" s="373" t="e">
        <f>IF(Tabla13[[#This Row],[Código_Actividad]]="","",'[4]Formulario PPGR1'!#REF!)</f>
        <v>#REF!</v>
      </c>
      <c r="E57" s="373" t="e">
        <f>IF(Tabla13[[#This Row],[Código_Actividad]]="","",'[4]Formulario PPGR1'!#REF!)</f>
        <v>#REF!</v>
      </c>
      <c r="F57" s="373" t="e">
        <f>IF(Tabla13[[#This Row],[Código_Actividad]]="","",'[4]Formulario PPGR1'!#REF!)</f>
        <v>#REF!</v>
      </c>
      <c r="G57" s="494" t="s">
        <v>1383</v>
      </c>
      <c r="H57" s="369" t="s">
        <v>1254</v>
      </c>
      <c r="I57" s="369" t="s">
        <v>1106</v>
      </c>
      <c r="J57" s="368">
        <v>8</v>
      </c>
      <c r="K57" s="370">
        <v>0.47</v>
      </c>
      <c r="L57" s="371">
        <f>+Tabla13[[#This Row],[Precio Unitario]]*Tabla13[[#This Row],[Cantidad de Insumos]]</f>
        <v>3.76</v>
      </c>
      <c r="M57" s="372" t="s">
        <v>1349</v>
      </c>
      <c r="N57" s="369" t="s">
        <v>42</v>
      </c>
      <c r="O57" s="358"/>
      <c r="P57" s="358"/>
    </row>
    <row r="58" spans="2:16" s="138" customFormat="1" ht="12.75" x14ac:dyDescent="0.2">
      <c r="B58" s="425" t="e">
        <f>IF(Tabla13[[#This Row],[Código_Actividad]]="","",CONCATENATE(Tabla13[[#This Row],[POA]],".",Tabla13[[#This Row],[SRS]],".",Tabla13[[#This Row],[AREA]],".",Tabla13[[#This Row],[TIPO]]))</f>
        <v>#REF!</v>
      </c>
      <c r="C58" s="425" t="e">
        <f>IF(Tabla13[[#This Row],[Código_Actividad]]="","",'[4]Formulario PPGR1'!#REF!)</f>
        <v>#REF!</v>
      </c>
      <c r="D58" s="425" t="e">
        <f>IF(Tabla13[[#This Row],[Código_Actividad]]="","",'[4]Formulario PPGR1'!#REF!)</f>
        <v>#REF!</v>
      </c>
      <c r="E58" s="425" t="e">
        <f>IF(Tabla13[[#This Row],[Código_Actividad]]="","",'[4]Formulario PPGR1'!#REF!)</f>
        <v>#REF!</v>
      </c>
      <c r="F58" s="425" t="e">
        <f>IF(Tabla13[[#This Row],[Código_Actividad]]="","",'[4]Formulario PPGR1'!#REF!)</f>
        <v>#REF!</v>
      </c>
      <c r="G58" s="494" t="s">
        <v>1384</v>
      </c>
      <c r="H58" s="369" t="s">
        <v>1254</v>
      </c>
      <c r="I58" s="369" t="s">
        <v>1106</v>
      </c>
      <c r="J58" s="368">
        <v>24</v>
      </c>
      <c r="K58" s="370">
        <v>0.47</v>
      </c>
      <c r="L58" s="371">
        <f>+Tabla13[[#This Row],[Precio Unitario]]*Tabla13[[#This Row],[Cantidad de Insumos]]</f>
        <v>11.28</v>
      </c>
      <c r="M58" s="372" t="s">
        <v>1349</v>
      </c>
      <c r="N58" s="369" t="s">
        <v>42</v>
      </c>
      <c r="O58" s="358"/>
      <c r="P58" s="358"/>
    </row>
    <row r="59" spans="2:16" ht="12.75" x14ac:dyDescent="0.2">
      <c r="B59" s="373" t="e">
        <f>IF(Tabla13[[#This Row],[Código_Actividad]]="","",CONCATENATE(Tabla13[[#This Row],[POA]],".",Tabla13[[#This Row],[SRS]],".",Tabla13[[#This Row],[AREA]],".",Tabla13[[#This Row],[TIPO]]))</f>
        <v>#REF!</v>
      </c>
      <c r="C59" s="373" t="e">
        <f>IF(Tabla13[[#This Row],[Código_Actividad]]="","",'[4]Formulario PPGR1'!#REF!)</f>
        <v>#REF!</v>
      </c>
      <c r="D59" s="373" t="e">
        <f>IF(Tabla13[[#This Row],[Código_Actividad]]="","",'[4]Formulario PPGR1'!#REF!)</f>
        <v>#REF!</v>
      </c>
      <c r="E59" s="373" t="e">
        <f>IF(Tabla13[[#This Row],[Código_Actividad]]="","",'[4]Formulario PPGR1'!#REF!)</f>
        <v>#REF!</v>
      </c>
      <c r="F59" s="373" t="e">
        <f>IF(Tabla13[[#This Row],[Código_Actividad]]="","",'[4]Formulario PPGR1'!#REF!)</f>
        <v>#REF!</v>
      </c>
      <c r="G59" s="494" t="s">
        <v>1385</v>
      </c>
      <c r="H59" s="369" t="s">
        <v>1254</v>
      </c>
      <c r="I59" s="369" t="s">
        <v>1106</v>
      </c>
      <c r="J59" s="368">
        <v>3</v>
      </c>
      <c r="K59" s="370">
        <v>0.47</v>
      </c>
      <c r="L59" s="371">
        <f>+Tabla13[[#This Row],[Precio Unitario]]*Tabla13[[#This Row],[Cantidad de Insumos]]</f>
        <v>1.41</v>
      </c>
      <c r="M59" s="372" t="s">
        <v>1349</v>
      </c>
      <c r="N59" s="369" t="s">
        <v>42</v>
      </c>
      <c r="O59" s="358"/>
      <c r="P59" s="358"/>
    </row>
    <row r="60" spans="2:16" ht="12.75" x14ac:dyDescent="0.2">
      <c r="B60" s="373" t="e">
        <f>IF(Tabla13[[#This Row],[Código_Actividad]]="","",CONCATENATE(Tabla13[[#This Row],[POA]],".",Tabla13[[#This Row],[SRS]],".",Tabla13[[#This Row],[AREA]],".",Tabla13[[#This Row],[TIPO]]))</f>
        <v>#REF!</v>
      </c>
      <c r="C60" s="373" t="e">
        <f>IF(Tabla13[[#This Row],[Código_Actividad]]="","",'[4]Formulario PPGR1'!#REF!)</f>
        <v>#REF!</v>
      </c>
      <c r="D60" s="373" t="e">
        <f>IF(Tabla13[[#This Row],[Código_Actividad]]="","",'[4]Formulario PPGR1'!#REF!)</f>
        <v>#REF!</v>
      </c>
      <c r="E60" s="373" t="e">
        <f>IF(Tabla13[[#This Row],[Código_Actividad]]="","",'[4]Formulario PPGR1'!#REF!)</f>
        <v>#REF!</v>
      </c>
      <c r="F60" s="373" t="e">
        <f>IF(Tabla13[[#This Row],[Código_Actividad]]="","",'[4]Formulario PPGR1'!#REF!)</f>
        <v>#REF!</v>
      </c>
      <c r="G60" s="494" t="s">
        <v>1385</v>
      </c>
      <c r="H60" s="369" t="s">
        <v>1253</v>
      </c>
      <c r="I60" s="424" t="s">
        <v>1106</v>
      </c>
      <c r="J60" s="368">
        <v>3</v>
      </c>
      <c r="K60" s="371">
        <v>10</v>
      </c>
      <c r="L60" s="371">
        <f>+Tabla13[[#This Row],[Precio Unitario]]*Tabla13[[#This Row],[Cantidad de Insumos]]</f>
        <v>30</v>
      </c>
      <c r="M60" s="372" t="s">
        <v>1349</v>
      </c>
      <c r="N60" s="369" t="s">
        <v>42</v>
      </c>
      <c r="O60" s="358"/>
      <c r="P60" s="358"/>
    </row>
    <row r="61" spans="2:16" ht="12.75" x14ac:dyDescent="0.2">
      <c r="B61" s="373" t="e">
        <f>IF(Tabla13[[#This Row],[Código_Actividad]]="","",CONCATENATE(Tabla13[[#This Row],[POA]],".",Tabla13[[#This Row],[SRS]],".",Tabla13[[#This Row],[AREA]],".",Tabla13[[#This Row],[TIPO]]))</f>
        <v>#REF!</v>
      </c>
      <c r="C61" s="373" t="e">
        <f>IF(Tabla13[[#This Row],[Código_Actividad]]="","",'[4]Formulario PPGR1'!#REF!)</f>
        <v>#REF!</v>
      </c>
      <c r="D61" s="373" t="e">
        <f>IF(Tabla13[[#This Row],[Código_Actividad]]="","",'[4]Formulario PPGR1'!#REF!)</f>
        <v>#REF!</v>
      </c>
      <c r="E61" s="373" t="e">
        <f>IF(Tabla13[[#This Row],[Código_Actividad]]="","",'[4]Formulario PPGR1'!#REF!)</f>
        <v>#REF!</v>
      </c>
      <c r="F61" s="373" t="e">
        <f>IF(Tabla13[[#This Row],[Código_Actividad]]="","",'[4]Formulario PPGR1'!#REF!)</f>
        <v>#REF!</v>
      </c>
      <c r="G61" s="494" t="s">
        <v>1386</v>
      </c>
      <c r="H61" s="369" t="s">
        <v>1254</v>
      </c>
      <c r="I61" s="369" t="s">
        <v>1106</v>
      </c>
      <c r="J61" s="368">
        <v>6</v>
      </c>
      <c r="K61" s="370">
        <v>0.47</v>
      </c>
      <c r="L61" s="371">
        <f>+Tabla13[[#This Row],[Precio Unitario]]*Tabla13[[#This Row],[Cantidad de Insumos]]</f>
        <v>2.82</v>
      </c>
      <c r="M61" s="372" t="s">
        <v>1349</v>
      </c>
      <c r="N61" s="369" t="s">
        <v>42</v>
      </c>
      <c r="O61" s="358"/>
      <c r="P61" s="358"/>
    </row>
    <row r="62" spans="2:16" ht="12.75" x14ac:dyDescent="0.2">
      <c r="B62" s="373" t="e">
        <f>IF(Tabla13[[#This Row],[Código_Actividad]]="","",CONCATENATE(Tabla13[[#This Row],[POA]],".",Tabla13[[#This Row],[SRS]],".",Tabla13[[#This Row],[AREA]],".",Tabla13[[#This Row],[TIPO]]))</f>
        <v>#REF!</v>
      </c>
      <c r="C62" s="373" t="e">
        <f>IF(Tabla13[[#This Row],[Código_Actividad]]="","",'[4]Formulario PPGR1'!#REF!)</f>
        <v>#REF!</v>
      </c>
      <c r="D62" s="373" t="e">
        <f>IF(Tabla13[[#This Row],[Código_Actividad]]="","",'[4]Formulario PPGR1'!#REF!)</f>
        <v>#REF!</v>
      </c>
      <c r="E62" s="373" t="e">
        <f>IF(Tabla13[[#This Row],[Código_Actividad]]="","",'[4]Formulario PPGR1'!#REF!)</f>
        <v>#REF!</v>
      </c>
      <c r="F62" s="373" t="e">
        <f>IF(Tabla13[[#This Row],[Código_Actividad]]="","",'[4]Formulario PPGR1'!#REF!)</f>
        <v>#REF!</v>
      </c>
      <c r="G62" s="494" t="s">
        <v>1387</v>
      </c>
      <c r="H62" s="369" t="s">
        <v>1254</v>
      </c>
      <c r="I62" s="369" t="s">
        <v>1106</v>
      </c>
      <c r="J62" s="368">
        <v>3</v>
      </c>
      <c r="K62" s="370">
        <v>0.47</v>
      </c>
      <c r="L62" s="371">
        <f>+Tabla13[[#This Row],[Precio Unitario]]*Tabla13[[#This Row],[Cantidad de Insumos]]</f>
        <v>1.41</v>
      </c>
      <c r="M62" s="372" t="s">
        <v>1349</v>
      </c>
      <c r="N62" s="369" t="s">
        <v>42</v>
      </c>
      <c r="O62" s="358"/>
      <c r="P62" s="358"/>
    </row>
    <row r="63" spans="2:16" ht="12.75" x14ac:dyDescent="0.2">
      <c r="B63" s="373" t="e">
        <f>IF(Tabla13[[#This Row],[Código_Actividad]]="","",CONCATENATE(Tabla13[[#This Row],[POA]],".",Tabla13[[#This Row],[SRS]],".",Tabla13[[#This Row],[AREA]],".",Tabla13[[#This Row],[TIPO]]))</f>
        <v>#REF!</v>
      </c>
      <c r="C63" s="373" t="e">
        <f>IF(Tabla13[[#This Row],[Código_Actividad]]="","",'[4]Formulario PPGR1'!#REF!)</f>
        <v>#REF!</v>
      </c>
      <c r="D63" s="373" t="e">
        <f>IF(Tabla13[[#This Row],[Código_Actividad]]="","",'[4]Formulario PPGR1'!#REF!)</f>
        <v>#REF!</v>
      </c>
      <c r="E63" s="373" t="e">
        <f>IF(Tabla13[[#This Row],[Código_Actividad]]="","",'[4]Formulario PPGR1'!#REF!)</f>
        <v>#REF!</v>
      </c>
      <c r="F63" s="373" t="e">
        <f>IF(Tabla13[[#This Row],[Código_Actividad]]="","",'[4]Formulario PPGR1'!#REF!)</f>
        <v>#REF!</v>
      </c>
      <c r="G63" s="494" t="s">
        <v>1387</v>
      </c>
      <c r="H63" s="369" t="s">
        <v>1253</v>
      </c>
      <c r="I63" s="424" t="s">
        <v>1106</v>
      </c>
      <c r="J63" s="368">
        <v>1</v>
      </c>
      <c r="K63" s="371">
        <v>10</v>
      </c>
      <c r="L63" s="371">
        <f>+Tabla13[[#This Row],[Precio Unitario]]*Tabla13[[#This Row],[Cantidad de Insumos]]</f>
        <v>10</v>
      </c>
      <c r="M63" s="372" t="s">
        <v>1349</v>
      </c>
      <c r="N63" s="369" t="s">
        <v>42</v>
      </c>
      <c r="O63" s="358"/>
      <c r="P63" s="358"/>
    </row>
    <row r="64" spans="2:16" ht="12.75" x14ac:dyDescent="0.2">
      <c r="B64" s="373" t="e">
        <f>IF(Tabla13[[#This Row],[Código_Actividad]]="","",CONCATENATE(Tabla13[[#This Row],[POA]],".",Tabla13[[#This Row],[SRS]],".",Tabla13[[#This Row],[AREA]],".",Tabla13[[#This Row],[TIPO]]))</f>
        <v>#REF!</v>
      </c>
      <c r="C64" s="373" t="e">
        <f>IF(Tabla13[[#This Row],[Código_Actividad]]="","",'[4]Formulario PPGR1'!#REF!)</f>
        <v>#REF!</v>
      </c>
      <c r="D64" s="373" t="e">
        <f>IF(Tabla13[[#This Row],[Código_Actividad]]="","",'[4]Formulario PPGR1'!#REF!)</f>
        <v>#REF!</v>
      </c>
      <c r="E64" s="373" t="e">
        <f>IF(Tabla13[[#This Row],[Código_Actividad]]="","",'[4]Formulario PPGR1'!#REF!)</f>
        <v>#REF!</v>
      </c>
      <c r="F64" s="373" t="e">
        <f>IF(Tabla13[[#This Row],[Código_Actividad]]="","",'[4]Formulario PPGR1'!#REF!)</f>
        <v>#REF!</v>
      </c>
      <c r="G64" s="494" t="s">
        <v>1388</v>
      </c>
      <c r="H64" s="369" t="s">
        <v>1254</v>
      </c>
      <c r="I64" s="369" t="s">
        <v>1106</v>
      </c>
      <c r="J64" s="368">
        <v>4</v>
      </c>
      <c r="K64" s="370">
        <v>0.47</v>
      </c>
      <c r="L64" s="371">
        <f>+Tabla13[[#This Row],[Precio Unitario]]*Tabla13[[#This Row],[Cantidad de Insumos]]</f>
        <v>1.88</v>
      </c>
      <c r="M64" s="372" t="s">
        <v>1349</v>
      </c>
      <c r="N64" s="369" t="s">
        <v>42</v>
      </c>
      <c r="O64" s="358"/>
      <c r="P64" s="358"/>
    </row>
    <row r="65" spans="2:16" ht="12.75" x14ac:dyDescent="0.2">
      <c r="B65" s="373" t="e">
        <f>IF(Tabla13[[#This Row],[Código_Actividad]]="","",CONCATENATE(Tabla13[[#This Row],[POA]],".",Tabla13[[#This Row],[SRS]],".",Tabla13[[#This Row],[AREA]],".",Tabla13[[#This Row],[TIPO]]))</f>
        <v>#REF!</v>
      </c>
      <c r="C65" s="373" t="e">
        <f>IF(Tabla13[[#This Row],[Código_Actividad]]="","",'[4]Formulario PPGR1'!#REF!)</f>
        <v>#REF!</v>
      </c>
      <c r="D65" s="373" t="e">
        <f>IF(Tabla13[[#This Row],[Código_Actividad]]="","",'[4]Formulario PPGR1'!#REF!)</f>
        <v>#REF!</v>
      </c>
      <c r="E65" s="373" t="e">
        <f>IF(Tabla13[[#This Row],[Código_Actividad]]="","",'[4]Formulario PPGR1'!#REF!)</f>
        <v>#REF!</v>
      </c>
      <c r="F65" s="373" t="e">
        <f>IF(Tabla13[[#This Row],[Código_Actividad]]="","",'[4]Formulario PPGR1'!#REF!)</f>
        <v>#REF!</v>
      </c>
      <c r="G65" s="494" t="s">
        <v>1389</v>
      </c>
      <c r="H65" s="369" t="s">
        <v>1254</v>
      </c>
      <c r="I65" s="369" t="s">
        <v>1106</v>
      </c>
      <c r="J65" s="368">
        <v>4</v>
      </c>
      <c r="K65" s="370">
        <v>0.47</v>
      </c>
      <c r="L65" s="371">
        <f>+Tabla13[[#This Row],[Precio Unitario]]*Tabla13[[#This Row],[Cantidad de Insumos]]</f>
        <v>1.88</v>
      </c>
      <c r="M65" s="372" t="s">
        <v>1349</v>
      </c>
      <c r="N65" s="369" t="s">
        <v>42</v>
      </c>
      <c r="O65" s="358"/>
      <c r="P65" s="358"/>
    </row>
    <row r="66" spans="2:16" ht="12.75" x14ac:dyDescent="0.2">
      <c r="B66" s="373" t="e">
        <f>IF(Tabla13[[#This Row],[Código_Actividad]]="","",CONCATENATE(Tabla13[[#This Row],[POA]],".",Tabla13[[#This Row],[SRS]],".",Tabla13[[#This Row],[AREA]],".",Tabla13[[#This Row],[TIPO]]))</f>
        <v>#REF!</v>
      </c>
      <c r="C66" s="373" t="e">
        <f>IF(Tabla13[[#This Row],[Código_Actividad]]="","",'[4]Formulario PPGR1'!#REF!)</f>
        <v>#REF!</v>
      </c>
      <c r="D66" s="373" t="e">
        <f>IF(Tabla13[[#This Row],[Código_Actividad]]="","",'[4]Formulario PPGR1'!#REF!)</f>
        <v>#REF!</v>
      </c>
      <c r="E66" s="373" t="e">
        <f>IF(Tabla13[[#This Row],[Código_Actividad]]="","",'[4]Formulario PPGR1'!#REF!)</f>
        <v>#REF!</v>
      </c>
      <c r="F66" s="373" t="e">
        <f>IF(Tabla13[[#This Row],[Código_Actividad]]="","",'[4]Formulario PPGR1'!#REF!)</f>
        <v>#REF!</v>
      </c>
      <c r="G66" s="494" t="s">
        <v>1390</v>
      </c>
      <c r="H66" s="369" t="s">
        <v>1254</v>
      </c>
      <c r="I66" s="369" t="s">
        <v>1106</v>
      </c>
      <c r="J66" s="368">
        <v>3</v>
      </c>
      <c r="K66" s="370">
        <v>0.47</v>
      </c>
      <c r="L66" s="371">
        <f>+Tabla13[[#This Row],[Precio Unitario]]*Tabla13[[#This Row],[Cantidad de Insumos]]</f>
        <v>1.41</v>
      </c>
      <c r="M66" s="372" t="s">
        <v>1349</v>
      </c>
      <c r="N66" s="369" t="s">
        <v>42</v>
      </c>
      <c r="O66" s="358"/>
      <c r="P66" s="358"/>
    </row>
    <row r="67" spans="2:16" ht="12.75" x14ac:dyDescent="0.2">
      <c r="B67" s="373" t="e">
        <f>IF(Tabla13[[#This Row],[Código_Actividad]]="","",CONCATENATE(Tabla13[[#This Row],[POA]],".",Tabla13[[#This Row],[SRS]],".",Tabla13[[#This Row],[AREA]],".",Tabla13[[#This Row],[TIPO]]))</f>
        <v>#REF!</v>
      </c>
      <c r="C67" s="373" t="e">
        <f>IF(Tabla13[[#This Row],[Código_Actividad]]="","",'[4]Formulario PPGR1'!#REF!)</f>
        <v>#REF!</v>
      </c>
      <c r="D67" s="373" t="e">
        <f>IF(Tabla13[[#This Row],[Código_Actividad]]="","",'[4]Formulario PPGR1'!#REF!)</f>
        <v>#REF!</v>
      </c>
      <c r="E67" s="373" t="e">
        <f>IF(Tabla13[[#This Row],[Código_Actividad]]="","",'[4]Formulario PPGR1'!#REF!)</f>
        <v>#REF!</v>
      </c>
      <c r="F67" s="373" t="e">
        <f>IF(Tabla13[[#This Row],[Código_Actividad]]="","",'[4]Formulario PPGR1'!#REF!)</f>
        <v>#REF!</v>
      </c>
      <c r="G67" s="494" t="s">
        <v>1391</v>
      </c>
      <c r="H67" s="369" t="s">
        <v>1254</v>
      </c>
      <c r="I67" s="369" t="s">
        <v>1106</v>
      </c>
      <c r="J67" s="368">
        <v>8</v>
      </c>
      <c r="K67" s="370">
        <v>0.47</v>
      </c>
      <c r="L67" s="371">
        <f>+Tabla13[[#This Row],[Precio Unitario]]*Tabla13[[#This Row],[Cantidad de Insumos]]</f>
        <v>3.76</v>
      </c>
      <c r="M67" s="372" t="s">
        <v>1349</v>
      </c>
      <c r="N67" s="369" t="s">
        <v>42</v>
      </c>
      <c r="O67" s="358"/>
      <c r="P67" s="358"/>
    </row>
    <row r="68" spans="2:16" ht="12.75" x14ac:dyDescent="0.2">
      <c r="B68" s="373" t="e">
        <f>IF(Tabla13[[#This Row],[Código_Actividad]]="","",CONCATENATE(Tabla13[[#This Row],[POA]],".",Tabla13[[#This Row],[SRS]],".",Tabla13[[#This Row],[AREA]],".",Tabla13[[#This Row],[TIPO]]))</f>
        <v>#REF!</v>
      </c>
      <c r="C68" s="373" t="e">
        <f>IF(Tabla13[[#This Row],[Código_Actividad]]="","",'[4]Formulario PPGR1'!#REF!)</f>
        <v>#REF!</v>
      </c>
      <c r="D68" s="373" t="e">
        <f>IF(Tabla13[[#This Row],[Código_Actividad]]="","",'[4]Formulario PPGR1'!#REF!)</f>
        <v>#REF!</v>
      </c>
      <c r="E68" s="373" t="e">
        <f>IF(Tabla13[[#This Row],[Código_Actividad]]="","",'[4]Formulario PPGR1'!#REF!)</f>
        <v>#REF!</v>
      </c>
      <c r="F68" s="373" t="e">
        <f>IF(Tabla13[[#This Row],[Código_Actividad]]="","",'[4]Formulario PPGR1'!#REF!)</f>
        <v>#REF!</v>
      </c>
      <c r="G68" s="494" t="s">
        <v>1392</v>
      </c>
      <c r="H68" s="369" t="s">
        <v>1254</v>
      </c>
      <c r="I68" s="369" t="s">
        <v>1106</v>
      </c>
      <c r="J68" s="368">
        <v>8</v>
      </c>
      <c r="K68" s="370">
        <v>0.47</v>
      </c>
      <c r="L68" s="371">
        <f>+Tabla13[[#This Row],[Precio Unitario]]*Tabla13[[#This Row],[Cantidad de Insumos]]</f>
        <v>3.76</v>
      </c>
      <c r="M68" s="372" t="s">
        <v>1349</v>
      </c>
      <c r="N68" s="369" t="s">
        <v>42</v>
      </c>
      <c r="O68" s="358"/>
      <c r="P68" s="358"/>
    </row>
    <row r="69" spans="2:16" ht="12.75" x14ac:dyDescent="0.2">
      <c r="B69" s="373" t="e">
        <f>IF(Tabla13[[#This Row],[Código_Actividad]]="","",CONCATENATE(Tabla13[[#This Row],[POA]],".",Tabla13[[#This Row],[SRS]],".",Tabla13[[#This Row],[AREA]],".",Tabla13[[#This Row],[TIPO]]))</f>
        <v>#REF!</v>
      </c>
      <c r="C69" s="373" t="e">
        <f>IF(Tabla13[[#This Row],[Código_Actividad]]="","",'[4]Formulario PPGR1'!#REF!)</f>
        <v>#REF!</v>
      </c>
      <c r="D69" s="373" t="e">
        <f>IF(Tabla13[[#This Row],[Código_Actividad]]="","",'[4]Formulario PPGR1'!#REF!)</f>
        <v>#REF!</v>
      </c>
      <c r="E69" s="373" t="e">
        <f>IF(Tabla13[[#This Row],[Código_Actividad]]="","",'[4]Formulario PPGR1'!#REF!)</f>
        <v>#REF!</v>
      </c>
      <c r="F69" s="373" t="e">
        <f>IF(Tabla13[[#This Row],[Código_Actividad]]="","",'[4]Formulario PPGR1'!#REF!)</f>
        <v>#REF!</v>
      </c>
      <c r="G69" s="496" t="s">
        <v>1393</v>
      </c>
      <c r="H69" s="369" t="s">
        <v>1254</v>
      </c>
      <c r="I69" s="369" t="s">
        <v>1106</v>
      </c>
      <c r="J69" s="368">
        <v>5</v>
      </c>
      <c r="K69" s="370">
        <v>0.47</v>
      </c>
      <c r="L69" s="371">
        <f>+Tabla13[[#This Row],[Precio Unitario]]*Tabla13[[#This Row],[Cantidad de Insumos]]</f>
        <v>2.3499999999999996</v>
      </c>
      <c r="M69" s="372" t="s">
        <v>1349</v>
      </c>
      <c r="N69" s="369" t="s">
        <v>42</v>
      </c>
      <c r="O69" s="358"/>
      <c r="P69" s="358"/>
    </row>
    <row r="70" spans="2:16" ht="12.75" x14ac:dyDescent="0.2">
      <c r="B70" s="373" t="e">
        <f>IF(Tabla13[[#This Row],[Código_Actividad]]="","",CONCATENATE(Tabla13[[#This Row],[POA]],".",Tabla13[[#This Row],[SRS]],".",Tabla13[[#This Row],[AREA]],".",Tabla13[[#This Row],[TIPO]]))</f>
        <v>#REF!</v>
      </c>
      <c r="C70" s="373" t="e">
        <f>IF(Tabla13[[#This Row],[Código_Actividad]]="","",'[4]Formulario PPGR1'!#REF!)</f>
        <v>#REF!</v>
      </c>
      <c r="D70" s="373" t="e">
        <f>IF(Tabla13[[#This Row],[Código_Actividad]]="","",'[4]Formulario PPGR1'!#REF!)</f>
        <v>#REF!</v>
      </c>
      <c r="E70" s="373" t="e">
        <f>IF(Tabla13[[#This Row],[Código_Actividad]]="","",'[4]Formulario PPGR1'!#REF!)</f>
        <v>#REF!</v>
      </c>
      <c r="F70" s="373" t="e">
        <f>IF(Tabla13[[#This Row],[Código_Actividad]]="","",'[4]Formulario PPGR1'!#REF!)</f>
        <v>#REF!</v>
      </c>
      <c r="G70" s="496" t="s">
        <v>1394</v>
      </c>
      <c r="H70" s="369" t="s">
        <v>1254</v>
      </c>
      <c r="I70" s="369" t="s">
        <v>1106</v>
      </c>
      <c r="J70" s="368">
        <v>16</v>
      </c>
      <c r="K70" s="370">
        <v>0.47</v>
      </c>
      <c r="L70" s="371">
        <f>+Tabla13[[#This Row],[Precio Unitario]]*Tabla13[[#This Row],[Cantidad de Insumos]]</f>
        <v>7.52</v>
      </c>
      <c r="M70" s="372" t="s">
        <v>1349</v>
      </c>
      <c r="N70" s="369" t="s">
        <v>42</v>
      </c>
      <c r="O70" s="358"/>
      <c r="P70" s="358"/>
    </row>
    <row r="71" spans="2:16" ht="12.75" x14ac:dyDescent="0.2">
      <c r="B71" s="373" t="e">
        <f>IF(Tabla13[[#This Row],[Código_Actividad]]="","",CONCATENATE(Tabla13[[#This Row],[POA]],".",Tabla13[[#This Row],[SRS]],".",Tabla13[[#This Row],[AREA]],".",Tabla13[[#This Row],[TIPO]]))</f>
        <v>#REF!</v>
      </c>
      <c r="C71" s="373" t="e">
        <f>IF(Tabla13[[#This Row],[Código_Actividad]]="","",'[4]Formulario PPGR1'!#REF!)</f>
        <v>#REF!</v>
      </c>
      <c r="D71" s="373" t="e">
        <f>IF(Tabla13[[#This Row],[Código_Actividad]]="","",'[4]Formulario PPGR1'!#REF!)</f>
        <v>#REF!</v>
      </c>
      <c r="E71" s="373" t="e">
        <f>IF(Tabla13[[#This Row],[Código_Actividad]]="","",'[4]Formulario PPGR1'!#REF!)</f>
        <v>#REF!</v>
      </c>
      <c r="F71" s="373" t="e">
        <f>IF(Tabla13[[#This Row],[Código_Actividad]]="","",'[4]Formulario PPGR1'!#REF!)</f>
        <v>#REF!</v>
      </c>
      <c r="G71" s="496" t="s">
        <v>1395</v>
      </c>
      <c r="H71" s="369" t="s">
        <v>1254</v>
      </c>
      <c r="I71" s="369" t="s">
        <v>1106</v>
      </c>
      <c r="J71" s="368">
        <v>8</v>
      </c>
      <c r="K71" s="370">
        <v>0.47</v>
      </c>
      <c r="L71" s="371">
        <f>+Tabla13[[#This Row],[Precio Unitario]]*Tabla13[[#This Row],[Cantidad de Insumos]]</f>
        <v>3.76</v>
      </c>
      <c r="M71" s="372" t="s">
        <v>1349</v>
      </c>
      <c r="N71" s="369" t="s">
        <v>42</v>
      </c>
      <c r="O71" s="358"/>
      <c r="P71" s="358"/>
    </row>
    <row r="72" spans="2:16" ht="12.75" x14ac:dyDescent="0.2">
      <c r="B72" s="373" t="e">
        <f>IF(Tabla13[[#This Row],[Código_Actividad]]="","",CONCATENATE(Tabla13[[#This Row],[POA]],".",Tabla13[[#This Row],[SRS]],".",Tabla13[[#This Row],[AREA]],".",Tabla13[[#This Row],[TIPO]]))</f>
        <v>#REF!</v>
      </c>
      <c r="C72" s="373" t="e">
        <f>IF(Tabla13[[#This Row],[Código_Actividad]]="","",'[4]Formulario PPGR1'!#REF!)</f>
        <v>#REF!</v>
      </c>
      <c r="D72" s="373" t="e">
        <f>IF(Tabla13[[#This Row],[Código_Actividad]]="","",'[4]Formulario PPGR1'!#REF!)</f>
        <v>#REF!</v>
      </c>
      <c r="E72" s="373" t="e">
        <f>IF(Tabla13[[#This Row],[Código_Actividad]]="","",'[4]Formulario PPGR1'!#REF!)</f>
        <v>#REF!</v>
      </c>
      <c r="F72" s="373" t="e">
        <f>IF(Tabla13[[#This Row],[Código_Actividad]]="","",'[4]Formulario PPGR1'!#REF!)</f>
        <v>#REF!</v>
      </c>
      <c r="G72" s="496" t="s">
        <v>1397</v>
      </c>
      <c r="H72" s="369" t="s">
        <v>1254</v>
      </c>
      <c r="I72" s="369" t="s">
        <v>1106</v>
      </c>
      <c r="J72" s="368">
        <v>24</v>
      </c>
      <c r="K72" s="370">
        <v>0.47</v>
      </c>
      <c r="L72" s="371">
        <f>+Tabla13[[#This Row],[Precio Unitario]]*Tabla13[[#This Row],[Cantidad de Insumos]]</f>
        <v>11.28</v>
      </c>
      <c r="M72" s="372" t="s">
        <v>1349</v>
      </c>
      <c r="N72" s="369" t="s">
        <v>42</v>
      </c>
      <c r="O72" s="358"/>
      <c r="P72" s="358"/>
    </row>
    <row r="73" spans="2:16" ht="12.75" x14ac:dyDescent="0.2">
      <c r="B73" s="373" t="e">
        <f>IF(Tabla13[[#This Row],[Código_Actividad]]="","",CONCATENATE(Tabla13[[#This Row],[POA]],".",Tabla13[[#This Row],[SRS]],".",Tabla13[[#This Row],[AREA]],".",Tabla13[[#This Row],[TIPO]]))</f>
        <v>#REF!</v>
      </c>
      <c r="C73" s="373" t="e">
        <f>IF(Tabla13[[#This Row],[Código_Actividad]]="","",'[4]Formulario PPGR1'!#REF!)</f>
        <v>#REF!</v>
      </c>
      <c r="D73" s="373" t="e">
        <f>IF(Tabla13[[#This Row],[Código_Actividad]]="","",'[4]Formulario PPGR1'!#REF!)</f>
        <v>#REF!</v>
      </c>
      <c r="E73" s="373" t="e">
        <f>IF(Tabla13[[#This Row],[Código_Actividad]]="","",'[4]Formulario PPGR1'!#REF!)</f>
        <v>#REF!</v>
      </c>
      <c r="F73" s="373" t="e">
        <f>IF(Tabla13[[#This Row],[Código_Actividad]]="","",'[4]Formulario PPGR1'!#REF!)</f>
        <v>#REF!</v>
      </c>
      <c r="G73" s="496" t="s">
        <v>1398</v>
      </c>
      <c r="H73" s="369" t="s">
        <v>1254</v>
      </c>
      <c r="I73" s="369" t="s">
        <v>1106</v>
      </c>
      <c r="J73" s="368">
        <v>5</v>
      </c>
      <c r="K73" s="370">
        <v>0.47</v>
      </c>
      <c r="L73" s="371">
        <f>+Tabla13[[#This Row],[Precio Unitario]]*Tabla13[[#This Row],[Cantidad de Insumos]]</f>
        <v>2.3499999999999996</v>
      </c>
      <c r="M73" s="372" t="s">
        <v>1349</v>
      </c>
      <c r="N73" s="369" t="s">
        <v>42</v>
      </c>
      <c r="O73" s="358"/>
      <c r="P73" s="358"/>
    </row>
    <row r="74" spans="2:16" ht="12.75" x14ac:dyDescent="0.2">
      <c r="B74" s="373" t="e">
        <f>IF(Tabla13[[#This Row],[Código_Actividad]]="","",CONCATENATE(Tabla13[[#This Row],[POA]],".",Tabla13[[#This Row],[SRS]],".",Tabla13[[#This Row],[AREA]],".",Tabla13[[#This Row],[TIPO]]))</f>
        <v>#REF!</v>
      </c>
      <c r="C74" s="373" t="e">
        <f>IF(Tabla13[[#This Row],[Código_Actividad]]="","",'[4]Formulario PPGR1'!#REF!)</f>
        <v>#REF!</v>
      </c>
      <c r="D74" s="373" t="e">
        <f>IF(Tabla13[[#This Row],[Código_Actividad]]="","",'[4]Formulario PPGR1'!#REF!)</f>
        <v>#REF!</v>
      </c>
      <c r="E74" s="373" t="e">
        <f>IF(Tabla13[[#This Row],[Código_Actividad]]="","",'[4]Formulario PPGR1'!#REF!)</f>
        <v>#REF!</v>
      </c>
      <c r="F74" s="373" t="e">
        <f>IF(Tabla13[[#This Row],[Código_Actividad]]="","",'[4]Formulario PPGR1'!#REF!)</f>
        <v>#REF!</v>
      </c>
      <c r="G74" s="496" t="s">
        <v>1399</v>
      </c>
      <c r="H74" s="369" t="s">
        <v>1254</v>
      </c>
      <c r="I74" s="369" t="s">
        <v>1106</v>
      </c>
      <c r="J74" s="368">
        <v>8</v>
      </c>
      <c r="K74" s="370">
        <v>0.47</v>
      </c>
      <c r="L74" s="371">
        <f>+Tabla13[[#This Row],[Precio Unitario]]*Tabla13[[#This Row],[Cantidad de Insumos]]</f>
        <v>3.76</v>
      </c>
      <c r="M74" s="372" t="s">
        <v>1349</v>
      </c>
      <c r="N74" s="369" t="s">
        <v>42</v>
      </c>
      <c r="O74" s="358"/>
      <c r="P74" s="358"/>
    </row>
    <row r="75" spans="2:16" ht="12.75" x14ac:dyDescent="0.2">
      <c r="B75" s="373" t="e">
        <f>IF(Tabla13[[#This Row],[Código_Actividad]]="","",CONCATENATE(Tabla13[[#This Row],[POA]],".",Tabla13[[#This Row],[SRS]],".",Tabla13[[#This Row],[AREA]],".",Tabla13[[#This Row],[TIPO]]))</f>
        <v>#REF!</v>
      </c>
      <c r="C75" s="373" t="e">
        <f>IF(Tabla13[[#This Row],[Código_Actividad]]="","",'[4]Formulario PPGR1'!#REF!)</f>
        <v>#REF!</v>
      </c>
      <c r="D75" s="373" t="e">
        <f>IF(Tabla13[[#This Row],[Código_Actividad]]="","",'[4]Formulario PPGR1'!#REF!)</f>
        <v>#REF!</v>
      </c>
      <c r="E75" s="373" t="e">
        <f>IF(Tabla13[[#This Row],[Código_Actividad]]="","",'[4]Formulario PPGR1'!#REF!)</f>
        <v>#REF!</v>
      </c>
      <c r="F75" s="373" t="e">
        <f>IF(Tabla13[[#This Row],[Código_Actividad]]="","",'[4]Formulario PPGR1'!#REF!)</f>
        <v>#REF!</v>
      </c>
      <c r="G75" s="496" t="s">
        <v>1400</v>
      </c>
      <c r="H75" s="369" t="s">
        <v>1254</v>
      </c>
      <c r="I75" s="369" t="s">
        <v>1106</v>
      </c>
      <c r="J75" s="368">
        <v>8</v>
      </c>
      <c r="K75" s="370">
        <v>0.47</v>
      </c>
      <c r="L75" s="371">
        <f>+Tabla13[[#This Row],[Precio Unitario]]*Tabla13[[#This Row],[Cantidad de Insumos]]</f>
        <v>3.76</v>
      </c>
      <c r="M75" s="372" t="s">
        <v>1349</v>
      </c>
      <c r="N75" s="369" t="s">
        <v>42</v>
      </c>
      <c r="O75" s="358"/>
      <c r="P75" s="358"/>
    </row>
    <row r="76" spans="2:16" ht="12.75" x14ac:dyDescent="0.2">
      <c r="B76" s="373" t="e">
        <f>IF(Tabla13[[#This Row],[Código_Actividad]]="","",CONCATENATE(Tabla13[[#This Row],[POA]],".",Tabla13[[#This Row],[SRS]],".",Tabla13[[#This Row],[AREA]],".",Tabla13[[#This Row],[TIPO]]))</f>
        <v>#REF!</v>
      </c>
      <c r="C76" s="373" t="e">
        <f>IF(Tabla13[[#This Row],[Código_Actividad]]="","",'[4]Formulario PPGR1'!#REF!)</f>
        <v>#REF!</v>
      </c>
      <c r="D76" s="373" t="e">
        <f>IF(Tabla13[[#This Row],[Código_Actividad]]="","",'[4]Formulario PPGR1'!#REF!)</f>
        <v>#REF!</v>
      </c>
      <c r="E76" s="373" t="e">
        <f>IF(Tabla13[[#This Row],[Código_Actividad]]="","",'[4]Formulario PPGR1'!#REF!)</f>
        <v>#REF!</v>
      </c>
      <c r="F76" s="373" t="e">
        <f>IF(Tabla13[[#This Row],[Código_Actividad]]="","",'[4]Formulario PPGR1'!#REF!)</f>
        <v>#REF!</v>
      </c>
      <c r="G76" s="494" t="s">
        <v>1401</v>
      </c>
      <c r="H76" s="369" t="s">
        <v>1254</v>
      </c>
      <c r="I76" s="369" t="s">
        <v>1106</v>
      </c>
      <c r="J76" s="368">
        <v>60</v>
      </c>
      <c r="K76" s="370">
        <v>0.47</v>
      </c>
      <c r="L76" s="371">
        <f>+Tabla13[[#This Row],[Precio Unitario]]*Tabla13[[#This Row],[Cantidad de Insumos]]</f>
        <v>28.2</v>
      </c>
      <c r="M76" s="372" t="s">
        <v>1349</v>
      </c>
      <c r="N76" s="369" t="s">
        <v>42</v>
      </c>
      <c r="O76" s="358"/>
      <c r="P76" s="358"/>
    </row>
    <row r="77" spans="2:16" ht="12.75" x14ac:dyDescent="0.2">
      <c r="B77" s="373" t="e">
        <f>IF(Tabla13[[#This Row],[Código_Actividad]]="","",CONCATENATE(Tabla13[[#This Row],[POA]],".",Tabla13[[#This Row],[SRS]],".",Tabla13[[#This Row],[AREA]],".",Tabla13[[#This Row],[TIPO]]))</f>
        <v>#REF!</v>
      </c>
      <c r="C77" s="373" t="e">
        <f>IF(Tabla13[[#This Row],[Código_Actividad]]="","",'[4]Formulario PPGR1'!#REF!)</f>
        <v>#REF!</v>
      </c>
      <c r="D77" s="373" t="e">
        <f>IF(Tabla13[[#This Row],[Código_Actividad]]="","",'[4]Formulario PPGR1'!#REF!)</f>
        <v>#REF!</v>
      </c>
      <c r="E77" s="373" t="e">
        <f>IF(Tabla13[[#This Row],[Código_Actividad]]="","",'[4]Formulario PPGR1'!#REF!)</f>
        <v>#REF!</v>
      </c>
      <c r="F77" s="373" t="e">
        <f>IF(Tabla13[[#This Row],[Código_Actividad]]="","",'[4]Formulario PPGR1'!#REF!)</f>
        <v>#REF!</v>
      </c>
      <c r="G77" s="494" t="s">
        <v>1402</v>
      </c>
      <c r="H77" s="369" t="s">
        <v>1254</v>
      </c>
      <c r="I77" s="369" t="s">
        <v>1106</v>
      </c>
      <c r="J77" s="368">
        <v>5</v>
      </c>
      <c r="K77" s="370">
        <v>0.47</v>
      </c>
      <c r="L77" s="371">
        <f>+Tabla13[[#This Row],[Precio Unitario]]*Tabla13[[#This Row],[Cantidad de Insumos]]</f>
        <v>2.3499999999999996</v>
      </c>
      <c r="M77" s="372" t="s">
        <v>1349</v>
      </c>
      <c r="N77" s="369" t="s">
        <v>42</v>
      </c>
      <c r="O77" s="358"/>
      <c r="P77" s="358"/>
    </row>
    <row r="78" spans="2:16" ht="12.75" x14ac:dyDescent="0.2">
      <c r="B78" s="373" t="e">
        <f>IF(Tabla13[[#This Row],[Código_Actividad]]="","",CONCATENATE(Tabla13[[#This Row],[POA]],".",Tabla13[[#This Row],[SRS]],".",Tabla13[[#This Row],[AREA]],".",Tabla13[[#This Row],[TIPO]]))</f>
        <v>#REF!</v>
      </c>
      <c r="C78" s="373" t="e">
        <f>IF(Tabla13[[#This Row],[Código_Actividad]]="","",'[4]Formulario PPGR1'!#REF!)</f>
        <v>#REF!</v>
      </c>
      <c r="D78" s="373" t="e">
        <f>IF(Tabla13[[#This Row],[Código_Actividad]]="","",'[4]Formulario PPGR1'!#REF!)</f>
        <v>#REF!</v>
      </c>
      <c r="E78" s="373" t="e">
        <f>IF(Tabla13[[#This Row],[Código_Actividad]]="","",'[4]Formulario PPGR1'!#REF!)</f>
        <v>#REF!</v>
      </c>
      <c r="F78" s="373" t="e">
        <f>IF(Tabla13[[#This Row],[Código_Actividad]]="","",'[4]Formulario PPGR1'!#REF!)</f>
        <v>#REF!</v>
      </c>
      <c r="G78" s="494" t="s">
        <v>1403</v>
      </c>
      <c r="H78" s="369" t="s">
        <v>1254</v>
      </c>
      <c r="I78" s="369" t="s">
        <v>1106</v>
      </c>
      <c r="J78" s="368">
        <v>6</v>
      </c>
      <c r="K78" s="370">
        <v>0.47</v>
      </c>
      <c r="L78" s="371">
        <f>+Tabla13[[#This Row],[Precio Unitario]]*Tabla13[[#This Row],[Cantidad de Insumos]]</f>
        <v>2.82</v>
      </c>
      <c r="M78" s="372" t="s">
        <v>1349</v>
      </c>
      <c r="N78" s="369" t="s">
        <v>42</v>
      </c>
      <c r="O78" s="358"/>
      <c r="P78" s="358"/>
    </row>
    <row r="79" spans="2:16" ht="12.75" x14ac:dyDescent="0.2">
      <c r="B79" s="373" t="e">
        <f>IF(Tabla13[[#This Row],[Código_Actividad]]="","",CONCATENATE(Tabla13[[#This Row],[POA]],".",Tabla13[[#This Row],[SRS]],".",Tabla13[[#This Row],[AREA]],".",Tabla13[[#This Row],[TIPO]]))</f>
        <v>#REF!</v>
      </c>
      <c r="C79" s="373" t="e">
        <f>IF(Tabla13[[#This Row],[Código_Actividad]]="","",'[4]Formulario PPGR1'!#REF!)</f>
        <v>#REF!</v>
      </c>
      <c r="D79" s="373" t="e">
        <f>IF(Tabla13[[#This Row],[Código_Actividad]]="","",'[4]Formulario PPGR1'!#REF!)</f>
        <v>#REF!</v>
      </c>
      <c r="E79" s="373" t="e">
        <f>IF(Tabla13[[#This Row],[Código_Actividad]]="","",'[4]Formulario PPGR1'!#REF!)</f>
        <v>#REF!</v>
      </c>
      <c r="F79" s="373" t="e">
        <f>IF(Tabla13[[#This Row],[Código_Actividad]]="","",'[4]Formulario PPGR1'!#REF!)</f>
        <v>#REF!</v>
      </c>
      <c r="G79" s="494" t="s">
        <v>1404</v>
      </c>
      <c r="H79" s="369" t="s">
        <v>1254</v>
      </c>
      <c r="I79" s="369" t="s">
        <v>1106</v>
      </c>
      <c r="J79" s="368">
        <v>6</v>
      </c>
      <c r="K79" s="370">
        <v>0.47</v>
      </c>
      <c r="L79" s="371">
        <f>+Tabla13[[#This Row],[Precio Unitario]]*Tabla13[[#This Row],[Cantidad de Insumos]]</f>
        <v>2.82</v>
      </c>
      <c r="M79" s="372" t="s">
        <v>1349</v>
      </c>
      <c r="N79" s="369" t="s">
        <v>42</v>
      </c>
      <c r="O79" s="358"/>
      <c r="P79" s="358"/>
    </row>
    <row r="80" spans="2:16" ht="12.75" x14ac:dyDescent="0.2">
      <c r="B80" s="373" t="e">
        <f>IF(Tabla13[[#This Row],[Código_Actividad]]="","",CONCATENATE(Tabla13[[#This Row],[POA]],".",Tabla13[[#This Row],[SRS]],".",Tabla13[[#This Row],[AREA]],".",Tabla13[[#This Row],[TIPO]]))</f>
        <v>#REF!</v>
      </c>
      <c r="C80" s="373" t="e">
        <f>IF(Tabla13[[#This Row],[Código_Actividad]]="","",'[4]Formulario PPGR1'!#REF!)</f>
        <v>#REF!</v>
      </c>
      <c r="D80" s="373" t="e">
        <f>IF(Tabla13[[#This Row],[Código_Actividad]]="","",'[4]Formulario PPGR1'!#REF!)</f>
        <v>#REF!</v>
      </c>
      <c r="E80" s="373" t="e">
        <f>IF(Tabla13[[#This Row],[Código_Actividad]]="","",'[4]Formulario PPGR1'!#REF!)</f>
        <v>#REF!</v>
      </c>
      <c r="F80" s="373" t="e">
        <f>IF(Tabla13[[#This Row],[Código_Actividad]]="","",'[4]Formulario PPGR1'!#REF!)</f>
        <v>#REF!</v>
      </c>
      <c r="G80" s="494" t="s">
        <v>1405</v>
      </c>
      <c r="H80" s="369" t="s">
        <v>1254</v>
      </c>
      <c r="I80" s="369" t="s">
        <v>1106</v>
      </c>
      <c r="J80" s="368">
        <v>6</v>
      </c>
      <c r="K80" s="370">
        <v>0.47</v>
      </c>
      <c r="L80" s="371">
        <f>+Tabla13[[#This Row],[Precio Unitario]]*Tabla13[[#This Row],[Cantidad de Insumos]]</f>
        <v>2.82</v>
      </c>
      <c r="M80" s="372" t="s">
        <v>1349</v>
      </c>
      <c r="N80" s="369" t="s">
        <v>42</v>
      </c>
      <c r="O80" s="358"/>
      <c r="P80" s="358"/>
    </row>
    <row r="81" spans="2:16" ht="12.75" x14ac:dyDescent="0.2">
      <c r="B81" s="373" t="e">
        <f>IF(Tabla13[[#This Row],[Código_Actividad]]="","",CONCATENATE(Tabla13[[#This Row],[POA]],".",Tabla13[[#This Row],[SRS]],".",Tabla13[[#This Row],[AREA]],".",Tabla13[[#This Row],[TIPO]]))</f>
        <v>#REF!</v>
      </c>
      <c r="C81" s="373" t="e">
        <f>IF(Tabla13[[#This Row],[Código_Actividad]]="","",'[4]Formulario PPGR1'!#REF!)</f>
        <v>#REF!</v>
      </c>
      <c r="D81" s="373" t="e">
        <f>IF(Tabla13[[#This Row],[Código_Actividad]]="","",'[4]Formulario PPGR1'!#REF!)</f>
        <v>#REF!</v>
      </c>
      <c r="E81" s="373" t="e">
        <f>IF(Tabla13[[#This Row],[Código_Actividad]]="","",'[4]Formulario PPGR1'!#REF!)</f>
        <v>#REF!</v>
      </c>
      <c r="F81" s="373" t="e">
        <f>IF(Tabla13[[#This Row],[Código_Actividad]]="","",'[4]Formulario PPGR1'!#REF!)</f>
        <v>#REF!</v>
      </c>
      <c r="G81" s="494" t="s">
        <v>1406</v>
      </c>
      <c r="H81" s="369" t="s">
        <v>1254</v>
      </c>
      <c r="I81" s="369" t="s">
        <v>1106</v>
      </c>
      <c r="J81" s="368">
        <v>6</v>
      </c>
      <c r="K81" s="370">
        <v>0.47</v>
      </c>
      <c r="L81" s="371">
        <f>+Tabla13[[#This Row],[Precio Unitario]]*Tabla13[[#This Row],[Cantidad de Insumos]]</f>
        <v>2.82</v>
      </c>
      <c r="M81" s="372" t="s">
        <v>1349</v>
      </c>
      <c r="N81" s="369" t="s">
        <v>42</v>
      </c>
      <c r="O81" s="358"/>
      <c r="P81" s="358"/>
    </row>
    <row r="82" spans="2:16" ht="12.75" x14ac:dyDescent="0.2">
      <c r="B82" s="373" t="e">
        <f>IF(Tabla13[[#This Row],[Código_Actividad]]="","",CONCATENATE(Tabla13[[#This Row],[POA]],".",Tabla13[[#This Row],[SRS]],".",Tabla13[[#This Row],[AREA]],".",Tabla13[[#This Row],[TIPO]]))</f>
        <v>#REF!</v>
      </c>
      <c r="C82" s="373" t="e">
        <f>IF(Tabla13[[#This Row],[Código_Actividad]]="","",'[4]Formulario PPGR1'!#REF!)</f>
        <v>#REF!</v>
      </c>
      <c r="D82" s="373" t="e">
        <f>IF(Tabla13[[#This Row],[Código_Actividad]]="","",'[4]Formulario PPGR1'!#REF!)</f>
        <v>#REF!</v>
      </c>
      <c r="E82" s="373" t="e">
        <f>IF(Tabla13[[#This Row],[Código_Actividad]]="","",'[4]Formulario PPGR1'!#REF!)</f>
        <v>#REF!</v>
      </c>
      <c r="F82" s="373" t="e">
        <f>IF(Tabla13[[#This Row],[Código_Actividad]]="","",'[4]Formulario PPGR1'!#REF!)</f>
        <v>#REF!</v>
      </c>
      <c r="G82" s="494" t="s">
        <v>1407</v>
      </c>
      <c r="H82" s="369" t="s">
        <v>1254</v>
      </c>
      <c r="I82" s="369" t="s">
        <v>1106</v>
      </c>
      <c r="J82" s="368">
        <v>6</v>
      </c>
      <c r="K82" s="370">
        <v>0.47</v>
      </c>
      <c r="L82" s="371">
        <f>+Tabla13[[#This Row],[Precio Unitario]]*Tabla13[[#This Row],[Cantidad de Insumos]]</f>
        <v>2.82</v>
      </c>
      <c r="M82" s="372" t="s">
        <v>1349</v>
      </c>
      <c r="N82" s="369" t="s">
        <v>42</v>
      </c>
      <c r="O82" s="358"/>
      <c r="P82" s="358"/>
    </row>
    <row r="83" spans="2:16" ht="12.75" x14ac:dyDescent="0.2">
      <c r="B83" s="373" t="e">
        <f>IF(Tabla13[[#This Row],[Código_Actividad]]="","",CONCATENATE(Tabla13[[#This Row],[POA]],".",Tabla13[[#This Row],[SRS]],".",Tabla13[[#This Row],[AREA]],".",Tabla13[[#This Row],[TIPO]]))</f>
        <v>#REF!</v>
      </c>
      <c r="C83" s="373" t="e">
        <f>IF(Tabla13[[#This Row],[Código_Actividad]]="","",'[4]Formulario PPGR1'!#REF!)</f>
        <v>#REF!</v>
      </c>
      <c r="D83" s="373" t="e">
        <f>IF(Tabla13[[#This Row],[Código_Actividad]]="","",'[4]Formulario PPGR1'!#REF!)</f>
        <v>#REF!</v>
      </c>
      <c r="E83" s="373" t="e">
        <f>IF(Tabla13[[#This Row],[Código_Actividad]]="","",'[4]Formulario PPGR1'!#REF!)</f>
        <v>#REF!</v>
      </c>
      <c r="F83" s="373" t="e">
        <f>IF(Tabla13[[#This Row],[Código_Actividad]]="","",'[4]Formulario PPGR1'!#REF!)</f>
        <v>#REF!</v>
      </c>
      <c r="G83" s="494" t="s">
        <v>1408</v>
      </c>
      <c r="H83" s="369" t="s">
        <v>1254</v>
      </c>
      <c r="I83" s="369" t="s">
        <v>1106</v>
      </c>
      <c r="J83" s="368">
        <v>6</v>
      </c>
      <c r="K83" s="370">
        <v>0.47</v>
      </c>
      <c r="L83" s="371">
        <f>+Tabla13[[#This Row],[Precio Unitario]]*Tabla13[[#This Row],[Cantidad de Insumos]]</f>
        <v>2.82</v>
      </c>
      <c r="M83" s="372" t="s">
        <v>1349</v>
      </c>
      <c r="N83" s="369" t="s">
        <v>42</v>
      </c>
      <c r="O83" s="358"/>
      <c r="P83" s="358"/>
    </row>
    <row r="84" spans="2:16" ht="12.75" x14ac:dyDescent="0.2">
      <c r="B84" s="373" t="e">
        <f>IF(Tabla13[[#This Row],[Código_Actividad]]="","",CONCATENATE(Tabla13[[#This Row],[POA]],".",Tabla13[[#This Row],[SRS]],".",Tabla13[[#This Row],[AREA]],".",Tabla13[[#This Row],[TIPO]]))</f>
        <v>#REF!</v>
      </c>
      <c r="C84" s="373" t="e">
        <f>IF(Tabla13[[#This Row],[Código_Actividad]]="","",'[4]Formulario PPGR1'!#REF!)</f>
        <v>#REF!</v>
      </c>
      <c r="D84" s="373" t="e">
        <f>IF(Tabla13[[#This Row],[Código_Actividad]]="","",'[4]Formulario PPGR1'!#REF!)</f>
        <v>#REF!</v>
      </c>
      <c r="E84" s="373" t="e">
        <f>IF(Tabla13[[#This Row],[Código_Actividad]]="","",'[4]Formulario PPGR1'!#REF!)</f>
        <v>#REF!</v>
      </c>
      <c r="F84" s="373" t="e">
        <f>IF(Tabla13[[#This Row],[Código_Actividad]]="","",'[4]Formulario PPGR1'!#REF!)</f>
        <v>#REF!</v>
      </c>
      <c r="G84" s="494" t="s">
        <v>1410</v>
      </c>
      <c r="H84" s="369" t="s">
        <v>1254</v>
      </c>
      <c r="I84" s="369" t="s">
        <v>1106</v>
      </c>
      <c r="J84" s="368">
        <v>4</v>
      </c>
      <c r="K84" s="370">
        <v>0.47</v>
      </c>
      <c r="L84" s="371">
        <f>+Tabla13[[#This Row],[Precio Unitario]]*Tabla13[[#This Row],[Cantidad de Insumos]]</f>
        <v>1.88</v>
      </c>
      <c r="M84" s="372" t="s">
        <v>1349</v>
      </c>
      <c r="N84" s="369" t="s">
        <v>42</v>
      </c>
      <c r="O84" s="358"/>
      <c r="P84" s="358"/>
    </row>
    <row r="85" spans="2:16" ht="12.75" x14ac:dyDescent="0.2">
      <c r="B85" s="373" t="e">
        <f>IF(Tabla13[[#This Row],[Código_Actividad]]="","",CONCATENATE(Tabla13[[#This Row],[POA]],".",Tabla13[[#This Row],[SRS]],".",Tabla13[[#This Row],[AREA]],".",Tabla13[[#This Row],[TIPO]]))</f>
        <v>#REF!</v>
      </c>
      <c r="C85" s="373" t="e">
        <f>IF(Tabla13[[#This Row],[Código_Actividad]]="","",'[4]Formulario PPGR1'!#REF!)</f>
        <v>#REF!</v>
      </c>
      <c r="D85" s="373" t="e">
        <f>IF(Tabla13[[#This Row],[Código_Actividad]]="","",'[4]Formulario PPGR1'!#REF!)</f>
        <v>#REF!</v>
      </c>
      <c r="E85" s="373" t="e">
        <f>IF(Tabla13[[#This Row],[Código_Actividad]]="","",'[4]Formulario PPGR1'!#REF!)</f>
        <v>#REF!</v>
      </c>
      <c r="F85" s="373" t="e">
        <f>IF(Tabla13[[#This Row],[Código_Actividad]]="","",'[4]Formulario PPGR1'!#REF!)</f>
        <v>#REF!</v>
      </c>
      <c r="G85" s="494" t="s">
        <v>1409</v>
      </c>
      <c r="H85" s="369" t="s">
        <v>1254</v>
      </c>
      <c r="I85" s="369" t="s">
        <v>1106</v>
      </c>
      <c r="J85" s="368">
        <v>8</v>
      </c>
      <c r="K85" s="370">
        <v>0.47</v>
      </c>
      <c r="L85" s="371">
        <f>+Tabla13[[#This Row],[Precio Unitario]]*Tabla13[[#This Row],[Cantidad de Insumos]]</f>
        <v>3.76</v>
      </c>
      <c r="M85" s="372" t="s">
        <v>1349</v>
      </c>
      <c r="N85" s="369" t="s">
        <v>42</v>
      </c>
      <c r="O85" s="358"/>
      <c r="P85" s="358"/>
    </row>
    <row r="86" spans="2:16" ht="12.75" x14ac:dyDescent="0.2">
      <c r="B86" s="373" t="e">
        <f>IF(Tabla13[[#This Row],[Código_Actividad]]="","",CONCATENATE(Tabla13[[#This Row],[POA]],".",Tabla13[[#This Row],[SRS]],".",Tabla13[[#This Row],[AREA]],".",Tabla13[[#This Row],[TIPO]]))</f>
        <v>#REF!</v>
      </c>
      <c r="C86" s="373" t="e">
        <f>IF(Tabla13[[#This Row],[Código_Actividad]]="","",'[4]Formulario PPGR1'!#REF!)</f>
        <v>#REF!</v>
      </c>
      <c r="D86" s="373" t="e">
        <f>IF(Tabla13[[#This Row],[Código_Actividad]]="","",'[4]Formulario PPGR1'!#REF!)</f>
        <v>#REF!</v>
      </c>
      <c r="E86" s="373" t="e">
        <f>IF(Tabla13[[#This Row],[Código_Actividad]]="","",'[4]Formulario PPGR1'!#REF!)</f>
        <v>#REF!</v>
      </c>
      <c r="F86" s="373" t="e">
        <f>IF(Tabla13[[#This Row],[Código_Actividad]]="","",'[4]Formulario PPGR1'!#REF!)</f>
        <v>#REF!</v>
      </c>
      <c r="G86" s="496" t="s">
        <v>1411</v>
      </c>
      <c r="H86" s="369" t="s">
        <v>1254</v>
      </c>
      <c r="I86" s="369" t="s">
        <v>1106</v>
      </c>
      <c r="J86" s="368">
        <v>2352</v>
      </c>
      <c r="K86" s="370">
        <v>0.47</v>
      </c>
      <c r="L86" s="371">
        <f>+Tabla13[[#This Row],[Precio Unitario]]*Tabla13[[#This Row],[Cantidad de Insumos]]</f>
        <v>1105.4399999999998</v>
      </c>
      <c r="M86" s="372" t="s">
        <v>1349</v>
      </c>
      <c r="N86" s="369" t="s">
        <v>42</v>
      </c>
      <c r="O86" s="358"/>
      <c r="P86" s="358"/>
    </row>
    <row r="87" spans="2:16" ht="12.75" x14ac:dyDescent="0.2">
      <c r="B87" s="373" t="e">
        <f>IF(Tabla13[[#This Row],[Código_Actividad]]="","",CONCATENATE(Tabla13[[#This Row],[POA]],".",Tabla13[[#This Row],[SRS]],".",Tabla13[[#This Row],[AREA]],".",Tabla13[[#This Row],[TIPO]]))</f>
        <v>#REF!</v>
      </c>
      <c r="C87" s="373" t="e">
        <f>IF(Tabla13[[#This Row],[Código_Actividad]]="","",'[4]Formulario PPGR1'!#REF!)</f>
        <v>#REF!</v>
      </c>
      <c r="D87" s="373" t="e">
        <f>IF(Tabla13[[#This Row],[Código_Actividad]]="","",'[4]Formulario PPGR1'!#REF!)</f>
        <v>#REF!</v>
      </c>
      <c r="E87" s="373" t="e">
        <f>IF(Tabla13[[#This Row],[Código_Actividad]]="","",'[4]Formulario PPGR1'!#REF!)</f>
        <v>#REF!</v>
      </c>
      <c r="F87" s="373" t="e">
        <f>IF(Tabla13[[#This Row],[Código_Actividad]]="","",'[4]Formulario PPGR1'!#REF!)</f>
        <v>#REF!</v>
      </c>
      <c r="G87" s="496" t="s">
        <v>1411</v>
      </c>
      <c r="H87" s="369" t="s">
        <v>1266</v>
      </c>
      <c r="I87" s="369" t="s">
        <v>1106</v>
      </c>
      <c r="J87" s="368">
        <v>60</v>
      </c>
      <c r="K87" s="370">
        <v>10</v>
      </c>
      <c r="L87" s="371">
        <f>+Tabla13[[#This Row],[Precio Unitario]]*Tabla13[[#This Row],[Cantidad de Insumos]]</f>
        <v>600</v>
      </c>
      <c r="M87" s="372" t="s">
        <v>1349</v>
      </c>
      <c r="N87" s="369" t="s">
        <v>42</v>
      </c>
      <c r="O87" s="358"/>
      <c r="P87" s="358"/>
    </row>
    <row r="88" spans="2:16" ht="12.75" x14ac:dyDescent="0.2">
      <c r="B88" s="373" t="e">
        <f>IF(Tabla13[[#This Row],[Código_Actividad]]="","",CONCATENATE(Tabla13[[#This Row],[POA]],".",Tabla13[[#This Row],[SRS]],".",Tabla13[[#This Row],[AREA]],".",Tabla13[[#This Row],[TIPO]]))</f>
        <v>#REF!</v>
      </c>
      <c r="C88" s="373" t="e">
        <f>IF(Tabla13[[#This Row],[Código_Actividad]]="","",'[4]Formulario PPGR1'!#REF!)</f>
        <v>#REF!</v>
      </c>
      <c r="D88" s="373" t="e">
        <f>IF(Tabla13[[#This Row],[Código_Actividad]]="","",'[4]Formulario PPGR1'!#REF!)</f>
        <v>#REF!</v>
      </c>
      <c r="E88" s="373" t="e">
        <f>IF(Tabla13[[#This Row],[Código_Actividad]]="","",'[4]Formulario PPGR1'!#REF!)</f>
        <v>#REF!</v>
      </c>
      <c r="F88" s="373" t="e">
        <f>IF(Tabla13[[#This Row],[Código_Actividad]]="","",'[4]Formulario PPGR1'!#REF!)</f>
        <v>#REF!</v>
      </c>
      <c r="G88" s="494" t="s">
        <v>1412</v>
      </c>
      <c r="H88" s="369" t="s">
        <v>1254</v>
      </c>
      <c r="I88" s="369" t="s">
        <v>1106</v>
      </c>
      <c r="J88" s="368">
        <v>12</v>
      </c>
      <c r="K88" s="370">
        <v>0.47</v>
      </c>
      <c r="L88" s="371">
        <f>+Tabla13[[#This Row],[Precio Unitario]]*Tabla13[[#This Row],[Cantidad de Insumos]]</f>
        <v>5.64</v>
      </c>
      <c r="M88" s="372" t="s">
        <v>1349</v>
      </c>
      <c r="N88" s="369" t="s">
        <v>42</v>
      </c>
      <c r="O88" s="358"/>
      <c r="P88" s="358"/>
    </row>
    <row r="89" spans="2:16" ht="12.75" x14ac:dyDescent="0.2">
      <c r="B89" s="373" t="e">
        <f>IF(Tabla13[[#This Row],[Código_Actividad]]="","",CONCATENATE(Tabla13[[#This Row],[POA]],".",Tabla13[[#This Row],[SRS]],".",Tabla13[[#This Row],[AREA]],".",Tabla13[[#This Row],[TIPO]]))</f>
        <v>#REF!</v>
      </c>
      <c r="C89" s="373" t="e">
        <f>IF(Tabla13[[#This Row],[Código_Actividad]]="","",'[4]Formulario PPGR1'!#REF!)</f>
        <v>#REF!</v>
      </c>
      <c r="D89" s="373" t="e">
        <f>IF(Tabla13[[#This Row],[Código_Actividad]]="","",'[4]Formulario PPGR1'!#REF!)</f>
        <v>#REF!</v>
      </c>
      <c r="E89" s="373" t="e">
        <f>IF(Tabla13[[#This Row],[Código_Actividad]]="","",'[4]Formulario PPGR1'!#REF!)</f>
        <v>#REF!</v>
      </c>
      <c r="F89" s="373" t="e">
        <f>IF(Tabla13[[#This Row],[Código_Actividad]]="","",'[4]Formulario PPGR1'!#REF!)</f>
        <v>#REF!</v>
      </c>
      <c r="G89" s="494" t="s">
        <v>1413</v>
      </c>
      <c r="H89" s="369" t="s">
        <v>1254</v>
      </c>
      <c r="I89" s="369" t="s">
        <v>1106</v>
      </c>
      <c r="J89" s="368">
        <v>12</v>
      </c>
      <c r="K89" s="370">
        <v>0.47</v>
      </c>
      <c r="L89" s="371">
        <f>+Tabla13[[#This Row],[Precio Unitario]]*Tabla13[[#This Row],[Cantidad de Insumos]]</f>
        <v>5.64</v>
      </c>
      <c r="M89" s="372" t="s">
        <v>1349</v>
      </c>
      <c r="N89" s="369" t="s">
        <v>42</v>
      </c>
      <c r="O89" s="358"/>
      <c r="P89" s="358"/>
    </row>
    <row r="90" spans="2:16" ht="12.75" x14ac:dyDescent="0.2">
      <c r="B90" s="373" t="e">
        <f>IF(Tabla13[[#This Row],[Código_Actividad]]="","",CONCATENATE(Tabla13[[#This Row],[POA]],".",Tabla13[[#This Row],[SRS]],".",Tabla13[[#This Row],[AREA]],".",Tabla13[[#This Row],[TIPO]]))</f>
        <v>#REF!</v>
      </c>
      <c r="C90" s="373" t="e">
        <f>IF(Tabla13[[#This Row],[Código_Actividad]]="","",'[4]Formulario PPGR1'!#REF!)</f>
        <v>#REF!</v>
      </c>
      <c r="D90" s="373" t="e">
        <f>IF(Tabla13[[#This Row],[Código_Actividad]]="","",'[4]Formulario PPGR1'!#REF!)</f>
        <v>#REF!</v>
      </c>
      <c r="E90" s="373" t="e">
        <f>IF(Tabla13[[#This Row],[Código_Actividad]]="","",'[4]Formulario PPGR1'!#REF!)</f>
        <v>#REF!</v>
      </c>
      <c r="F90" s="373" t="e">
        <f>IF(Tabla13[[#This Row],[Código_Actividad]]="","",'[4]Formulario PPGR1'!#REF!)</f>
        <v>#REF!</v>
      </c>
      <c r="G90" s="494" t="s">
        <v>1414</v>
      </c>
      <c r="H90" s="369" t="s">
        <v>1254</v>
      </c>
      <c r="I90" s="369" t="s">
        <v>1106</v>
      </c>
      <c r="J90" s="368">
        <v>12</v>
      </c>
      <c r="K90" s="370">
        <v>0.47</v>
      </c>
      <c r="L90" s="371">
        <f>+Tabla13[[#This Row],[Precio Unitario]]*Tabla13[[#This Row],[Cantidad de Insumos]]</f>
        <v>5.64</v>
      </c>
      <c r="M90" s="372" t="s">
        <v>1349</v>
      </c>
      <c r="N90" s="369" t="s">
        <v>42</v>
      </c>
      <c r="O90" s="358"/>
      <c r="P90" s="358"/>
    </row>
    <row r="91" spans="2:16" ht="12.75" x14ac:dyDescent="0.2">
      <c r="B91" s="373" t="e">
        <f>IF(Tabla13[[#This Row],[Código_Actividad]]="","",CONCATENATE(Tabla13[[#This Row],[POA]],".",Tabla13[[#This Row],[SRS]],".",Tabla13[[#This Row],[AREA]],".",Tabla13[[#This Row],[TIPO]]))</f>
        <v>#REF!</v>
      </c>
      <c r="C91" s="373" t="e">
        <f>IF(Tabla13[[#This Row],[Código_Actividad]]="","",'[4]Formulario PPGR1'!#REF!)</f>
        <v>#REF!</v>
      </c>
      <c r="D91" s="373" t="e">
        <f>IF(Tabla13[[#This Row],[Código_Actividad]]="","",'[4]Formulario PPGR1'!#REF!)</f>
        <v>#REF!</v>
      </c>
      <c r="E91" s="373" t="e">
        <f>IF(Tabla13[[#This Row],[Código_Actividad]]="","",'[4]Formulario PPGR1'!#REF!)</f>
        <v>#REF!</v>
      </c>
      <c r="F91" s="373" t="e">
        <f>IF(Tabla13[[#This Row],[Código_Actividad]]="","",'[4]Formulario PPGR1'!#REF!)</f>
        <v>#REF!</v>
      </c>
      <c r="G91" s="494" t="s">
        <v>1415</v>
      </c>
      <c r="H91" s="369" t="s">
        <v>1254</v>
      </c>
      <c r="I91" s="369" t="s">
        <v>1106</v>
      </c>
      <c r="J91" s="368">
        <v>8</v>
      </c>
      <c r="K91" s="370">
        <v>0.47</v>
      </c>
      <c r="L91" s="371">
        <f>+Tabla13[[#This Row],[Precio Unitario]]*Tabla13[[#This Row],[Cantidad de Insumos]]</f>
        <v>3.76</v>
      </c>
      <c r="M91" s="372" t="s">
        <v>1349</v>
      </c>
      <c r="N91" s="369" t="s">
        <v>42</v>
      </c>
      <c r="O91" s="358"/>
      <c r="P91" s="358"/>
    </row>
    <row r="92" spans="2:16" ht="12.75" x14ac:dyDescent="0.2">
      <c r="B92" s="373" t="e">
        <f>IF(Tabla13[[#This Row],[Código_Actividad]]="","",CONCATENATE(Tabla13[[#This Row],[POA]],".",Tabla13[[#This Row],[SRS]],".",Tabla13[[#This Row],[AREA]],".",Tabla13[[#This Row],[TIPO]]))</f>
        <v>#REF!</v>
      </c>
      <c r="C92" s="373" t="e">
        <f>IF(Tabla13[[#This Row],[Código_Actividad]]="","",'[4]Formulario PPGR1'!#REF!)</f>
        <v>#REF!</v>
      </c>
      <c r="D92" s="373" t="e">
        <f>IF(Tabla13[[#This Row],[Código_Actividad]]="","",'[4]Formulario PPGR1'!#REF!)</f>
        <v>#REF!</v>
      </c>
      <c r="E92" s="373" t="e">
        <f>IF(Tabla13[[#This Row],[Código_Actividad]]="","",'[4]Formulario PPGR1'!#REF!)</f>
        <v>#REF!</v>
      </c>
      <c r="F92" s="373" t="e">
        <f>IF(Tabla13[[#This Row],[Código_Actividad]]="","",'[4]Formulario PPGR1'!#REF!)</f>
        <v>#REF!</v>
      </c>
      <c r="G92" s="494" t="s">
        <v>1416</v>
      </c>
      <c r="H92" s="369" t="s">
        <v>1254</v>
      </c>
      <c r="I92" s="369" t="s">
        <v>1106</v>
      </c>
      <c r="J92" s="368">
        <v>8</v>
      </c>
      <c r="K92" s="370">
        <v>0.47</v>
      </c>
      <c r="L92" s="371">
        <f>+Tabla13[[#This Row],[Precio Unitario]]*Tabla13[[#This Row],[Cantidad de Insumos]]</f>
        <v>3.76</v>
      </c>
      <c r="M92" s="372" t="s">
        <v>1349</v>
      </c>
      <c r="N92" s="369" t="s">
        <v>42</v>
      </c>
      <c r="O92" s="358"/>
      <c r="P92" s="358"/>
    </row>
    <row r="93" spans="2:16" ht="12.75" x14ac:dyDescent="0.2">
      <c r="B93" s="373" t="e">
        <f>IF(Tabla13[[#This Row],[Código_Actividad]]="","",CONCATENATE(Tabla13[[#This Row],[POA]],".",Tabla13[[#This Row],[SRS]],".",Tabla13[[#This Row],[AREA]],".",Tabla13[[#This Row],[TIPO]]))</f>
        <v>#REF!</v>
      </c>
      <c r="C93" s="373" t="e">
        <f>IF(Tabla13[[#This Row],[Código_Actividad]]="","",'[4]Formulario PPGR1'!#REF!)</f>
        <v>#REF!</v>
      </c>
      <c r="D93" s="373" t="e">
        <f>IF(Tabla13[[#This Row],[Código_Actividad]]="","",'[4]Formulario PPGR1'!#REF!)</f>
        <v>#REF!</v>
      </c>
      <c r="E93" s="373" t="e">
        <f>IF(Tabla13[[#This Row],[Código_Actividad]]="","",'[4]Formulario PPGR1'!#REF!)</f>
        <v>#REF!</v>
      </c>
      <c r="F93" s="373" t="e">
        <f>IF(Tabla13[[#This Row],[Código_Actividad]]="","",'[4]Formulario PPGR1'!#REF!)</f>
        <v>#REF!</v>
      </c>
      <c r="G93" s="494" t="s">
        <v>1417</v>
      </c>
      <c r="H93" s="369" t="s">
        <v>1254</v>
      </c>
      <c r="I93" s="369" t="s">
        <v>1106</v>
      </c>
      <c r="J93" s="368">
        <v>8</v>
      </c>
      <c r="K93" s="370">
        <v>0.47</v>
      </c>
      <c r="L93" s="371">
        <f>+Tabla13[[#This Row],[Precio Unitario]]*Tabla13[[#This Row],[Cantidad de Insumos]]</f>
        <v>3.76</v>
      </c>
      <c r="M93" s="372" t="s">
        <v>1349</v>
      </c>
      <c r="N93" s="369" t="s">
        <v>42</v>
      </c>
      <c r="O93" s="358"/>
      <c r="P93" s="358"/>
    </row>
    <row r="94" spans="2:16" s="138" customFormat="1" ht="12.75" x14ac:dyDescent="0.2">
      <c r="B94" s="425" t="e">
        <f>IF(Tabla13[[#This Row],[Código_Actividad]]="","",CONCATENATE(Tabla13[[#This Row],[POA]],".",Tabla13[[#This Row],[SRS]],".",Tabla13[[#This Row],[AREA]],".",Tabla13[[#This Row],[TIPO]]))</f>
        <v>#REF!</v>
      </c>
      <c r="C94" s="425" t="e">
        <f>IF(Tabla13[[#This Row],[Código_Actividad]]="","",'[4]Formulario PPGR1'!#REF!)</f>
        <v>#REF!</v>
      </c>
      <c r="D94" s="425" t="e">
        <f>IF(Tabla13[[#This Row],[Código_Actividad]]="","",'[4]Formulario PPGR1'!#REF!)</f>
        <v>#REF!</v>
      </c>
      <c r="E94" s="425" t="e">
        <f>IF(Tabla13[[#This Row],[Código_Actividad]]="","",'[4]Formulario PPGR1'!#REF!)</f>
        <v>#REF!</v>
      </c>
      <c r="F94" s="425" t="e">
        <f>IF(Tabla13[[#This Row],[Código_Actividad]]="","",'[4]Formulario PPGR1'!#REF!)</f>
        <v>#REF!</v>
      </c>
      <c r="G94" s="494" t="s">
        <v>1418</v>
      </c>
      <c r="H94" s="369" t="s">
        <v>1254</v>
      </c>
      <c r="I94" s="369" t="s">
        <v>1106</v>
      </c>
      <c r="J94" s="368">
        <v>8</v>
      </c>
      <c r="K94" s="370">
        <v>0.47</v>
      </c>
      <c r="L94" s="426">
        <f>+Tabla13[[#This Row],[Precio Unitario]]*Tabla13[[#This Row],[Cantidad de Insumos]]</f>
        <v>3.76</v>
      </c>
      <c r="M94" s="372" t="s">
        <v>1349</v>
      </c>
      <c r="N94" s="369" t="s">
        <v>42</v>
      </c>
      <c r="O94" s="358"/>
      <c r="P94" s="358"/>
    </row>
    <row r="95" spans="2:16" ht="12.75" x14ac:dyDescent="0.2">
      <c r="B95" s="373" t="e">
        <f>IF(Tabla13[[#This Row],[Código_Actividad]]="","",CONCATENATE(Tabla13[[#This Row],[POA]],".",Tabla13[[#This Row],[SRS]],".",Tabla13[[#This Row],[AREA]],".",Tabla13[[#This Row],[TIPO]]))</f>
        <v>#REF!</v>
      </c>
      <c r="C95" s="373" t="e">
        <f>IF(Tabla13[[#This Row],[Código_Actividad]]="","",'[4]Formulario PPGR1'!#REF!)</f>
        <v>#REF!</v>
      </c>
      <c r="D95" s="373" t="e">
        <f>IF(Tabla13[[#This Row],[Código_Actividad]]="","",'[4]Formulario PPGR1'!#REF!)</f>
        <v>#REF!</v>
      </c>
      <c r="E95" s="373" t="e">
        <f>IF(Tabla13[[#This Row],[Código_Actividad]]="","",'[4]Formulario PPGR1'!#REF!)</f>
        <v>#REF!</v>
      </c>
      <c r="F95" s="373" t="e">
        <f>IF(Tabla13[[#This Row],[Código_Actividad]]="","",'[4]Formulario PPGR1'!#REF!)</f>
        <v>#REF!</v>
      </c>
      <c r="G95" s="494" t="s">
        <v>1419</v>
      </c>
      <c r="H95" s="369" t="s">
        <v>1254</v>
      </c>
      <c r="I95" s="369" t="s">
        <v>1106</v>
      </c>
      <c r="J95" s="368">
        <v>8</v>
      </c>
      <c r="K95" s="370">
        <v>0.47</v>
      </c>
      <c r="L95" s="371">
        <f>+Tabla13[[#This Row],[Precio Unitario]]*Tabla13[[#This Row],[Cantidad de Insumos]]</f>
        <v>3.76</v>
      </c>
      <c r="M95" s="372" t="s">
        <v>1349</v>
      </c>
      <c r="N95" s="369" t="s">
        <v>42</v>
      </c>
      <c r="O95" s="358"/>
      <c r="P95" s="358"/>
    </row>
    <row r="96" spans="2:16" ht="12.75" x14ac:dyDescent="0.2">
      <c r="B96" s="373" t="e">
        <f>IF(Tabla13[[#This Row],[Código_Actividad]]="","",CONCATENATE(Tabla13[[#This Row],[POA]],".",Tabla13[[#This Row],[SRS]],".",Tabla13[[#This Row],[AREA]],".",Tabla13[[#This Row],[TIPO]]))</f>
        <v>#REF!</v>
      </c>
      <c r="C96" s="373" t="e">
        <f>IF(Tabla13[[#This Row],[Código_Actividad]]="","",'[4]Formulario PPGR1'!#REF!)</f>
        <v>#REF!</v>
      </c>
      <c r="D96" s="373" t="e">
        <f>IF(Tabla13[[#This Row],[Código_Actividad]]="","",'[4]Formulario PPGR1'!#REF!)</f>
        <v>#REF!</v>
      </c>
      <c r="E96" s="373" t="e">
        <f>IF(Tabla13[[#This Row],[Código_Actividad]]="","",'[4]Formulario PPGR1'!#REF!)</f>
        <v>#REF!</v>
      </c>
      <c r="F96" s="373" t="e">
        <f>IF(Tabla13[[#This Row],[Código_Actividad]]="","",'[4]Formulario PPGR1'!#REF!)</f>
        <v>#REF!</v>
      </c>
      <c r="G96" s="494" t="s">
        <v>1420</v>
      </c>
      <c r="H96" s="369" t="s">
        <v>1254</v>
      </c>
      <c r="I96" s="369" t="s">
        <v>1106</v>
      </c>
      <c r="J96" s="368">
        <v>4</v>
      </c>
      <c r="K96" s="370">
        <v>0.47</v>
      </c>
      <c r="L96" s="371">
        <f>+Tabla13[[#This Row],[Precio Unitario]]*Tabla13[[#This Row],[Cantidad de Insumos]]</f>
        <v>1.88</v>
      </c>
      <c r="M96" s="372" t="s">
        <v>1349</v>
      </c>
      <c r="N96" s="369" t="s">
        <v>42</v>
      </c>
      <c r="O96" s="358"/>
      <c r="P96" s="358"/>
    </row>
    <row r="97" spans="2:16" ht="12.75" x14ac:dyDescent="0.2">
      <c r="B97" s="373" t="e">
        <f>IF(Tabla13[[#This Row],[Código_Actividad]]="","",CONCATENATE(Tabla13[[#This Row],[POA]],".",Tabla13[[#This Row],[SRS]],".",Tabla13[[#This Row],[AREA]],".",Tabla13[[#This Row],[TIPO]]))</f>
        <v>#REF!</v>
      </c>
      <c r="C97" s="373" t="e">
        <f>IF(Tabla13[[#This Row],[Código_Actividad]]="","",'[4]Formulario PPGR1'!#REF!)</f>
        <v>#REF!</v>
      </c>
      <c r="D97" s="373" t="e">
        <f>IF(Tabla13[[#This Row],[Código_Actividad]]="","",'[4]Formulario PPGR1'!#REF!)</f>
        <v>#REF!</v>
      </c>
      <c r="E97" s="373" t="e">
        <f>IF(Tabla13[[#This Row],[Código_Actividad]]="","",'[4]Formulario PPGR1'!#REF!)</f>
        <v>#REF!</v>
      </c>
      <c r="F97" s="373" t="e">
        <f>IF(Tabla13[[#This Row],[Código_Actividad]]="","",'[4]Formulario PPGR1'!#REF!)</f>
        <v>#REF!</v>
      </c>
      <c r="G97" s="494" t="s">
        <v>1421</v>
      </c>
      <c r="H97" s="369" t="s">
        <v>1254</v>
      </c>
      <c r="I97" s="369" t="s">
        <v>1106</v>
      </c>
      <c r="J97" s="368">
        <v>8</v>
      </c>
      <c r="K97" s="370">
        <v>0.47</v>
      </c>
      <c r="L97" s="371">
        <f>+Tabla13[[#This Row],[Precio Unitario]]*Tabla13[[#This Row],[Cantidad de Insumos]]</f>
        <v>3.76</v>
      </c>
      <c r="M97" s="372" t="s">
        <v>1349</v>
      </c>
      <c r="N97" s="369" t="s">
        <v>42</v>
      </c>
      <c r="O97" s="358"/>
      <c r="P97" s="358"/>
    </row>
    <row r="98" spans="2:16" ht="12.75" x14ac:dyDescent="0.2">
      <c r="B98" s="373" t="e">
        <f>IF(Tabla13[[#This Row],[Código_Actividad]]="","",CONCATENATE(Tabla13[[#This Row],[POA]],".",Tabla13[[#This Row],[SRS]],".",Tabla13[[#This Row],[AREA]],".",Tabla13[[#This Row],[TIPO]]))</f>
        <v>#REF!</v>
      </c>
      <c r="C98" s="373" t="e">
        <f>IF(Tabla13[[#This Row],[Código_Actividad]]="","",'[4]Formulario PPGR1'!#REF!)</f>
        <v>#REF!</v>
      </c>
      <c r="D98" s="373" t="e">
        <f>IF(Tabla13[[#This Row],[Código_Actividad]]="","",'[4]Formulario PPGR1'!#REF!)</f>
        <v>#REF!</v>
      </c>
      <c r="E98" s="373" t="e">
        <f>IF(Tabla13[[#This Row],[Código_Actividad]]="","",'[4]Formulario PPGR1'!#REF!)</f>
        <v>#REF!</v>
      </c>
      <c r="F98" s="373" t="e">
        <f>IF(Tabla13[[#This Row],[Código_Actividad]]="","",'[4]Formulario PPGR1'!#REF!)</f>
        <v>#REF!</v>
      </c>
      <c r="G98" s="494" t="s">
        <v>1422</v>
      </c>
      <c r="H98" s="369" t="s">
        <v>1254</v>
      </c>
      <c r="I98" s="369" t="s">
        <v>1106</v>
      </c>
      <c r="J98" s="368">
        <v>8</v>
      </c>
      <c r="K98" s="370">
        <v>0.47</v>
      </c>
      <c r="L98" s="371">
        <f>+Tabla13[[#This Row],[Precio Unitario]]*Tabla13[[#This Row],[Cantidad de Insumos]]</f>
        <v>3.76</v>
      </c>
      <c r="M98" s="372" t="s">
        <v>1349</v>
      </c>
      <c r="N98" s="369" t="s">
        <v>42</v>
      </c>
      <c r="O98" s="358"/>
      <c r="P98" s="358"/>
    </row>
    <row r="99" spans="2:16" ht="12.75" x14ac:dyDescent="0.2">
      <c r="B99" s="373" t="e">
        <f>IF(Tabla13[[#This Row],[Código_Actividad]]="","",CONCATENATE(Tabla13[[#This Row],[POA]],".",Tabla13[[#This Row],[SRS]],".",Tabla13[[#This Row],[AREA]],".",Tabla13[[#This Row],[TIPO]]))</f>
        <v>#REF!</v>
      </c>
      <c r="C99" s="373" t="e">
        <f>IF(Tabla13[[#This Row],[Código_Actividad]]="","",'[4]Formulario PPGR1'!#REF!)</f>
        <v>#REF!</v>
      </c>
      <c r="D99" s="373" t="e">
        <f>IF(Tabla13[[#This Row],[Código_Actividad]]="","",'[4]Formulario PPGR1'!#REF!)</f>
        <v>#REF!</v>
      </c>
      <c r="E99" s="373" t="e">
        <f>IF(Tabla13[[#This Row],[Código_Actividad]]="","",'[4]Formulario PPGR1'!#REF!)</f>
        <v>#REF!</v>
      </c>
      <c r="F99" s="373" t="e">
        <f>IF(Tabla13[[#This Row],[Código_Actividad]]="","",'[4]Formulario PPGR1'!#REF!)</f>
        <v>#REF!</v>
      </c>
      <c r="G99" s="494" t="s">
        <v>1423</v>
      </c>
      <c r="H99" s="369" t="s">
        <v>1254</v>
      </c>
      <c r="I99" s="369" t="s">
        <v>1106</v>
      </c>
      <c r="J99" s="368">
        <v>8</v>
      </c>
      <c r="K99" s="370">
        <v>0.47</v>
      </c>
      <c r="L99" s="371">
        <f>+Tabla13[[#This Row],[Precio Unitario]]*Tabla13[[#This Row],[Cantidad de Insumos]]</f>
        <v>3.76</v>
      </c>
      <c r="M99" s="372" t="s">
        <v>1349</v>
      </c>
      <c r="N99" s="369" t="s">
        <v>42</v>
      </c>
      <c r="O99" s="358"/>
      <c r="P99" s="358"/>
    </row>
    <row r="100" spans="2:16" ht="12.75" x14ac:dyDescent="0.2">
      <c r="B100" s="373" t="e">
        <f>IF(Tabla13[[#This Row],[Código_Actividad]]="","",CONCATENATE(Tabla13[[#This Row],[POA]],".",Tabla13[[#This Row],[SRS]],".",Tabla13[[#This Row],[AREA]],".",Tabla13[[#This Row],[TIPO]]))</f>
        <v>#REF!</v>
      </c>
      <c r="C100" s="373" t="e">
        <f>IF(Tabla13[[#This Row],[Código_Actividad]]="","",'[4]Formulario PPGR1'!#REF!)</f>
        <v>#REF!</v>
      </c>
      <c r="D100" s="373" t="e">
        <f>IF(Tabla13[[#This Row],[Código_Actividad]]="","",'[4]Formulario PPGR1'!#REF!)</f>
        <v>#REF!</v>
      </c>
      <c r="E100" s="373" t="e">
        <f>IF(Tabla13[[#This Row],[Código_Actividad]]="","",'[4]Formulario PPGR1'!#REF!)</f>
        <v>#REF!</v>
      </c>
      <c r="F100" s="373" t="e">
        <f>IF(Tabla13[[#This Row],[Código_Actividad]]="","",'[4]Formulario PPGR1'!#REF!)</f>
        <v>#REF!</v>
      </c>
      <c r="G100" s="494" t="s">
        <v>1424</v>
      </c>
      <c r="H100" s="369" t="s">
        <v>1254</v>
      </c>
      <c r="I100" s="369" t="s">
        <v>1106</v>
      </c>
      <c r="J100" s="368">
        <v>8</v>
      </c>
      <c r="K100" s="370">
        <v>0.47</v>
      </c>
      <c r="L100" s="371">
        <f>+Tabla13[[#This Row],[Precio Unitario]]*Tabla13[[#This Row],[Cantidad de Insumos]]</f>
        <v>3.76</v>
      </c>
      <c r="M100" s="372" t="s">
        <v>1349</v>
      </c>
      <c r="N100" s="369" t="s">
        <v>42</v>
      </c>
      <c r="O100" s="358"/>
      <c r="P100" s="358"/>
    </row>
    <row r="101" spans="2:16" ht="12.75" x14ac:dyDescent="0.2">
      <c r="B101" s="373" t="e">
        <f>IF(Tabla13[[#This Row],[Código_Actividad]]="","",CONCATENATE(Tabla13[[#This Row],[POA]],".",Tabla13[[#This Row],[SRS]],".",Tabla13[[#This Row],[AREA]],".",Tabla13[[#This Row],[TIPO]]))</f>
        <v>#REF!</v>
      </c>
      <c r="C101" s="373" t="e">
        <f>IF(Tabla13[[#This Row],[Código_Actividad]]="","",'[4]Formulario PPGR1'!#REF!)</f>
        <v>#REF!</v>
      </c>
      <c r="D101" s="373" t="e">
        <f>IF(Tabla13[[#This Row],[Código_Actividad]]="","",'[4]Formulario PPGR1'!#REF!)</f>
        <v>#REF!</v>
      </c>
      <c r="E101" s="373" t="e">
        <f>IF(Tabla13[[#This Row],[Código_Actividad]]="","",'[4]Formulario PPGR1'!#REF!)</f>
        <v>#REF!</v>
      </c>
      <c r="F101" s="373" t="e">
        <f>IF(Tabla13[[#This Row],[Código_Actividad]]="","",'[4]Formulario PPGR1'!#REF!)</f>
        <v>#REF!</v>
      </c>
      <c r="G101" s="494" t="s">
        <v>1425</v>
      </c>
      <c r="H101" s="369" t="s">
        <v>1254</v>
      </c>
      <c r="I101" s="369" t="s">
        <v>1106</v>
      </c>
      <c r="J101" s="368">
        <v>8</v>
      </c>
      <c r="K101" s="370">
        <v>0.47</v>
      </c>
      <c r="L101" s="371">
        <f>+Tabla13[[#This Row],[Precio Unitario]]*Tabla13[[#This Row],[Cantidad de Insumos]]</f>
        <v>3.76</v>
      </c>
      <c r="M101" s="372" t="s">
        <v>1349</v>
      </c>
      <c r="N101" s="369" t="s">
        <v>42</v>
      </c>
      <c r="O101" s="358"/>
      <c r="P101" s="358"/>
    </row>
    <row r="102" spans="2:16" ht="12.75" x14ac:dyDescent="0.2">
      <c r="B102" s="373" t="e">
        <f>IF(Tabla13[[#This Row],[Código_Actividad]]="","",CONCATENATE(Tabla13[[#This Row],[POA]],".",Tabla13[[#This Row],[SRS]],".",Tabla13[[#This Row],[AREA]],".",Tabla13[[#This Row],[TIPO]]))</f>
        <v>#REF!</v>
      </c>
      <c r="C102" s="373" t="e">
        <f>IF(Tabla13[[#This Row],[Código_Actividad]]="","",'[4]Formulario PPGR1'!#REF!)</f>
        <v>#REF!</v>
      </c>
      <c r="D102" s="373" t="e">
        <f>IF(Tabla13[[#This Row],[Código_Actividad]]="","",'[4]Formulario PPGR1'!#REF!)</f>
        <v>#REF!</v>
      </c>
      <c r="E102" s="373" t="e">
        <f>IF(Tabla13[[#This Row],[Código_Actividad]]="","",'[4]Formulario PPGR1'!#REF!)</f>
        <v>#REF!</v>
      </c>
      <c r="F102" s="373" t="e">
        <f>IF(Tabla13[[#This Row],[Código_Actividad]]="","",'[4]Formulario PPGR1'!#REF!)</f>
        <v>#REF!</v>
      </c>
      <c r="G102" s="494" t="s">
        <v>1426</v>
      </c>
      <c r="H102" s="369" t="s">
        <v>1254</v>
      </c>
      <c r="I102" s="369" t="s">
        <v>1106</v>
      </c>
      <c r="J102" s="368">
        <v>8</v>
      </c>
      <c r="K102" s="370">
        <v>0.47</v>
      </c>
      <c r="L102" s="371">
        <f>+Tabla13[[#This Row],[Precio Unitario]]*Tabla13[[#This Row],[Cantidad de Insumos]]</f>
        <v>3.76</v>
      </c>
      <c r="M102" s="372" t="s">
        <v>1349</v>
      </c>
      <c r="N102" s="369" t="s">
        <v>42</v>
      </c>
      <c r="O102" s="358"/>
      <c r="P102" s="358"/>
    </row>
    <row r="103" spans="2:16" s="138" customFormat="1" x14ac:dyDescent="0.25">
      <c r="G103" s="359"/>
      <c r="H103" s="359"/>
      <c r="I103" s="359"/>
      <c r="J103" s="359"/>
      <c r="K103" s="374"/>
      <c r="L103" s="359"/>
      <c r="M103" s="359"/>
      <c r="N103" s="359"/>
    </row>
    <row r="104" spans="2:16" s="138" customFormat="1" x14ac:dyDescent="0.25">
      <c r="G104" s="359"/>
      <c r="H104" s="359"/>
      <c r="I104" s="359"/>
      <c r="J104" s="359"/>
      <c r="K104" s="374"/>
      <c r="L104" s="359"/>
      <c r="M104" s="359"/>
      <c r="N104" s="359"/>
    </row>
    <row r="105" spans="2:16" s="138" customFormat="1" x14ac:dyDescent="0.25">
      <c r="G105" s="359"/>
      <c r="H105" s="359"/>
      <c r="I105" s="359"/>
      <c r="J105" s="359"/>
      <c r="K105" s="374"/>
      <c r="L105" s="359"/>
      <c r="M105" s="359"/>
      <c r="N105" s="359"/>
    </row>
    <row r="106" spans="2:16" s="138" customFormat="1" x14ac:dyDescent="0.25">
      <c r="G106" s="359"/>
      <c r="H106" s="359"/>
      <c r="I106" s="359"/>
      <c r="J106" s="359"/>
      <c r="K106" s="374"/>
      <c r="L106" s="359"/>
      <c r="M106" s="359"/>
      <c r="N106" s="359"/>
    </row>
    <row r="107" spans="2:16" s="138" customFormat="1" x14ac:dyDescent="0.25">
      <c r="G107" s="359"/>
      <c r="H107" s="359"/>
      <c r="I107" s="359"/>
      <c r="J107" s="359"/>
      <c r="K107" s="374"/>
      <c r="L107" s="359"/>
      <c r="M107" s="359"/>
      <c r="N107" s="359"/>
    </row>
    <row r="108" spans="2:16" s="138" customFormat="1" x14ac:dyDescent="0.25">
      <c r="G108" s="359"/>
      <c r="H108" s="359"/>
      <c r="I108" s="359"/>
      <c r="J108" s="359"/>
      <c r="K108" s="374"/>
      <c r="L108" s="359"/>
      <c r="M108" s="359"/>
      <c r="N108" s="359"/>
    </row>
    <row r="109" spans="2:16" s="138" customFormat="1" x14ac:dyDescent="0.25">
      <c r="G109" s="359"/>
      <c r="H109" s="359"/>
      <c r="I109" s="359"/>
      <c r="J109" s="359"/>
      <c r="K109" s="374"/>
      <c r="L109" s="359"/>
      <c r="M109" s="359"/>
      <c r="N109" s="359"/>
    </row>
    <row r="110" spans="2:16" s="138" customFormat="1" x14ac:dyDescent="0.25">
      <c r="G110" s="359"/>
      <c r="H110" s="359"/>
      <c r="I110" s="359"/>
      <c r="J110" s="359"/>
      <c r="K110" s="374"/>
      <c r="L110" s="359"/>
      <c r="M110" s="359"/>
      <c r="N110" s="359"/>
    </row>
    <row r="111" spans="2:16" s="138" customFormat="1" x14ac:dyDescent="0.25">
      <c r="G111" s="359"/>
      <c r="H111" s="359"/>
      <c r="I111" s="359"/>
      <c r="J111" s="359"/>
      <c r="K111" s="374"/>
      <c r="L111" s="359"/>
      <c r="M111" s="359"/>
      <c r="N111" s="359"/>
    </row>
    <row r="112" spans="2:16" s="138" customFormat="1" x14ac:dyDescent="0.25">
      <c r="G112" s="359"/>
      <c r="H112" s="359"/>
      <c r="I112" s="359"/>
      <c r="J112" s="359"/>
      <c r="K112" s="374"/>
      <c r="L112" s="359"/>
      <c r="M112" s="359"/>
      <c r="N112" s="359"/>
    </row>
    <row r="113" spans="7:14" s="138" customFormat="1" x14ac:dyDescent="0.25">
      <c r="G113" s="359"/>
      <c r="H113" s="359"/>
      <c r="I113" s="359"/>
      <c r="J113" s="359"/>
      <c r="K113" s="374"/>
      <c r="L113" s="359"/>
      <c r="M113" s="359"/>
      <c r="N113" s="359"/>
    </row>
    <row r="114" spans="7:14" s="138" customFormat="1" x14ac:dyDescent="0.25">
      <c r="G114" s="359"/>
      <c r="H114" s="359"/>
      <c r="I114" s="359"/>
      <c r="J114" s="359"/>
      <c r="K114" s="374"/>
      <c r="L114" s="359"/>
      <c r="M114" s="359"/>
      <c r="N114" s="359"/>
    </row>
    <row r="115" spans="7:14" s="138" customFormat="1" x14ac:dyDescent="0.25">
      <c r="G115" s="359"/>
      <c r="H115" s="359"/>
      <c r="I115" s="359"/>
      <c r="J115" s="359"/>
      <c r="K115" s="374"/>
      <c r="L115" s="359"/>
      <c r="M115" s="359"/>
      <c r="N115" s="359"/>
    </row>
    <row r="116" spans="7:14" s="138" customFormat="1" x14ac:dyDescent="0.25">
      <c r="G116" s="359"/>
      <c r="H116" s="359"/>
      <c r="I116" s="359"/>
      <c r="J116" s="359"/>
      <c r="K116" s="374"/>
      <c r="L116" s="359"/>
      <c r="M116" s="359"/>
      <c r="N116" s="359"/>
    </row>
    <row r="117" spans="7:14" s="138" customFormat="1" x14ac:dyDescent="0.25">
      <c r="G117" s="359"/>
      <c r="H117" s="359"/>
      <c r="I117" s="359"/>
      <c r="J117" s="359"/>
      <c r="K117" s="374"/>
      <c r="L117" s="359"/>
      <c r="M117" s="359"/>
      <c r="N117" s="359"/>
    </row>
    <row r="118" spans="7:14" s="138" customFormat="1" x14ac:dyDescent="0.25">
      <c r="G118" s="359"/>
      <c r="H118" s="359"/>
      <c r="I118" s="359"/>
      <c r="J118" s="359"/>
      <c r="K118" s="374"/>
      <c r="L118" s="359"/>
      <c r="M118" s="359"/>
      <c r="N118" s="359"/>
    </row>
    <row r="119" spans="7:14" s="138" customFormat="1" x14ac:dyDescent="0.25">
      <c r="G119" s="359"/>
      <c r="H119" s="359"/>
      <c r="I119" s="359"/>
      <c r="J119" s="359"/>
      <c r="K119" s="374"/>
      <c r="L119" s="359"/>
      <c r="M119" s="359"/>
      <c r="N119" s="359"/>
    </row>
    <row r="120" spans="7:14" s="138" customFormat="1" x14ac:dyDescent="0.25">
      <c r="G120" s="359"/>
      <c r="H120" s="359"/>
      <c r="I120" s="359"/>
      <c r="J120" s="359"/>
      <c r="K120" s="374"/>
      <c r="L120" s="359"/>
      <c r="M120" s="359"/>
      <c r="N120" s="359"/>
    </row>
    <row r="121" spans="7:14" s="138" customFormat="1" x14ac:dyDescent="0.25">
      <c r="G121" s="359"/>
      <c r="H121" s="359"/>
      <c r="I121" s="359"/>
      <c r="J121" s="359"/>
      <c r="K121" s="374"/>
      <c r="L121" s="359"/>
      <c r="M121" s="359"/>
      <c r="N121" s="359"/>
    </row>
    <row r="122" spans="7:14" s="138" customFormat="1" x14ac:dyDescent="0.25">
      <c r="G122" s="359"/>
      <c r="H122" s="359"/>
      <c r="I122" s="359"/>
      <c r="J122" s="359"/>
      <c r="K122" s="374"/>
      <c r="L122" s="359"/>
      <c r="M122" s="359"/>
      <c r="N122" s="359"/>
    </row>
    <row r="123" spans="7:14" s="138" customFormat="1" x14ac:dyDescent="0.25">
      <c r="G123" s="359"/>
      <c r="H123" s="359"/>
      <c r="I123" s="359"/>
      <c r="J123" s="359"/>
      <c r="K123" s="374"/>
      <c r="L123" s="359"/>
      <c r="M123" s="359"/>
      <c r="N123" s="359"/>
    </row>
    <row r="124" spans="7:14" s="138" customFormat="1" x14ac:dyDescent="0.25">
      <c r="G124" s="359"/>
      <c r="H124" s="359"/>
      <c r="I124" s="359"/>
      <c r="J124" s="359"/>
      <c r="K124" s="374"/>
      <c r="L124" s="359"/>
      <c r="M124" s="359"/>
      <c r="N124" s="359"/>
    </row>
    <row r="125" spans="7:14" s="138" customFormat="1" x14ac:dyDescent="0.25">
      <c r="G125" s="359"/>
      <c r="H125" s="359"/>
      <c r="I125" s="359"/>
      <c r="J125" s="359"/>
      <c r="K125" s="374"/>
      <c r="L125" s="359"/>
      <c r="M125" s="359"/>
      <c r="N125" s="359"/>
    </row>
    <row r="126" spans="7:14" s="138" customFormat="1" x14ac:dyDescent="0.25">
      <c r="G126" s="359"/>
      <c r="H126" s="359"/>
      <c r="I126" s="359"/>
      <c r="J126" s="359"/>
      <c r="K126" s="374"/>
      <c r="L126" s="359"/>
      <c r="M126" s="359"/>
      <c r="N126" s="359"/>
    </row>
    <row r="127" spans="7:14" s="138" customFormat="1" x14ac:dyDescent="0.25">
      <c r="G127" s="359"/>
      <c r="H127" s="359"/>
      <c r="I127" s="359"/>
      <c r="J127" s="359"/>
      <c r="K127" s="374"/>
      <c r="L127" s="359"/>
      <c r="M127" s="359"/>
      <c r="N127" s="359"/>
    </row>
    <row r="128" spans="7:14" s="138" customFormat="1" x14ac:dyDescent="0.25">
      <c r="G128" s="359"/>
      <c r="H128" s="359"/>
      <c r="I128" s="359"/>
      <c r="J128" s="359"/>
      <c r="K128" s="374"/>
      <c r="L128" s="359"/>
      <c r="M128" s="359"/>
      <c r="N128" s="359"/>
    </row>
    <row r="129" spans="7:14" s="138" customFormat="1" x14ac:dyDescent="0.25">
      <c r="G129" s="359"/>
      <c r="H129" s="359"/>
      <c r="I129" s="359"/>
      <c r="J129" s="359"/>
      <c r="K129" s="374"/>
      <c r="L129" s="359"/>
      <c r="M129" s="359"/>
      <c r="N129" s="359"/>
    </row>
    <row r="130" spans="7:14" s="138" customFormat="1" x14ac:dyDescent="0.25">
      <c r="G130" s="359"/>
      <c r="H130" s="359"/>
      <c r="I130" s="359"/>
      <c r="J130" s="359"/>
      <c r="K130" s="374"/>
      <c r="L130" s="359"/>
      <c r="M130" s="359"/>
      <c r="N130" s="359"/>
    </row>
    <row r="131" spans="7:14" s="138" customFormat="1" x14ac:dyDescent="0.25">
      <c r="G131" s="359"/>
      <c r="H131" s="359"/>
      <c r="I131" s="359"/>
      <c r="J131" s="359"/>
      <c r="K131" s="374"/>
      <c r="L131" s="359"/>
      <c r="M131" s="359"/>
      <c r="N131" s="359"/>
    </row>
    <row r="132" spans="7:14" s="138" customFormat="1" x14ac:dyDescent="0.25">
      <c r="G132" s="359"/>
      <c r="H132" s="359"/>
      <c r="I132" s="359"/>
      <c r="J132" s="359"/>
      <c r="K132" s="374"/>
      <c r="L132" s="359"/>
      <c r="M132" s="359"/>
      <c r="N132" s="359"/>
    </row>
    <row r="133" spans="7:14" s="138" customFormat="1" x14ac:dyDescent="0.25">
      <c r="G133" s="359"/>
      <c r="H133" s="359"/>
      <c r="I133" s="359"/>
      <c r="J133" s="359"/>
      <c r="K133" s="374"/>
      <c r="L133" s="359"/>
      <c r="M133" s="359"/>
      <c r="N133" s="359"/>
    </row>
    <row r="134" spans="7:14" s="138" customFormat="1" x14ac:dyDescent="0.25">
      <c r="G134" s="359"/>
      <c r="H134" s="359"/>
      <c r="I134" s="359"/>
      <c r="J134" s="359"/>
      <c r="K134" s="374"/>
      <c r="L134" s="359"/>
      <c r="M134" s="359"/>
      <c r="N134" s="359"/>
    </row>
    <row r="135" spans="7:14" s="138" customFormat="1" x14ac:dyDescent="0.25">
      <c r="G135" s="359"/>
      <c r="H135" s="359"/>
      <c r="I135" s="359"/>
      <c r="J135" s="359"/>
      <c r="K135" s="374"/>
      <c r="L135" s="359"/>
      <c r="M135" s="359"/>
      <c r="N135" s="359"/>
    </row>
    <row r="136" spans="7:14" s="138" customFormat="1" x14ac:dyDescent="0.25">
      <c r="G136" s="359"/>
      <c r="H136" s="359"/>
      <c r="I136" s="359"/>
      <c r="J136" s="359"/>
      <c r="K136" s="374"/>
      <c r="L136" s="359"/>
      <c r="M136" s="359"/>
      <c r="N136" s="359"/>
    </row>
    <row r="137" spans="7:14" s="138" customFormat="1" x14ac:dyDescent="0.25">
      <c r="G137" s="359"/>
      <c r="H137" s="359"/>
      <c r="I137" s="359"/>
      <c r="J137" s="359"/>
      <c r="K137" s="374"/>
      <c r="L137" s="359"/>
      <c r="M137" s="359"/>
      <c r="N137" s="359"/>
    </row>
    <row r="138" spans="7:14" s="138" customFormat="1" x14ac:dyDescent="0.25">
      <c r="G138" s="359"/>
      <c r="H138" s="359"/>
      <c r="I138" s="359"/>
      <c r="J138" s="359"/>
      <c r="K138" s="374"/>
      <c r="L138" s="359"/>
      <c r="M138" s="359"/>
      <c r="N138" s="359"/>
    </row>
    <row r="139" spans="7:14" s="138" customFormat="1" x14ac:dyDescent="0.25">
      <c r="G139" s="359"/>
      <c r="H139" s="359"/>
      <c r="I139" s="359"/>
      <c r="J139" s="359"/>
      <c r="K139" s="374"/>
      <c r="L139" s="359"/>
      <c r="M139" s="359"/>
      <c r="N139" s="359"/>
    </row>
    <row r="140" spans="7:14" s="138" customFormat="1" x14ac:dyDescent="0.25">
      <c r="G140" s="359"/>
      <c r="H140" s="359"/>
      <c r="I140" s="359"/>
      <c r="J140" s="359"/>
      <c r="K140" s="374"/>
      <c r="L140" s="359"/>
      <c r="M140" s="359"/>
      <c r="N140" s="359"/>
    </row>
    <row r="141" spans="7:14" s="138" customFormat="1" x14ac:dyDescent="0.25">
      <c r="G141" s="359"/>
      <c r="H141" s="359"/>
      <c r="I141" s="359"/>
      <c r="J141" s="359"/>
      <c r="K141" s="374"/>
      <c r="L141" s="359"/>
      <c r="M141" s="359"/>
      <c r="N141" s="359"/>
    </row>
    <row r="142" spans="7:14" s="138" customFormat="1" x14ac:dyDescent="0.25">
      <c r="G142" s="359"/>
      <c r="H142" s="359"/>
      <c r="I142" s="359"/>
      <c r="J142" s="359"/>
      <c r="K142" s="374"/>
      <c r="L142" s="359"/>
      <c r="M142" s="359"/>
      <c r="N142" s="359"/>
    </row>
    <row r="143" spans="7:14" s="138" customFormat="1" x14ac:dyDescent="0.25">
      <c r="G143" s="359"/>
      <c r="H143" s="359"/>
      <c r="I143" s="359"/>
      <c r="J143" s="359"/>
      <c r="K143" s="374"/>
      <c r="L143" s="359"/>
      <c r="M143" s="359"/>
      <c r="N143" s="359"/>
    </row>
    <row r="144" spans="7:14" s="138" customFormat="1" x14ac:dyDescent="0.25">
      <c r="G144" s="359"/>
      <c r="H144" s="359"/>
      <c r="I144" s="359"/>
      <c r="J144" s="359"/>
      <c r="K144" s="374"/>
      <c r="L144" s="359"/>
      <c r="M144" s="359"/>
      <c r="N144" s="359"/>
    </row>
    <row r="145" spans="7:14" s="138" customFormat="1" x14ac:dyDescent="0.25">
      <c r="G145" s="359"/>
      <c r="H145" s="359"/>
      <c r="I145" s="359"/>
      <c r="J145" s="359"/>
      <c r="K145" s="374"/>
      <c r="L145" s="359"/>
      <c r="M145" s="359"/>
      <c r="N145" s="359"/>
    </row>
    <row r="146" spans="7:14" s="138" customFormat="1" x14ac:dyDescent="0.25">
      <c r="G146" s="359"/>
      <c r="H146" s="359"/>
      <c r="I146" s="359"/>
      <c r="J146" s="359"/>
      <c r="K146" s="374"/>
      <c r="L146" s="359"/>
      <c r="M146" s="359"/>
      <c r="N146" s="359"/>
    </row>
    <row r="147" spans="7:14" s="138" customFormat="1" x14ac:dyDescent="0.25">
      <c r="G147" s="359"/>
      <c r="H147" s="359"/>
      <c r="I147" s="359"/>
      <c r="J147" s="359"/>
      <c r="K147" s="374"/>
      <c r="L147" s="359"/>
      <c r="M147" s="359"/>
      <c r="N147" s="359"/>
    </row>
    <row r="148" spans="7:14" s="138" customFormat="1" x14ac:dyDescent="0.25">
      <c r="G148" s="359"/>
      <c r="H148" s="359"/>
      <c r="I148" s="359"/>
      <c r="J148" s="359"/>
      <c r="K148" s="374"/>
      <c r="L148" s="359"/>
      <c r="M148" s="359"/>
      <c r="N148" s="359"/>
    </row>
    <row r="149" spans="7:14" s="138" customFormat="1" x14ac:dyDescent="0.25">
      <c r="G149" s="359"/>
      <c r="H149" s="359"/>
      <c r="I149" s="359"/>
      <c r="J149" s="359"/>
      <c r="K149" s="374"/>
      <c r="L149" s="359"/>
      <c r="M149" s="359"/>
      <c r="N149" s="359"/>
    </row>
    <row r="150" spans="7:14" s="138" customFormat="1" x14ac:dyDescent="0.25">
      <c r="G150" s="359"/>
      <c r="H150" s="359"/>
      <c r="I150" s="359"/>
      <c r="J150" s="359"/>
      <c r="K150" s="374"/>
      <c r="L150" s="359"/>
      <c r="M150" s="359"/>
      <c r="N150" s="359"/>
    </row>
    <row r="151" spans="7:14" s="138" customFormat="1" x14ac:dyDescent="0.25">
      <c r="G151" s="359"/>
      <c r="H151" s="359"/>
      <c r="I151" s="359"/>
      <c r="J151" s="359"/>
      <c r="K151" s="374"/>
      <c r="L151" s="359"/>
      <c r="M151" s="359"/>
      <c r="N151" s="359"/>
    </row>
    <row r="152" spans="7:14" s="138" customFormat="1" x14ac:dyDescent="0.25">
      <c r="G152" s="359"/>
      <c r="H152" s="359"/>
      <c r="I152" s="359"/>
      <c r="J152" s="359"/>
      <c r="K152" s="374"/>
      <c r="L152" s="359"/>
      <c r="M152" s="359"/>
      <c r="N152" s="359"/>
    </row>
    <row r="153" spans="7:14" s="138" customFormat="1" x14ac:dyDescent="0.25">
      <c r="G153" s="359"/>
      <c r="H153" s="359"/>
      <c r="I153" s="359"/>
      <c r="J153" s="359"/>
      <c r="K153" s="374"/>
      <c r="L153" s="359"/>
      <c r="M153" s="359"/>
      <c r="N153" s="359"/>
    </row>
    <row r="154" spans="7:14" s="138" customFormat="1" x14ac:dyDescent="0.25">
      <c r="G154" s="359"/>
      <c r="H154" s="359"/>
      <c r="I154" s="359"/>
      <c r="J154" s="359"/>
      <c r="K154" s="374"/>
      <c r="L154" s="359"/>
      <c r="M154" s="359"/>
      <c r="N154" s="359"/>
    </row>
    <row r="155" spans="7:14" s="138" customFormat="1" x14ac:dyDescent="0.25">
      <c r="G155" s="359"/>
      <c r="H155" s="359"/>
      <c r="I155" s="359"/>
      <c r="J155" s="359"/>
      <c r="K155" s="374"/>
      <c r="L155" s="359"/>
      <c r="M155" s="359"/>
      <c r="N155" s="359"/>
    </row>
    <row r="156" spans="7:14" s="138" customFormat="1" x14ac:dyDescent="0.25">
      <c r="G156" s="359"/>
      <c r="H156" s="359"/>
      <c r="I156" s="359"/>
      <c r="J156" s="359"/>
      <c r="K156" s="374"/>
      <c r="L156" s="359"/>
      <c r="M156" s="359"/>
      <c r="N156" s="359"/>
    </row>
    <row r="157" spans="7:14" s="138" customFormat="1" x14ac:dyDescent="0.25">
      <c r="G157" s="359"/>
      <c r="H157" s="359"/>
      <c r="I157" s="359"/>
      <c r="J157" s="359"/>
      <c r="K157" s="374"/>
      <c r="L157" s="359"/>
      <c r="M157" s="359"/>
      <c r="N157" s="359"/>
    </row>
    <row r="158" spans="7:14" s="138" customFormat="1" x14ac:dyDescent="0.25">
      <c r="G158" s="359"/>
      <c r="H158" s="359"/>
      <c r="I158" s="359"/>
      <c r="J158" s="359"/>
      <c r="K158" s="374"/>
      <c r="L158" s="359"/>
      <c r="M158" s="359"/>
      <c r="N158" s="359"/>
    </row>
    <row r="159" spans="7:14" s="138" customFormat="1" x14ac:dyDescent="0.25">
      <c r="G159" s="359"/>
      <c r="H159" s="359"/>
      <c r="I159" s="359"/>
      <c r="J159" s="359"/>
      <c r="K159" s="374"/>
      <c r="L159" s="359"/>
      <c r="M159" s="359"/>
      <c r="N159" s="359"/>
    </row>
    <row r="160" spans="7:14" s="138" customFormat="1" x14ac:dyDescent="0.25">
      <c r="G160" s="359"/>
      <c r="H160" s="359"/>
      <c r="I160" s="359"/>
      <c r="J160" s="359"/>
      <c r="K160" s="374"/>
      <c r="L160" s="359"/>
      <c r="M160" s="359"/>
      <c r="N160" s="359"/>
    </row>
    <row r="161" spans="7:14" s="138" customFormat="1" x14ac:dyDescent="0.25">
      <c r="G161" s="359"/>
      <c r="H161" s="359"/>
      <c r="I161" s="359"/>
      <c r="J161" s="359"/>
      <c r="K161" s="374"/>
      <c r="L161" s="359"/>
      <c r="M161" s="359"/>
      <c r="N161" s="359"/>
    </row>
    <row r="162" spans="7:14" s="138" customFormat="1" x14ac:dyDescent="0.25">
      <c r="G162" s="359"/>
      <c r="H162" s="359"/>
      <c r="I162" s="359"/>
      <c r="J162" s="359"/>
      <c r="K162" s="374"/>
      <c r="L162" s="359"/>
      <c r="M162" s="359"/>
      <c r="N162" s="359"/>
    </row>
    <row r="163" spans="7:14" s="138" customFormat="1" x14ac:dyDescent="0.25">
      <c r="G163" s="359"/>
      <c r="H163" s="359"/>
      <c r="I163" s="359"/>
      <c r="J163" s="359"/>
      <c r="K163" s="374"/>
      <c r="L163" s="359"/>
      <c r="M163" s="359"/>
      <c r="N163" s="359"/>
    </row>
    <row r="164" spans="7:14" s="138" customFormat="1" x14ac:dyDescent="0.25">
      <c r="G164" s="359"/>
      <c r="H164" s="359"/>
      <c r="I164" s="359"/>
      <c r="J164" s="359"/>
      <c r="K164" s="374"/>
      <c r="L164" s="359"/>
      <c r="M164" s="359"/>
      <c r="N164" s="359"/>
    </row>
    <row r="165" spans="7:14" s="138" customFormat="1" x14ac:dyDescent="0.25">
      <c r="G165" s="359"/>
      <c r="H165" s="359"/>
      <c r="I165" s="359"/>
      <c r="J165" s="359"/>
      <c r="K165" s="374"/>
      <c r="L165" s="359"/>
      <c r="M165" s="359"/>
      <c r="N165" s="359"/>
    </row>
    <row r="166" spans="7:14" s="138" customFormat="1" x14ac:dyDescent="0.25">
      <c r="G166" s="359"/>
      <c r="H166" s="359"/>
      <c r="I166" s="359"/>
      <c r="J166" s="359"/>
      <c r="K166" s="374"/>
      <c r="L166" s="359"/>
      <c r="M166" s="359"/>
      <c r="N166" s="359"/>
    </row>
    <row r="167" spans="7:14" s="138" customFormat="1" x14ac:dyDescent="0.25">
      <c r="G167" s="359"/>
      <c r="H167" s="359"/>
      <c r="I167" s="359"/>
      <c r="J167" s="359"/>
      <c r="K167" s="374"/>
      <c r="L167" s="359"/>
      <c r="M167" s="359"/>
      <c r="N167" s="359"/>
    </row>
    <row r="168" spans="7:14" s="138" customFormat="1" x14ac:dyDescent="0.25">
      <c r="G168" s="359"/>
      <c r="H168" s="359"/>
      <c r="I168" s="359"/>
      <c r="J168" s="359"/>
      <c r="K168" s="374"/>
      <c r="L168" s="359"/>
      <c r="M168" s="359"/>
      <c r="N168" s="359"/>
    </row>
    <row r="169" spans="7:14" s="138" customFormat="1" x14ac:dyDescent="0.25">
      <c r="G169" s="359"/>
      <c r="H169" s="359"/>
      <c r="I169" s="359"/>
      <c r="J169" s="359"/>
      <c r="K169" s="374"/>
      <c r="L169" s="359"/>
      <c r="M169" s="359"/>
      <c r="N169" s="359"/>
    </row>
    <row r="170" spans="7:14" s="138" customFormat="1" x14ac:dyDescent="0.25">
      <c r="G170" s="359"/>
      <c r="H170" s="359"/>
      <c r="I170" s="359"/>
      <c r="J170" s="359"/>
      <c r="K170" s="374"/>
      <c r="L170" s="359"/>
      <c r="M170" s="359"/>
      <c r="N170" s="359"/>
    </row>
    <row r="171" spans="7:14" s="138" customFormat="1" x14ac:dyDescent="0.25">
      <c r="G171" s="359"/>
      <c r="H171" s="359"/>
      <c r="I171" s="359"/>
      <c r="J171" s="359"/>
      <c r="K171" s="374"/>
      <c r="L171" s="359"/>
      <c r="M171" s="359"/>
      <c r="N171" s="359"/>
    </row>
    <row r="172" spans="7:14" s="138" customFormat="1" x14ac:dyDescent="0.25">
      <c r="G172" s="359"/>
      <c r="H172" s="359"/>
      <c r="I172" s="359"/>
      <c r="J172" s="359"/>
      <c r="K172" s="374"/>
      <c r="L172" s="359"/>
      <c r="M172" s="359"/>
      <c r="N172" s="359"/>
    </row>
    <row r="173" spans="7:14" s="138" customFormat="1" x14ac:dyDescent="0.25">
      <c r="G173" s="359"/>
      <c r="H173" s="359"/>
      <c r="I173" s="359"/>
      <c r="J173" s="359"/>
      <c r="K173" s="374"/>
      <c r="L173" s="359"/>
      <c r="M173" s="359"/>
      <c r="N173" s="359"/>
    </row>
    <row r="174" spans="7:14" s="138" customFormat="1" x14ac:dyDescent="0.25">
      <c r="G174" s="359"/>
      <c r="H174" s="359"/>
      <c r="I174" s="359"/>
      <c r="J174" s="359"/>
      <c r="K174" s="374"/>
      <c r="L174" s="359"/>
      <c r="M174" s="359"/>
      <c r="N174" s="359"/>
    </row>
    <row r="175" spans="7:14" s="138" customFormat="1" x14ac:dyDescent="0.25">
      <c r="G175" s="359"/>
      <c r="H175" s="359"/>
      <c r="I175" s="359"/>
      <c r="J175" s="359"/>
      <c r="K175" s="374"/>
      <c r="L175" s="359"/>
      <c r="M175" s="359"/>
      <c r="N175" s="359"/>
    </row>
    <row r="176" spans="7:14" s="138" customFormat="1" x14ac:dyDescent="0.25">
      <c r="G176" s="359"/>
      <c r="H176" s="359"/>
      <c r="I176" s="359"/>
      <c r="J176" s="359"/>
      <c r="K176" s="374"/>
      <c r="L176" s="359"/>
      <c r="M176" s="359"/>
      <c r="N176" s="359"/>
    </row>
    <row r="177" spans="7:14" s="138" customFormat="1" x14ac:dyDescent="0.25">
      <c r="G177" s="359"/>
      <c r="H177" s="359"/>
      <c r="I177" s="359"/>
      <c r="J177" s="359"/>
      <c r="K177" s="374"/>
      <c r="L177" s="359"/>
      <c r="M177" s="359"/>
      <c r="N177" s="359"/>
    </row>
    <row r="178" spans="7:14" s="138" customFormat="1" x14ac:dyDescent="0.25">
      <c r="G178" s="359"/>
      <c r="H178" s="359"/>
      <c r="I178" s="359"/>
      <c r="J178" s="359"/>
      <c r="K178" s="374"/>
      <c r="L178" s="359"/>
      <c r="M178" s="359"/>
      <c r="N178" s="359"/>
    </row>
    <row r="179" spans="7:14" s="138" customFormat="1" x14ac:dyDescent="0.25">
      <c r="G179" s="359"/>
      <c r="H179" s="359"/>
      <c r="I179" s="359"/>
      <c r="J179" s="359"/>
      <c r="K179" s="374"/>
      <c r="L179" s="359"/>
      <c r="M179" s="359"/>
      <c r="N179" s="359"/>
    </row>
    <row r="180" spans="7:14" s="138" customFormat="1" x14ac:dyDescent="0.25">
      <c r="G180" s="359"/>
      <c r="H180" s="359"/>
      <c r="I180" s="359"/>
      <c r="J180" s="359"/>
      <c r="K180" s="374"/>
      <c r="L180" s="359"/>
      <c r="M180" s="359"/>
      <c r="N180" s="359"/>
    </row>
    <row r="181" spans="7:14" s="138" customFormat="1" x14ac:dyDescent="0.25">
      <c r="G181" s="359"/>
      <c r="H181" s="359"/>
      <c r="I181" s="359"/>
      <c r="J181" s="359"/>
      <c r="K181" s="374"/>
      <c r="L181" s="359"/>
      <c r="M181" s="359"/>
      <c r="N181" s="359"/>
    </row>
    <row r="182" spans="7:14" s="138" customFormat="1" x14ac:dyDescent="0.25">
      <c r="G182" s="359"/>
      <c r="H182" s="359"/>
      <c r="I182" s="359"/>
      <c r="J182" s="359"/>
      <c r="K182" s="374"/>
      <c r="L182" s="359"/>
      <c r="M182" s="359"/>
      <c r="N182" s="359"/>
    </row>
    <row r="183" spans="7:14" s="138" customFormat="1" x14ac:dyDescent="0.25">
      <c r="G183" s="359"/>
      <c r="H183" s="359"/>
      <c r="I183" s="359"/>
      <c r="J183" s="359"/>
      <c r="K183" s="374"/>
      <c r="L183" s="359"/>
      <c r="M183" s="359"/>
      <c r="N183" s="359"/>
    </row>
    <row r="184" spans="7:14" s="138" customFormat="1" x14ac:dyDescent="0.25">
      <c r="G184" s="359"/>
      <c r="H184" s="359"/>
      <c r="I184" s="359"/>
      <c r="J184" s="359"/>
      <c r="K184" s="374"/>
      <c r="L184" s="359"/>
      <c r="M184" s="359"/>
      <c r="N184" s="359"/>
    </row>
    <row r="185" spans="7:14" s="138" customFormat="1" x14ac:dyDescent="0.25">
      <c r="G185" s="359"/>
      <c r="H185" s="359"/>
      <c r="I185" s="359"/>
      <c r="J185" s="359"/>
      <c r="K185" s="374"/>
      <c r="L185" s="359"/>
      <c r="M185" s="359"/>
      <c r="N185" s="359"/>
    </row>
    <row r="186" spans="7:14" s="138" customFormat="1" x14ac:dyDescent="0.25">
      <c r="G186" s="359"/>
      <c r="H186" s="359"/>
      <c r="I186" s="359"/>
      <c r="J186" s="359"/>
      <c r="K186" s="374"/>
      <c r="L186" s="359"/>
      <c r="M186" s="359"/>
      <c r="N186" s="359"/>
    </row>
    <row r="187" spans="7:14" s="138" customFormat="1" x14ac:dyDescent="0.25">
      <c r="G187" s="359"/>
      <c r="H187" s="359"/>
      <c r="I187" s="359"/>
      <c r="J187" s="359"/>
      <c r="K187" s="374"/>
      <c r="L187" s="359"/>
      <c r="M187" s="359"/>
      <c r="N187" s="359"/>
    </row>
    <row r="188" spans="7:14" s="138" customFormat="1" x14ac:dyDescent="0.25">
      <c r="G188" s="359"/>
      <c r="H188" s="359"/>
      <c r="I188" s="359"/>
      <c r="J188" s="359"/>
      <c r="K188" s="374"/>
      <c r="L188" s="359"/>
      <c r="M188" s="359"/>
      <c r="N188" s="359"/>
    </row>
    <row r="189" spans="7:14" s="138" customFormat="1" x14ac:dyDescent="0.25">
      <c r="G189" s="359"/>
      <c r="H189" s="359"/>
      <c r="I189" s="359"/>
      <c r="J189" s="359"/>
      <c r="K189" s="374"/>
      <c r="L189" s="359"/>
      <c r="M189" s="359"/>
      <c r="N189" s="359"/>
    </row>
    <row r="190" spans="7:14" s="138" customFormat="1" x14ac:dyDescent="0.25">
      <c r="G190" s="359"/>
      <c r="H190" s="359"/>
      <c r="I190" s="359"/>
      <c r="J190" s="359"/>
      <c r="K190" s="374"/>
      <c r="L190" s="359"/>
      <c r="M190" s="359"/>
      <c r="N190" s="359"/>
    </row>
    <row r="191" spans="7:14" s="138" customFormat="1" x14ac:dyDescent="0.25">
      <c r="G191" s="359"/>
      <c r="H191" s="359"/>
      <c r="I191" s="359"/>
      <c r="J191" s="359"/>
      <c r="K191" s="374"/>
      <c r="L191" s="359"/>
      <c r="M191" s="359"/>
      <c r="N191" s="359"/>
    </row>
    <row r="192" spans="7:14" s="138" customFormat="1" x14ac:dyDescent="0.25">
      <c r="G192" s="359"/>
      <c r="H192" s="359"/>
      <c r="I192" s="359"/>
      <c r="J192" s="359"/>
      <c r="K192" s="374"/>
      <c r="L192" s="359"/>
      <c r="M192" s="359"/>
      <c r="N192" s="359"/>
    </row>
    <row r="193" spans="7:14" s="138" customFormat="1" x14ac:dyDescent="0.25">
      <c r="G193" s="359"/>
      <c r="H193" s="359"/>
      <c r="I193" s="359"/>
      <c r="J193" s="359"/>
      <c r="K193" s="374"/>
      <c r="L193" s="359"/>
      <c r="M193" s="359"/>
      <c r="N193" s="359"/>
    </row>
    <row r="194" spans="7:14" s="138" customFormat="1" x14ac:dyDescent="0.25">
      <c r="G194" s="359"/>
      <c r="H194" s="359"/>
      <c r="I194" s="359"/>
      <c r="J194" s="359"/>
      <c r="K194" s="374"/>
      <c r="L194" s="359"/>
      <c r="M194" s="359"/>
      <c r="N194" s="359"/>
    </row>
    <row r="195" spans="7:14" s="138" customFormat="1" x14ac:dyDescent="0.25">
      <c r="G195" s="359"/>
      <c r="H195" s="359"/>
      <c r="I195" s="359"/>
      <c r="J195" s="359"/>
      <c r="K195" s="374"/>
      <c r="L195" s="359"/>
      <c r="M195" s="359"/>
      <c r="N195" s="359"/>
    </row>
    <row r="196" spans="7:14" s="138" customFormat="1" x14ac:dyDescent="0.25">
      <c r="G196" s="359"/>
      <c r="H196" s="359"/>
      <c r="I196" s="359"/>
      <c r="J196" s="359"/>
      <c r="K196" s="374"/>
      <c r="L196" s="359"/>
      <c r="M196" s="359"/>
      <c r="N196" s="359"/>
    </row>
    <row r="197" spans="7:14" s="138" customFormat="1" x14ac:dyDescent="0.25">
      <c r="G197" s="359"/>
      <c r="H197" s="359"/>
      <c r="I197" s="359"/>
      <c r="J197" s="359"/>
      <c r="K197" s="374"/>
      <c r="L197" s="359"/>
      <c r="M197" s="359"/>
      <c r="N197" s="359"/>
    </row>
    <row r="198" spans="7:14" s="138" customFormat="1" x14ac:dyDescent="0.25">
      <c r="G198" s="359"/>
      <c r="H198" s="359"/>
      <c r="I198" s="359"/>
      <c r="J198" s="359"/>
      <c r="K198" s="374"/>
      <c r="L198" s="359"/>
      <c r="M198" s="359"/>
      <c r="N198" s="359"/>
    </row>
    <row r="199" spans="7:14" s="138" customFormat="1" x14ac:dyDescent="0.25">
      <c r="G199" s="359"/>
      <c r="H199" s="359"/>
      <c r="I199" s="359"/>
      <c r="J199" s="359"/>
      <c r="K199" s="374"/>
      <c r="L199" s="359"/>
      <c r="M199" s="359"/>
      <c r="N199" s="359"/>
    </row>
    <row r="200" spans="7:14" s="138" customFormat="1" x14ac:dyDescent="0.25">
      <c r="G200" s="359"/>
      <c r="H200" s="359"/>
      <c r="I200" s="359"/>
      <c r="J200" s="359"/>
      <c r="K200" s="374"/>
      <c r="L200" s="359"/>
      <c r="M200" s="359"/>
      <c r="N200" s="359"/>
    </row>
    <row r="201" spans="7:14" s="138" customFormat="1" x14ac:dyDescent="0.25">
      <c r="G201" s="359"/>
      <c r="H201" s="359"/>
      <c r="I201" s="359"/>
      <c r="J201" s="359"/>
      <c r="K201" s="374"/>
      <c r="L201" s="359"/>
      <c r="M201" s="359"/>
      <c r="N201" s="359"/>
    </row>
    <row r="202" spans="7:14" s="138" customFormat="1" x14ac:dyDescent="0.25">
      <c r="G202" s="359"/>
      <c r="H202" s="359"/>
      <c r="I202" s="359"/>
      <c r="J202" s="359"/>
      <c r="K202" s="374"/>
      <c r="L202" s="359"/>
      <c r="M202" s="359"/>
      <c r="N202" s="359"/>
    </row>
    <row r="203" spans="7:14" s="138" customFormat="1" x14ac:dyDescent="0.25">
      <c r="G203" s="359"/>
      <c r="H203" s="359"/>
      <c r="I203" s="359"/>
      <c r="J203" s="359"/>
      <c r="K203" s="374"/>
      <c r="L203" s="359"/>
      <c r="M203" s="359"/>
      <c r="N203" s="359"/>
    </row>
    <row r="204" spans="7:14" s="138" customFormat="1" x14ac:dyDescent="0.25">
      <c r="G204" s="359"/>
      <c r="H204" s="359"/>
      <c r="I204" s="359"/>
      <c r="J204" s="359"/>
      <c r="K204" s="374"/>
      <c r="L204" s="359"/>
      <c r="M204" s="359"/>
      <c r="N204" s="359"/>
    </row>
    <row r="205" spans="7:14" s="138" customFormat="1" x14ac:dyDescent="0.25">
      <c r="G205" s="359"/>
      <c r="H205" s="359"/>
      <c r="I205" s="359"/>
      <c r="J205" s="359"/>
      <c r="K205" s="374"/>
      <c r="L205" s="359"/>
      <c r="M205" s="359"/>
      <c r="N205" s="359"/>
    </row>
    <row r="206" spans="7:14" s="138" customFormat="1" x14ac:dyDescent="0.25">
      <c r="G206" s="359"/>
      <c r="H206" s="359"/>
      <c r="I206" s="359"/>
      <c r="J206" s="359"/>
      <c r="K206" s="374"/>
      <c r="L206" s="359"/>
      <c r="M206" s="359"/>
      <c r="N206" s="359"/>
    </row>
    <row r="207" spans="7:14" s="138" customFormat="1" x14ac:dyDescent="0.25">
      <c r="G207" s="359"/>
      <c r="H207" s="359"/>
      <c r="I207" s="359"/>
      <c r="J207" s="359"/>
      <c r="K207" s="374"/>
      <c r="L207" s="359"/>
      <c r="M207" s="359"/>
      <c r="N207" s="359"/>
    </row>
    <row r="208" spans="7:14" s="138" customFormat="1" x14ac:dyDescent="0.25">
      <c r="G208" s="359"/>
      <c r="H208" s="359"/>
      <c r="I208" s="359"/>
      <c r="J208" s="359"/>
      <c r="K208" s="374"/>
      <c r="L208" s="359"/>
      <c r="M208" s="359"/>
      <c r="N208" s="359"/>
    </row>
    <row r="209" spans="7:14" s="138" customFormat="1" x14ac:dyDescent="0.25">
      <c r="G209" s="359"/>
      <c r="H209" s="359"/>
      <c r="I209" s="359"/>
      <c r="J209" s="359"/>
      <c r="K209" s="374"/>
      <c r="L209" s="359"/>
      <c r="M209" s="359"/>
      <c r="N209" s="359"/>
    </row>
    <row r="210" spans="7:14" s="138" customFormat="1" x14ac:dyDescent="0.25">
      <c r="G210" s="359"/>
      <c r="H210" s="359"/>
      <c r="I210" s="359"/>
      <c r="J210" s="359"/>
      <c r="K210" s="374"/>
      <c r="L210" s="359"/>
      <c r="M210" s="359"/>
      <c r="N210" s="359"/>
    </row>
    <row r="211" spans="7:14" s="138" customFormat="1" x14ac:dyDescent="0.25">
      <c r="G211" s="359"/>
      <c r="H211" s="359"/>
      <c r="I211" s="359"/>
      <c r="J211" s="359"/>
      <c r="K211" s="374"/>
      <c r="L211" s="359"/>
      <c r="M211" s="359"/>
      <c r="N211" s="359"/>
    </row>
    <row r="212" spans="7:14" s="138" customFormat="1" x14ac:dyDescent="0.25">
      <c r="G212" s="359"/>
      <c r="H212" s="359"/>
      <c r="I212" s="359"/>
      <c r="J212" s="359"/>
      <c r="K212" s="374"/>
      <c r="L212" s="359"/>
      <c r="M212" s="359"/>
      <c r="N212" s="359"/>
    </row>
    <row r="213" spans="7:14" s="138" customFormat="1" x14ac:dyDescent="0.25">
      <c r="G213" s="359"/>
      <c r="H213" s="359"/>
      <c r="I213" s="359"/>
      <c r="J213" s="359"/>
      <c r="K213" s="374"/>
      <c r="L213" s="359"/>
      <c r="M213" s="359"/>
      <c r="N213" s="359"/>
    </row>
    <row r="214" spans="7:14" s="138" customFormat="1" x14ac:dyDescent="0.25">
      <c r="G214" s="359"/>
      <c r="H214" s="359"/>
      <c r="I214" s="359"/>
      <c r="J214" s="359"/>
      <c r="K214" s="374"/>
      <c r="L214" s="359"/>
      <c r="M214" s="359"/>
      <c r="N214" s="359"/>
    </row>
    <row r="215" spans="7:14" s="138" customFormat="1" x14ac:dyDescent="0.25">
      <c r="G215" s="359"/>
      <c r="H215" s="359"/>
      <c r="I215" s="359"/>
      <c r="J215" s="359"/>
      <c r="K215" s="374"/>
      <c r="L215" s="359"/>
      <c r="M215" s="359"/>
      <c r="N215" s="359"/>
    </row>
    <row r="216" spans="7:14" s="138" customFormat="1" x14ac:dyDescent="0.25">
      <c r="G216" s="359"/>
      <c r="H216" s="359"/>
      <c r="I216" s="359"/>
      <c r="J216" s="359"/>
      <c r="K216" s="374"/>
      <c r="L216" s="359"/>
      <c r="M216" s="359"/>
      <c r="N216" s="359"/>
    </row>
    <row r="217" spans="7:14" s="138" customFormat="1" x14ac:dyDescent="0.25">
      <c r="G217" s="359"/>
      <c r="H217" s="359"/>
      <c r="I217" s="359"/>
      <c r="J217" s="359"/>
      <c r="K217" s="374"/>
      <c r="L217" s="359"/>
      <c r="M217" s="359"/>
      <c r="N217" s="359"/>
    </row>
    <row r="218" spans="7:14" s="138" customFormat="1" x14ac:dyDescent="0.25">
      <c r="G218" s="359"/>
      <c r="H218" s="359"/>
      <c r="I218" s="359"/>
      <c r="J218" s="359"/>
      <c r="K218" s="374"/>
      <c r="L218" s="359"/>
      <c r="M218" s="359"/>
      <c r="N218" s="359"/>
    </row>
    <row r="219" spans="7:14" s="138" customFormat="1" x14ac:dyDescent="0.25">
      <c r="G219" s="359"/>
      <c r="H219" s="359"/>
      <c r="I219" s="359"/>
      <c r="J219" s="359"/>
      <c r="K219" s="374"/>
      <c r="L219" s="359"/>
      <c r="M219" s="359"/>
      <c r="N219" s="359"/>
    </row>
    <row r="220" spans="7:14" s="138" customFormat="1" x14ac:dyDescent="0.25">
      <c r="G220" s="359"/>
      <c r="H220" s="359"/>
      <c r="I220" s="359"/>
      <c r="J220" s="359"/>
      <c r="K220" s="374"/>
      <c r="L220" s="359"/>
      <c r="M220" s="359"/>
      <c r="N220" s="359"/>
    </row>
    <row r="221" spans="7:14" s="138" customFormat="1" x14ac:dyDescent="0.25">
      <c r="G221" s="359"/>
      <c r="H221" s="359"/>
      <c r="I221" s="359"/>
      <c r="J221" s="359"/>
      <c r="K221" s="374"/>
      <c r="L221" s="359"/>
      <c r="M221" s="359"/>
      <c r="N221" s="359"/>
    </row>
    <row r="222" spans="7:14" s="138" customFormat="1" x14ac:dyDescent="0.25">
      <c r="G222" s="359"/>
      <c r="H222" s="359"/>
      <c r="I222" s="359"/>
      <c r="J222" s="359"/>
      <c r="K222" s="374"/>
      <c r="L222" s="359"/>
      <c r="M222" s="359"/>
      <c r="N222" s="359"/>
    </row>
    <row r="223" spans="7:14" s="138" customFormat="1" x14ac:dyDescent="0.25">
      <c r="G223" s="359"/>
      <c r="H223" s="359"/>
      <c r="I223" s="359"/>
      <c r="J223" s="359"/>
      <c r="K223" s="374"/>
      <c r="L223" s="359"/>
      <c r="M223" s="359"/>
      <c r="N223" s="359"/>
    </row>
    <row r="224" spans="7:14" s="138" customFormat="1" x14ac:dyDescent="0.25">
      <c r="G224" s="359"/>
      <c r="H224" s="359"/>
      <c r="I224" s="359"/>
      <c r="J224" s="359"/>
      <c r="K224" s="374"/>
      <c r="L224" s="359"/>
      <c r="M224" s="359"/>
      <c r="N224" s="359"/>
    </row>
    <row r="225" spans="7:14" s="138" customFormat="1" x14ac:dyDescent="0.25">
      <c r="G225" s="359"/>
      <c r="H225" s="359"/>
      <c r="I225" s="359"/>
      <c r="J225" s="359"/>
      <c r="K225" s="374"/>
      <c r="L225" s="359"/>
      <c r="M225" s="359"/>
      <c r="N225" s="359"/>
    </row>
    <row r="226" spans="7:14" s="138" customFormat="1" x14ac:dyDescent="0.25">
      <c r="G226" s="359"/>
      <c r="H226" s="359"/>
      <c r="I226" s="359"/>
      <c r="J226" s="359"/>
      <c r="K226" s="374"/>
      <c r="L226" s="359"/>
      <c r="M226" s="359"/>
      <c r="N226" s="359"/>
    </row>
    <row r="227" spans="7:14" s="138" customFormat="1" x14ac:dyDescent="0.25">
      <c r="G227" s="359"/>
      <c r="H227" s="359"/>
      <c r="I227" s="359"/>
      <c r="J227" s="359"/>
      <c r="K227" s="374"/>
      <c r="L227" s="359"/>
      <c r="M227" s="359"/>
      <c r="N227" s="359"/>
    </row>
    <row r="228" spans="7:14" s="138" customFormat="1" x14ac:dyDescent="0.25">
      <c r="G228" s="359"/>
      <c r="H228" s="359"/>
      <c r="I228" s="359"/>
      <c r="J228" s="359"/>
      <c r="K228" s="374"/>
      <c r="L228" s="359"/>
      <c r="M228" s="359"/>
      <c r="N228" s="359"/>
    </row>
    <row r="229" spans="7:14" s="138" customFormat="1" x14ac:dyDescent="0.25">
      <c r="G229" s="359"/>
      <c r="H229" s="359"/>
      <c r="I229" s="359"/>
      <c r="J229" s="359"/>
      <c r="K229" s="374"/>
      <c r="L229" s="359"/>
      <c r="M229" s="359"/>
      <c r="N229" s="359"/>
    </row>
    <row r="230" spans="7:14" s="138" customFormat="1" x14ac:dyDescent="0.25">
      <c r="G230" s="359"/>
      <c r="H230" s="359"/>
      <c r="I230" s="359"/>
      <c r="J230" s="359"/>
      <c r="K230" s="374"/>
      <c r="L230" s="359"/>
      <c r="M230" s="359"/>
      <c r="N230" s="359"/>
    </row>
    <row r="231" spans="7:14" s="138" customFormat="1" x14ac:dyDescent="0.25">
      <c r="G231" s="359"/>
      <c r="H231" s="359"/>
      <c r="I231" s="359"/>
      <c r="J231" s="359"/>
      <c r="K231" s="374"/>
      <c r="L231" s="359"/>
      <c r="M231" s="359"/>
      <c r="N231" s="359"/>
    </row>
    <row r="232" spans="7:14" s="138" customFormat="1" x14ac:dyDescent="0.25">
      <c r="G232" s="359"/>
      <c r="H232" s="359"/>
      <c r="I232" s="359"/>
      <c r="J232" s="359"/>
      <c r="K232" s="374"/>
      <c r="L232" s="359"/>
      <c r="M232" s="359"/>
      <c r="N232" s="359"/>
    </row>
    <row r="233" spans="7:14" s="138" customFormat="1" x14ac:dyDescent="0.25">
      <c r="G233" s="359"/>
      <c r="H233" s="359"/>
      <c r="I233" s="359"/>
      <c r="J233" s="359"/>
      <c r="K233" s="374"/>
      <c r="L233" s="359"/>
      <c r="M233" s="359"/>
      <c r="N233" s="359"/>
    </row>
    <row r="234" spans="7:14" s="138" customFormat="1" x14ac:dyDescent="0.25">
      <c r="G234" s="359"/>
      <c r="H234" s="359"/>
      <c r="I234" s="359"/>
      <c r="J234" s="359"/>
      <c r="K234" s="374"/>
      <c r="L234" s="359"/>
      <c r="M234" s="359"/>
      <c r="N234" s="359"/>
    </row>
    <row r="235" spans="7:14" s="138" customFormat="1" x14ac:dyDescent="0.25">
      <c r="G235" s="359"/>
      <c r="H235" s="359"/>
      <c r="I235" s="359"/>
      <c r="J235" s="359"/>
      <c r="K235" s="374"/>
      <c r="L235" s="359"/>
      <c r="M235" s="359"/>
      <c r="N235" s="359"/>
    </row>
    <row r="236" spans="7:14" s="138" customFormat="1" x14ac:dyDescent="0.25">
      <c r="G236" s="359"/>
      <c r="H236" s="359"/>
      <c r="I236" s="359"/>
      <c r="J236" s="359"/>
      <c r="K236" s="374"/>
      <c r="L236" s="359"/>
      <c r="M236" s="359"/>
      <c r="N236" s="359"/>
    </row>
    <row r="237" spans="7:14" s="138" customFormat="1" x14ac:dyDescent="0.25">
      <c r="G237" s="359"/>
      <c r="H237" s="359"/>
      <c r="I237" s="359"/>
      <c r="J237" s="359"/>
      <c r="K237" s="374"/>
      <c r="L237" s="359"/>
      <c r="M237" s="359"/>
      <c r="N237" s="359"/>
    </row>
    <row r="238" spans="7:14" s="138" customFormat="1" x14ac:dyDescent="0.25">
      <c r="G238" s="359"/>
      <c r="H238" s="359"/>
      <c r="I238" s="359"/>
      <c r="J238" s="359"/>
      <c r="K238" s="374"/>
      <c r="L238" s="359"/>
      <c r="M238" s="359"/>
      <c r="N238" s="359"/>
    </row>
    <row r="239" spans="7:14" s="138" customFormat="1" x14ac:dyDescent="0.25">
      <c r="G239" s="359"/>
      <c r="H239" s="359"/>
      <c r="I239" s="359"/>
      <c r="J239" s="359"/>
      <c r="K239" s="374"/>
      <c r="L239" s="359"/>
      <c r="M239" s="359"/>
      <c r="N239" s="359"/>
    </row>
    <row r="240" spans="7:14" s="138" customFormat="1" x14ac:dyDescent="0.25">
      <c r="G240" s="359"/>
      <c r="H240" s="359"/>
      <c r="I240" s="359"/>
      <c r="J240" s="359"/>
      <c r="K240" s="374"/>
      <c r="L240" s="359"/>
      <c r="M240" s="359"/>
      <c r="N240" s="359"/>
    </row>
    <row r="241" spans="7:14" s="138" customFormat="1" x14ac:dyDescent="0.25">
      <c r="G241" s="359"/>
      <c r="H241" s="359"/>
      <c r="I241" s="359"/>
      <c r="J241" s="359"/>
      <c r="K241" s="374"/>
      <c r="L241" s="359"/>
      <c r="M241" s="359"/>
      <c r="N241" s="359"/>
    </row>
    <row r="242" spans="7:14" s="138" customFormat="1" x14ac:dyDescent="0.25">
      <c r="G242" s="359"/>
      <c r="H242" s="359"/>
      <c r="I242" s="359"/>
      <c r="J242" s="359"/>
      <c r="K242" s="374"/>
      <c r="L242" s="359"/>
      <c r="M242" s="359"/>
      <c r="N242" s="359"/>
    </row>
    <row r="243" spans="7:14" s="138" customFormat="1" x14ac:dyDescent="0.25">
      <c r="G243" s="359"/>
      <c r="H243" s="359"/>
      <c r="I243" s="359"/>
      <c r="J243" s="359"/>
      <c r="K243" s="374"/>
      <c r="L243" s="359"/>
      <c r="M243" s="359"/>
      <c r="N243" s="359"/>
    </row>
    <row r="244" spans="7:14" s="138" customFormat="1" x14ac:dyDescent="0.25">
      <c r="G244" s="359"/>
      <c r="H244" s="359"/>
      <c r="I244" s="359"/>
      <c r="J244" s="359"/>
      <c r="K244" s="374"/>
      <c r="L244" s="359"/>
      <c r="M244" s="359"/>
      <c r="N244" s="359"/>
    </row>
    <row r="245" spans="7:14" s="138" customFormat="1" x14ac:dyDescent="0.25">
      <c r="G245" s="359"/>
      <c r="H245" s="359"/>
      <c r="I245" s="359"/>
      <c r="J245" s="359"/>
      <c r="K245" s="374"/>
      <c r="L245" s="359"/>
      <c r="M245" s="359"/>
      <c r="N245" s="359"/>
    </row>
    <row r="246" spans="7:14" s="138" customFormat="1" x14ac:dyDescent="0.25">
      <c r="G246" s="359"/>
      <c r="H246" s="359"/>
      <c r="I246" s="359"/>
      <c r="J246" s="359"/>
      <c r="K246" s="374"/>
      <c r="L246" s="359"/>
      <c r="M246" s="359"/>
      <c r="N246" s="359"/>
    </row>
    <row r="247" spans="7:14" s="138" customFormat="1" x14ac:dyDescent="0.25">
      <c r="G247" s="359"/>
      <c r="H247" s="359"/>
      <c r="I247" s="359"/>
      <c r="J247" s="359"/>
      <c r="K247" s="374"/>
      <c r="L247" s="359"/>
      <c r="M247" s="359"/>
      <c r="N247" s="359"/>
    </row>
    <row r="248" spans="7:14" s="138" customFormat="1" x14ac:dyDescent="0.25">
      <c r="G248" s="359"/>
      <c r="H248" s="359"/>
      <c r="I248" s="359"/>
      <c r="J248" s="359"/>
      <c r="K248" s="374"/>
      <c r="L248" s="359"/>
      <c r="M248" s="359"/>
      <c r="N248" s="359"/>
    </row>
    <row r="249" spans="7:14" s="138" customFormat="1" x14ac:dyDescent="0.25">
      <c r="G249" s="359"/>
      <c r="H249" s="359"/>
      <c r="I249" s="359"/>
      <c r="J249" s="359"/>
      <c r="K249" s="374"/>
      <c r="L249" s="359"/>
      <c r="M249" s="359"/>
      <c r="N249" s="359"/>
    </row>
    <row r="250" spans="7:14" s="138" customFormat="1" x14ac:dyDescent="0.25">
      <c r="G250" s="359"/>
      <c r="H250" s="359"/>
      <c r="I250" s="359"/>
      <c r="J250" s="359"/>
      <c r="K250" s="374"/>
      <c r="L250" s="359"/>
      <c r="M250" s="359"/>
      <c r="N250" s="359"/>
    </row>
    <row r="251" spans="7:14" s="138" customFormat="1" x14ac:dyDescent="0.25">
      <c r="G251" s="359"/>
      <c r="H251" s="359"/>
      <c r="I251" s="359"/>
      <c r="J251" s="359"/>
      <c r="K251" s="374"/>
      <c r="L251" s="359"/>
      <c r="M251" s="359"/>
      <c r="N251" s="359"/>
    </row>
    <row r="252" spans="7:14" s="138" customFormat="1" x14ac:dyDescent="0.25">
      <c r="G252" s="359"/>
      <c r="H252" s="359"/>
      <c r="I252" s="359"/>
      <c r="J252" s="359"/>
      <c r="K252" s="374"/>
      <c r="L252" s="359"/>
      <c r="M252" s="359"/>
      <c r="N252" s="359"/>
    </row>
    <row r="253" spans="7:14" s="138" customFormat="1" x14ac:dyDescent="0.25">
      <c r="G253" s="359"/>
      <c r="H253" s="359"/>
      <c r="I253" s="359"/>
      <c r="J253" s="359"/>
      <c r="K253" s="374"/>
      <c r="L253" s="359"/>
      <c r="M253" s="359"/>
      <c r="N253" s="359"/>
    </row>
    <row r="254" spans="7:14" s="138" customFormat="1" x14ac:dyDescent="0.25">
      <c r="G254" s="359"/>
      <c r="H254" s="359"/>
      <c r="I254" s="359"/>
      <c r="J254" s="359"/>
      <c r="K254" s="374"/>
      <c r="L254" s="359"/>
      <c r="M254" s="359"/>
      <c r="N254" s="359"/>
    </row>
    <row r="255" spans="7:14" s="138" customFormat="1" x14ac:dyDescent="0.25">
      <c r="G255" s="359"/>
      <c r="H255" s="359"/>
      <c r="I255" s="359"/>
      <c r="J255" s="359"/>
      <c r="K255" s="374"/>
      <c r="L255" s="359"/>
      <c r="M255" s="359"/>
      <c r="N255" s="359"/>
    </row>
    <row r="256" spans="7:14" s="138" customFormat="1" x14ac:dyDescent="0.25">
      <c r="G256" s="359"/>
      <c r="H256" s="359"/>
      <c r="I256" s="359"/>
      <c r="J256" s="359"/>
      <c r="K256" s="374"/>
      <c r="L256" s="359"/>
      <c r="M256" s="359"/>
      <c r="N256" s="359"/>
    </row>
    <row r="257" spans="2:14" s="138" customFormat="1" x14ac:dyDescent="0.25">
      <c r="G257" s="359"/>
      <c r="H257" s="359"/>
      <c r="I257" s="359"/>
      <c r="J257" s="359"/>
      <c r="K257" s="374"/>
      <c r="L257" s="359"/>
      <c r="M257" s="359"/>
      <c r="N257" s="359"/>
    </row>
    <row r="258" spans="2:14" s="138" customFormat="1" x14ac:dyDescent="0.25">
      <c r="G258" s="359"/>
      <c r="H258" s="359"/>
      <c r="I258" s="359"/>
      <c r="J258" s="359"/>
      <c r="K258" s="374"/>
      <c r="L258" s="359"/>
      <c r="M258" s="359"/>
      <c r="N258" s="359"/>
    </row>
    <row r="259" spans="2:14" s="138" customFormat="1" x14ac:dyDescent="0.25">
      <c r="G259" s="359"/>
      <c r="H259" s="359"/>
      <c r="I259" s="359"/>
      <c r="J259" s="359"/>
      <c r="K259" s="374"/>
      <c r="L259" s="359"/>
      <c r="M259" s="359"/>
      <c r="N259" s="359"/>
    </row>
    <row r="260" spans="2:14" s="138" customFormat="1" x14ac:dyDescent="0.25">
      <c r="G260" s="359"/>
      <c r="H260" s="359"/>
      <c r="I260" s="359"/>
      <c r="J260" s="359"/>
      <c r="K260" s="374"/>
      <c r="L260" s="359"/>
      <c r="M260" s="359"/>
      <c r="N260" s="359"/>
    </row>
    <row r="261" spans="2:14" s="138" customFormat="1" x14ac:dyDescent="0.25">
      <c r="G261" s="359"/>
      <c r="H261" s="359"/>
      <c r="I261" s="359"/>
      <c r="J261" s="359"/>
      <c r="K261" s="374"/>
      <c r="L261" s="359"/>
      <c r="M261" s="359"/>
      <c r="N261" s="359"/>
    </row>
    <row r="262" spans="2:14" s="138" customFormat="1" x14ac:dyDescent="0.25">
      <c r="G262" s="359"/>
      <c r="H262" s="359"/>
      <c r="I262" s="359"/>
      <c r="J262" s="359"/>
      <c r="K262" s="374"/>
      <c r="L262" s="359"/>
      <c r="M262" s="359"/>
      <c r="N262" s="359"/>
    </row>
    <row r="263" spans="2:14" s="138" customFormat="1" x14ac:dyDescent="0.25">
      <c r="G263" s="359"/>
      <c r="H263" s="359"/>
      <c r="I263" s="359"/>
      <c r="J263" s="359"/>
      <c r="K263" s="374"/>
      <c r="L263" s="359"/>
      <c r="M263" s="359"/>
      <c r="N263" s="359"/>
    </row>
    <row r="264" spans="2:14" s="138" customFormat="1" x14ac:dyDescent="0.25">
      <c r="G264" s="359"/>
      <c r="H264" s="359"/>
      <c r="I264" s="359"/>
      <c r="J264" s="359"/>
      <c r="K264" s="374"/>
      <c r="L264" s="359"/>
      <c r="M264" s="359"/>
      <c r="N264" s="359"/>
    </row>
    <row r="265" spans="2:14" s="138" customFormat="1" x14ac:dyDescent="0.25">
      <c r="G265" s="359"/>
      <c r="H265" s="359"/>
      <c r="I265" s="359"/>
      <c r="J265" s="359"/>
      <c r="K265" s="374"/>
      <c r="L265" s="359"/>
      <c r="M265" s="359"/>
      <c r="N265" s="359"/>
    </row>
    <row r="266" spans="2:14" s="138" customFormat="1" x14ac:dyDescent="0.25">
      <c r="B266"/>
      <c r="C266"/>
      <c r="D266"/>
      <c r="E266"/>
      <c r="F266"/>
      <c r="G266" s="359"/>
      <c r="H266" s="359"/>
      <c r="I266" s="359"/>
      <c r="J266" s="359"/>
      <c r="K266" s="374"/>
      <c r="L266" s="359"/>
      <c r="M266" s="359"/>
      <c r="N266" s="359"/>
    </row>
  </sheetData>
  <mergeCells count="5">
    <mergeCell ref="H6:N6"/>
    <mergeCell ref="J5:K5"/>
    <mergeCell ref="G2:P2"/>
    <mergeCell ref="G3:P3"/>
    <mergeCell ref="G4:P4"/>
  </mergeCells>
  <dataValidations count="1">
    <dataValidation type="list" allowBlank="1" showInputMessage="1" showErrorMessage="1" sqref="N8:N102">
      <formula1>$S$2:$S$4</formula1>
    </dataValidation>
  </dataValidation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3"/>
  <sheetViews>
    <sheetView showGridLines="0" topLeftCell="A10" zoomScale="160" zoomScaleNormal="160" workbookViewId="0">
      <selection activeCell="A5" sqref="A5:G5"/>
    </sheetView>
  </sheetViews>
  <sheetFormatPr baseColWidth="10" defaultRowHeight="15" x14ac:dyDescent="0.25"/>
  <cols>
    <col min="1" max="1" width="5.85546875" style="17" customWidth="1"/>
    <col min="2" max="2" width="5.7109375" style="17" customWidth="1"/>
    <col min="3" max="3" width="5.5703125" style="17" customWidth="1"/>
    <col min="4" max="4" width="5.7109375" style="17" customWidth="1"/>
    <col min="5" max="5" width="46.42578125" style="17" customWidth="1"/>
    <col min="6" max="6" width="13.7109375" style="17" customWidth="1"/>
    <col min="7" max="7" width="11.42578125" style="17"/>
    <col min="8" max="50" width="11.42578125" style="138"/>
  </cols>
  <sheetData>
    <row r="1" spans="1:7" ht="12.75" x14ac:dyDescent="0.2">
      <c r="A1" s="557">
        <f>+PPNE1!B1</f>
        <v>0</v>
      </c>
      <c r="B1" s="558"/>
      <c r="C1" s="558"/>
      <c r="D1" s="558"/>
      <c r="E1" s="558"/>
      <c r="F1" s="558"/>
      <c r="G1" s="558"/>
    </row>
    <row r="2" spans="1:7" ht="15.75" x14ac:dyDescent="0.25">
      <c r="A2" s="559" t="str">
        <f>+PPNE1!B2</f>
        <v>Servicio Nacional de Salud</v>
      </c>
      <c r="B2" s="560"/>
      <c r="C2" s="560"/>
      <c r="D2" s="560"/>
      <c r="E2" s="560"/>
      <c r="F2" s="560"/>
      <c r="G2" s="560"/>
    </row>
    <row r="3" spans="1:7" x14ac:dyDescent="0.25">
      <c r="A3" s="561" t="str">
        <f>+PPNE1!B3</f>
        <v>Dirección de Planificación y Desarrollo</v>
      </c>
      <c r="B3" s="562"/>
      <c r="C3" s="562"/>
      <c r="D3" s="562"/>
      <c r="E3" s="562"/>
      <c r="F3" s="562"/>
      <c r="G3" s="562"/>
    </row>
    <row r="4" spans="1:7" ht="12.75" x14ac:dyDescent="0.2">
      <c r="A4" s="563" t="s">
        <v>61</v>
      </c>
      <c r="B4" s="564"/>
      <c r="C4" s="564"/>
      <c r="D4" s="564"/>
      <c r="E4" s="564"/>
      <c r="F4" s="564"/>
      <c r="G4" s="564"/>
    </row>
    <row r="5" spans="1:7" ht="12.75" x14ac:dyDescent="0.2">
      <c r="A5" s="563">
        <f>+PPNE1!C5</f>
        <v>2020</v>
      </c>
      <c r="B5" s="564"/>
      <c r="C5" s="564"/>
      <c r="D5" s="564"/>
      <c r="E5" s="564"/>
      <c r="F5" s="564"/>
      <c r="G5" s="564"/>
    </row>
    <row r="6" spans="1:7" ht="12.75" x14ac:dyDescent="0.2">
      <c r="A6" s="15" t="s">
        <v>325</v>
      </c>
      <c r="B6" s="5"/>
      <c r="C6" s="5"/>
      <c r="D6" s="5"/>
      <c r="E6" s="565" t="str">
        <f>+PPNE1!B6</f>
        <v>Metropolitano</v>
      </c>
      <c r="F6" s="565"/>
      <c r="G6" s="565"/>
    </row>
    <row r="7" spans="1:7" ht="12.75" x14ac:dyDescent="0.2">
      <c r="A7" s="44" t="s">
        <v>1112</v>
      </c>
      <c r="B7" s="45"/>
      <c r="C7" s="45"/>
      <c r="D7" s="16"/>
      <c r="E7" s="556">
        <f>+PPNE1!B7</f>
        <v>0</v>
      </c>
      <c r="F7" s="556"/>
      <c r="G7" s="556"/>
    </row>
    <row r="8" spans="1:7" ht="48" customHeight="1" x14ac:dyDescent="0.2">
      <c r="A8" s="18" t="s">
        <v>64</v>
      </c>
      <c r="B8" s="18" t="s">
        <v>4</v>
      </c>
      <c r="C8" s="18" t="s">
        <v>65</v>
      </c>
      <c r="D8" s="18" t="s">
        <v>27</v>
      </c>
      <c r="E8" s="19" t="s">
        <v>333</v>
      </c>
      <c r="F8" s="20" t="s">
        <v>349</v>
      </c>
      <c r="G8" s="20" t="s">
        <v>26</v>
      </c>
    </row>
    <row r="9" spans="1:7" ht="12.75" x14ac:dyDescent="0.2">
      <c r="A9" s="33">
        <v>3</v>
      </c>
      <c r="B9" s="34"/>
      <c r="C9" s="34"/>
      <c r="D9" s="34"/>
      <c r="E9" s="35" t="s">
        <v>334</v>
      </c>
      <c r="F9" s="36">
        <f>+F10</f>
        <v>2800000</v>
      </c>
      <c r="G9" s="36">
        <f>G10</f>
        <v>0.39437541156462474</v>
      </c>
    </row>
    <row r="10" spans="1:7" ht="12.75" x14ac:dyDescent="0.2">
      <c r="A10" s="22"/>
      <c r="B10" s="22">
        <v>31</v>
      </c>
      <c r="C10" s="23"/>
      <c r="D10" s="23"/>
      <c r="E10" s="24" t="s">
        <v>41</v>
      </c>
      <c r="F10" s="25">
        <f>SUM(F11:F12)</f>
        <v>2800000</v>
      </c>
      <c r="G10" s="100">
        <f>G11+G12</f>
        <v>0.39437541156462474</v>
      </c>
    </row>
    <row r="11" spans="1:7" ht="12.75" x14ac:dyDescent="0.2">
      <c r="A11" s="26"/>
      <c r="B11" s="26"/>
      <c r="C11" s="26">
        <v>311</v>
      </c>
      <c r="D11" s="27"/>
      <c r="E11" s="28" t="s">
        <v>335</v>
      </c>
      <c r="F11" s="341">
        <v>2800000</v>
      </c>
      <c r="G11" s="101">
        <f>IFERROR(F11/$F$30*100,"0.00")</f>
        <v>0.39437541156462474</v>
      </c>
    </row>
    <row r="12" spans="1:7" ht="12.75" x14ac:dyDescent="0.2">
      <c r="A12" s="26"/>
      <c r="B12" s="26"/>
      <c r="C12" s="26">
        <v>312</v>
      </c>
      <c r="D12" s="27"/>
      <c r="E12" s="28" t="s">
        <v>336</v>
      </c>
      <c r="F12" s="341"/>
      <c r="G12" s="101">
        <f>IFERROR(F12/$F$30*100,"0.00")</f>
        <v>0</v>
      </c>
    </row>
    <row r="13" spans="1:7" ht="12.75" x14ac:dyDescent="0.2">
      <c r="A13" s="37">
        <v>4</v>
      </c>
      <c r="B13" s="38"/>
      <c r="C13" s="38"/>
      <c r="D13" s="38"/>
      <c r="E13" s="39" t="s">
        <v>337</v>
      </c>
      <c r="F13" s="40">
        <f>+F14+F19</f>
        <v>306397207.95999998</v>
      </c>
      <c r="G13" s="40">
        <f>G14+G19</f>
        <v>43.155544639813186</v>
      </c>
    </row>
    <row r="14" spans="1:7" ht="12.75" x14ac:dyDescent="0.2">
      <c r="A14" s="22"/>
      <c r="B14" s="22">
        <v>41</v>
      </c>
      <c r="C14" s="22"/>
      <c r="D14" s="23"/>
      <c r="E14" s="24" t="s">
        <v>338</v>
      </c>
      <c r="F14" s="29">
        <f>SUM(F15:F18)</f>
        <v>306397207.95999998</v>
      </c>
      <c r="G14" s="102">
        <f>SUM(G15:G18)</f>
        <v>43.155544639813186</v>
      </c>
    </row>
    <row r="15" spans="1:7" ht="12.75" x14ac:dyDescent="0.2">
      <c r="A15" s="26"/>
      <c r="B15" s="26"/>
      <c r="C15" s="26">
        <v>411</v>
      </c>
      <c r="D15" s="27"/>
      <c r="E15" s="28" t="s">
        <v>472</v>
      </c>
      <c r="F15" s="341">
        <v>306397207.95999998</v>
      </c>
      <c r="G15" s="101">
        <f>IFERROR(F15/$F$30*100,"0.00")</f>
        <v>43.155544639813186</v>
      </c>
    </row>
    <row r="16" spans="1:7" ht="12.75" x14ac:dyDescent="0.2">
      <c r="A16" s="26"/>
      <c r="B16" s="26"/>
      <c r="C16" s="26">
        <v>412</v>
      </c>
      <c r="D16" s="27"/>
      <c r="E16" s="28" t="s">
        <v>339</v>
      </c>
      <c r="F16" s="341"/>
      <c r="G16" s="101">
        <f>IFERROR(F16/$F$30*100,"0.00")</f>
        <v>0</v>
      </c>
    </row>
    <row r="17" spans="1:7" ht="12.75" x14ac:dyDescent="0.2">
      <c r="A17" s="26"/>
      <c r="B17" s="26"/>
      <c r="C17" s="26">
        <v>413</v>
      </c>
      <c r="D17" s="27"/>
      <c r="E17" s="28" t="s">
        <v>473</v>
      </c>
      <c r="F17" s="341"/>
      <c r="G17" s="101">
        <f>IFERROR(F17/$F$30*100,"0.00")</f>
        <v>0</v>
      </c>
    </row>
    <row r="18" spans="1:7" ht="12.75" x14ac:dyDescent="0.2">
      <c r="A18" s="26"/>
      <c r="B18" s="26"/>
      <c r="C18" s="26">
        <v>414</v>
      </c>
      <c r="D18" s="27"/>
      <c r="E18" s="21" t="s">
        <v>67</v>
      </c>
      <c r="F18" s="341"/>
      <c r="G18" s="101">
        <f>IFERROR(F18/$F$30*100,"0.00")</f>
        <v>0</v>
      </c>
    </row>
    <row r="19" spans="1:7" ht="12.75" x14ac:dyDescent="0.2">
      <c r="A19" s="22"/>
      <c r="B19" s="22">
        <v>42</v>
      </c>
      <c r="C19" s="22"/>
      <c r="D19" s="23"/>
      <c r="E19" s="24" t="s">
        <v>340</v>
      </c>
      <c r="F19" s="29">
        <f>SUM(F20:F21)</f>
        <v>0</v>
      </c>
      <c r="G19" s="102">
        <f>G20+G21</f>
        <v>0</v>
      </c>
    </row>
    <row r="20" spans="1:7" ht="12.75" x14ac:dyDescent="0.2">
      <c r="A20" s="26"/>
      <c r="B20" s="26"/>
      <c r="C20" s="26">
        <v>421</v>
      </c>
      <c r="D20" s="27"/>
      <c r="E20" s="28" t="s">
        <v>474</v>
      </c>
      <c r="F20" s="341"/>
      <c r="G20" s="101">
        <f>IFERROR(F20/$F$30*100,"0.00")</f>
        <v>0</v>
      </c>
    </row>
    <row r="21" spans="1:7" ht="12.75" x14ac:dyDescent="0.2">
      <c r="A21" s="26"/>
      <c r="B21" s="26"/>
      <c r="C21" s="26">
        <v>422</v>
      </c>
      <c r="D21" s="27"/>
      <c r="E21" s="28" t="s">
        <v>475</v>
      </c>
      <c r="F21" s="341"/>
      <c r="G21" s="101">
        <f>IFERROR(F21/$F$30*100,"0.00")</f>
        <v>0</v>
      </c>
    </row>
    <row r="22" spans="1:7" ht="12.75" x14ac:dyDescent="0.2">
      <c r="A22" s="37">
        <v>5</v>
      </c>
      <c r="B22" s="38"/>
      <c r="C22" s="38"/>
      <c r="D22" s="38"/>
      <c r="E22" s="39" t="s">
        <v>341</v>
      </c>
      <c r="F22" s="40">
        <f>+F23</f>
        <v>400786203.25</v>
      </c>
      <c r="G22" s="40">
        <f>G23</f>
        <v>56.450079948622182</v>
      </c>
    </row>
    <row r="23" spans="1:7" ht="12.75" x14ac:dyDescent="0.2">
      <c r="A23" s="22"/>
      <c r="B23" s="22">
        <v>52</v>
      </c>
      <c r="C23" s="22"/>
      <c r="D23" s="23"/>
      <c r="E23" s="24" t="s">
        <v>42</v>
      </c>
      <c r="F23" s="29">
        <f>SUM(F24:F29)</f>
        <v>400786203.25</v>
      </c>
      <c r="G23" s="102">
        <f>SUM(G24:G29)</f>
        <v>56.450079948622182</v>
      </c>
    </row>
    <row r="24" spans="1:7" ht="24" x14ac:dyDescent="0.2">
      <c r="A24" s="27"/>
      <c r="B24" s="26"/>
      <c r="C24" s="26">
        <v>521</v>
      </c>
      <c r="D24" s="27"/>
      <c r="E24" s="28" t="s">
        <v>342</v>
      </c>
      <c r="F24" s="341">
        <v>260388006.03</v>
      </c>
      <c r="G24" s="101">
        <f t="shared" ref="G24:G29" si="0">IFERROR(F24/$F$30*100,"0.00")</f>
        <v>36.675223944490448</v>
      </c>
    </row>
    <row r="25" spans="1:7" ht="24" x14ac:dyDescent="0.2">
      <c r="A25" s="27"/>
      <c r="B25" s="27"/>
      <c r="C25" s="26">
        <v>522</v>
      </c>
      <c r="D25" s="27"/>
      <c r="E25" s="28" t="s">
        <v>343</v>
      </c>
      <c r="F25" s="341">
        <v>20442476.43</v>
      </c>
      <c r="G25" s="101">
        <f t="shared" si="0"/>
        <v>2.8792893055290687</v>
      </c>
    </row>
    <row r="26" spans="1:7" ht="24" x14ac:dyDescent="0.2">
      <c r="A26" s="27"/>
      <c r="B26" s="27"/>
      <c r="C26" s="26">
        <v>523</v>
      </c>
      <c r="D26" s="27"/>
      <c r="E26" s="28" t="s">
        <v>344</v>
      </c>
      <c r="F26" s="341">
        <v>57252310.409999996</v>
      </c>
      <c r="G26" s="101">
        <f t="shared" si="0"/>
        <v>8.0638941003462143</v>
      </c>
    </row>
    <row r="27" spans="1:7" ht="12.75" x14ac:dyDescent="0.2">
      <c r="A27" s="27"/>
      <c r="B27" s="27"/>
      <c r="C27" s="26">
        <v>524</v>
      </c>
      <c r="D27" s="27"/>
      <c r="E27" s="28" t="s">
        <v>345</v>
      </c>
      <c r="F27" s="341"/>
      <c r="G27" s="101">
        <f t="shared" si="0"/>
        <v>0</v>
      </c>
    </row>
    <row r="28" spans="1:7" ht="12.75" x14ac:dyDescent="0.2">
      <c r="A28" s="27"/>
      <c r="B28" s="27"/>
      <c r="C28" s="26">
        <v>525</v>
      </c>
      <c r="D28" s="27"/>
      <c r="E28" s="28" t="s">
        <v>346</v>
      </c>
      <c r="F28" s="341"/>
      <c r="G28" s="101">
        <f t="shared" si="0"/>
        <v>0</v>
      </c>
    </row>
    <row r="29" spans="1:7" ht="12.75" x14ac:dyDescent="0.2">
      <c r="A29" s="30"/>
      <c r="B29" s="30"/>
      <c r="C29" s="31">
        <v>526</v>
      </c>
      <c r="D29" s="30"/>
      <c r="E29" s="32" t="s">
        <v>347</v>
      </c>
      <c r="F29" s="341">
        <v>62703410.380000003</v>
      </c>
      <c r="G29" s="103">
        <f t="shared" si="0"/>
        <v>8.8316725982564535</v>
      </c>
    </row>
    <row r="30" spans="1:7" ht="12.75" x14ac:dyDescent="0.2">
      <c r="A30" s="41"/>
      <c r="B30" s="41"/>
      <c r="C30" s="41"/>
      <c r="D30" s="41"/>
      <c r="E30" s="42" t="s">
        <v>348</v>
      </c>
      <c r="F30" s="43">
        <f>+F22+F13+F9</f>
        <v>709983411.21000004</v>
      </c>
      <c r="G30" s="43">
        <f>+G22+G13+G9</f>
        <v>100</v>
      </c>
    </row>
    <row r="31" spans="1:7" s="138" customFormat="1" x14ac:dyDescent="0.25">
      <c r="A31" s="143"/>
      <c r="B31" s="143"/>
      <c r="C31" s="143"/>
      <c r="D31" s="143"/>
      <c r="E31" s="143"/>
      <c r="F31" s="143"/>
      <c r="G31" s="143"/>
    </row>
    <row r="32" spans="1:7" s="138" customFormat="1" x14ac:dyDescent="0.25">
      <c r="A32" s="143"/>
      <c r="B32" s="143"/>
      <c r="C32" s="143"/>
      <c r="D32" s="143"/>
      <c r="E32" s="143"/>
      <c r="F32" s="143"/>
      <c r="G32" s="143"/>
    </row>
    <row r="33" spans="1:7" s="138" customFormat="1" x14ac:dyDescent="0.25">
      <c r="A33" s="143"/>
      <c r="B33" s="143"/>
      <c r="C33" s="143"/>
      <c r="D33" s="143"/>
      <c r="E33" s="143"/>
      <c r="F33" s="143"/>
      <c r="G33" s="143"/>
    </row>
    <row r="34" spans="1:7" s="138" customFormat="1" x14ac:dyDescent="0.25">
      <c r="A34" s="143"/>
      <c r="B34" s="143"/>
      <c r="C34" s="143"/>
      <c r="D34" s="143"/>
      <c r="E34" s="143"/>
      <c r="F34" s="143"/>
      <c r="G34" s="143"/>
    </row>
    <row r="35" spans="1:7" s="138" customFormat="1" x14ac:dyDescent="0.25">
      <c r="A35" s="143"/>
      <c r="B35" s="143"/>
      <c r="C35" s="143"/>
      <c r="D35" s="143"/>
      <c r="E35" s="143"/>
      <c r="F35" s="143"/>
      <c r="G35" s="143"/>
    </row>
    <row r="36" spans="1:7" s="138" customFormat="1" x14ac:dyDescent="0.25">
      <c r="A36" s="143"/>
      <c r="B36" s="143"/>
      <c r="C36" s="143"/>
      <c r="D36" s="143"/>
      <c r="E36" s="143"/>
      <c r="F36" s="143"/>
      <c r="G36" s="143"/>
    </row>
    <row r="37" spans="1:7" s="138" customFormat="1" x14ac:dyDescent="0.25">
      <c r="A37" s="143"/>
      <c r="B37" s="143"/>
      <c r="C37" s="143"/>
      <c r="D37" s="143"/>
      <c r="E37" s="143"/>
      <c r="F37" s="143"/>
      <c r="G37" s="143"/>
    </row>
    <row r="38" spans="1:7" s="138" customFormat="1" x14ac:dyDescent="0.25">
      <c r="A38" s="143"/>
      <c r="B38" s="143"/>
      <c r="C38" s="143"/>
      <c r="D38" s="143"/>
      <c r="E38" s="143"/>
      <c r="F38" s="143"/>
      <c r="G38" s="143"/>
    </row>
    <row r="39" spans="1:7" s="138" customFormat="1" x14ac:dyDescent="0.25">
      <c r="A39" s="144"/>
      <c r="B39" s="144"/>
      <c r="C39" s="144"/>
      <c r="D39" s="144"/>
      <c r="E39" s="144"/>
      <c r="F39" s="144"/>
      <c r="G39" s="144"/>
    </row>
    <row r="40" spans="1:7" s="138" customFormat="1" x14ac:dyDescent="0.25">
      <c r="A40" s="144"/>
      <c r="B40" s="144"/>
      <c r="C40" s="144"/>
      <c r="D40" s="144"/>
      <c r="E40" s="144"/>
      <c r="F40" s="144"/>
      <c r="G40" s="144"/>
    </row>
    <row r="41" spans="1:7" s="138" customFormat="1" x14ac:dyDescent="0.25">
      <c r="A41" s="144"/>
      <c r="B41" s="144"/>
      <c r="C41" s="144"/>
      <c r="D41" s="144"/>
      <c r="E41" s="144"/>
      <c r="F41" s="144"/>
      <c r="G41" s="144"/>
    </row>
    <row r="42" spans="1:7" s="138" customFormat="1" x14ac:dyDescent="0.25">
      <c r="A42" s="144"/>
      <c r="B42" s="144"/>
      <c r="C42" s="144"/>
      <c r="D42" s="144"/>
      <c r="E42" s="144"/>
      <c r="F42" s="144"/>
      <c r="G42" s="144"/>
    </row>
    <row r="43" spans="1:7" s="138" customFormat="1" x14ac:dyDescent="0.25">
      <c r="A43" s="144"/>
      <c r="B43" s="144"/>
      <c r="C43" s="144"/>
      <c r="D43" s="144"/>
      <c r="E43" s="144"/>
      <c r="F43" s="144"/>
      <c r="G43" s="144"/>
    </row>
    <row r="44" spans="1:7" s="138" customFormat="1" x14ac:dyDescent="0.25">
      <c r="A44" s="144"/>
      <c r="B44" s="144"/>
      <c r="C44" s="144"/>
      <c r="D44" s="144"/>
      <c r="E44" s="144"/>
      <c r="F44" s="144"/>
      <c r="G44" s="144"/>
    </row>
    <row r="45" spans="1:7" s="138" customFormat="1" x14ac:dyDescent="0.25">
      <c r="A45" s="144"/>
      <c r="B45" s="144"/>
      <c r="C45" s="144"/>
      <c r="D45" s="144"/>
      <c r="E45" s="144"/>
      <c r="F45" s="144"/>
      <c r="G45" s="144"/>
    </row>
    <row r="46" spans="1:7" s="138" customFormat="1" x14ac:dyDescent="0.25">
      <c r="A46" s="144"/>
      <c r="B46" s="144"/>
      <c r="C46" s="144"/>
      <c r="D46" s="144"/>
      <c r="E46" s="144"/>
      <c r="F46" s="144"/>
      <c r="G46" s="144"/>
    </row>
    <row r="47" spans="1:7" s="138" customFormat="1" x14ac:dyDescent="0.25">
      <c r="A47" s="144"/>
      <c r="B47" s="144"/>
      <c r="C47" s="144"/>
      <c r="D47" s="144"/>
      <c r="E47" s="144"/>
      <c r="F47" s="144"/>
      <c r="G47" s="144"/>
    </row>
    <row r="48" spans="1:7" s="138" customFormat="1" x14ac:dyDescent="0.25">
      <c r="A48" s="144"/>
      <c r="B48" s="144"/>
      <c r="C48" s="144"/>
      <c r="D48" s="144"/>
      <c r="E48" s="144"/>
      <c r="F48" s="144"/>
      <c r="G48" s="144"/>
    </row>
    <row r="49" spans="1:7" s="138" customFormat="1" x14ac:dyDescent="0.25">
      <c r="A49" s="144"/>
      <c r="B49" s="144"/>
      <c r="C49" s="144"/>
      <c r="D49" s="144"/>
      <c r="E49" s="144"/>
      <c r="F49" s="144"/>
      <c r="G49" s="144"/>
    </row>
    <row r="50" spans="1:7" s="138" customFormat="1" x14ac:dyDescent="0.25">
      <c r="A50" s="144"/>
      <c r="B50" s="144"/>
      <c r="C50" s="144"/>
      <c r="D50" s="144"/>
      <c r="E50" s="144"/>
      <c r="F50" s="144"/>
      <c r="G50" s="144"/>
    </row>
    <row r="51" spans="1:7" s="138" customFormat="1" x14ac:dyDescent="0.25">
      <c r="A51" s="144"/>
      <c r="B51" s="144"/>
      <c r="C51" s="144"/>
      <c r="D51" s="144"/>
      <c r="E51" s="144"/>
      <c r="F51" s="144"/>
      <c r="G51" s="144"/>
    </row>
    <row r="52" spans="1:7" s="138" customFormat="1" x14ac:dyDescent="0.25">
      <c r="A52" s="144"/>
      <c r="B52" s="144"/>
      <c r="C52" s="144"/>
      <c r="D52" s="144"/>
      <c r="E52" s="144"/>
      <c r="F52" s="144"/>
      <c r="G52" s="144"/>
    </row>
    <row r="53" spans="1:7" s="138" customFormat="1" x14ac:dyDescent="0.25">
      <c r="A53" s="144"/>
      <c r="B53" s="144"/>
      <c r="C53" s="144"/>
      <c r="D53" s="144"/>
      <c r="E53" s="144"/>
      <c r="F53" s="144"/>
      <c r="G53" s="144"/>
    </row>
    <row r="54" spans="1:7" s="138" customFormat="1" x14ac:dyDescent="0.25">
      <c r="A54" s="144"/>
      <c r="B54" s="144"/>
      <c r="C54" s="144"/>
      <c r="D54" s="144"/>
      <c r="E54" s="144"/>
      <c r="F54" s="144"/>
      <c r="G54" s="144"/>
    </row>
    <row r="55" spans="1:7" s="138" customFormat="1" x14ac:dyDescent="0.25">
      <c r="A55" s="144"/>
      <c r="B55" s="144"/>
      <c r="C55" s="144"/>
      <c r="D55" s="144"/>
      <c r="E55" s="144"/>
      <c r="F55" s="144"/>
      <c r="G55" s="144"/>
    </row>
    <row r="56" spans="1:7" s="138" customFormat="1" x14ac:dyDescent="0.25">
      <c r="A56" s="144"/>
      <c r="B56" s="144"/>
      <c r="C56" s="144"/>
      <c r="D56" s="144"/>
      <c r="E56" s="144"/>
      <c r="F56" s="144"/>
      <c r="G56" s="144"/>
    </row>
    <row r="57" spans="1:7" s="138" customFormat="1" x14ac:dyDescent="0.25">
      <c r="A57" s="144"/>
      <c r="B57" s="144"/>
      <c r="C57" s="144"/>
      <c r="D57" s="144"/>
      <c r="E57" s="144"/>
      <c r="F57" s="144"/>
      <c r="G57" s="144"/>
    </row>
    <row r="58" spans="1:7" s="138" customFormat="1" x14ac:dyDescent="0.25">
      <c r="A58" s="144"/>
      <c r="B58" s="144"/>
      <c r="C58" s="144"/>
      <c r="D58" s="144"/>
      <c r="E58" s="144"/>
      <c r="F58" s="144"/>
      <c r="G58" s="144"/>
    </row>
    <row r="59" spans="1:7" s="138" customFormat="1" x14ac:dyDescent="0.25">
      <c r="A59" s="144"/>
      <c r="B59" s="144"/>
      <c r="C59" s="144"/>
      <c r="D59" s="144"/>
      <c r="E59" s="144"/>
      <c r="F59" s="144"/>
      <c r="G59" s="144"/>
    </row>
    <row r="60" spans="1:7" s="138" customFormat="1" x14ac:dyDescent="0.25">
      <c r="A60" s="144"/>
      <c r="B60" s="144"/>
      <c r="C60" s="144"/>
      <c r="D60" s="144"/>
      <c r="E60" s="144"/>
      <c r="F60" s="144"/>
      <c r="G60" s="144"/>
    </row>
    <row r="61" spans="1:7" s="138" customFormat="1" x14ac:dyDescent="0.25">
      <c r="A61" s="144"/>
      <c r="B61" s="144"/>
      <c r="C61" s="144"/>
      <c r="D61" s="144"/>
      <c r="E61" s="144"/>
      <c r="F61" s="144"/>
      <c r="G61" s="144"/>
    </row>
    <row r="62" spans="1:7" s="138" customFormat="1" x14ac:dyDescent="0.25">
      <c r="A62" s="144"/>
      <c r="B62" s="144"/>
      <c r="C62" s="144"/>
      <c r="D62" s="144"/>
      <c r="E62" s="144"/>
      <c r="F62" s="144"/>
      <c r="G62" s="144"/>
    </row>
    <row r="63" spans="1:7" s="138" customFormat="1" x14ac:dyDescent="0.25">
      <c r="A63" s="144"/>
      <c r="B63" s="144"/>
      <c r="C63" s="144"/>
      <c r="D63" s="144"/>
      <c r="E63" s="144"/>
      <c r="F63" s="144"/>
      <c r="G63" s="144"/>
    </row>
    <row r="64" spans="1:7" s="138" customFormat="1" x14ac:dyDescent="0.25">
      <c r="A64" s="144"/>
      <c r="B64" s="144"/>
      <c r="C64" s="144"/>
      <c r="D64" s="144"/>
      <c r="E64" s="144"/>
      <c r="F64" s="144"/>
      <c r="G64" s="144"/>
    </row>
    <row r="65" spans="1:7" s="138" customFormat="1" x14ac:dyDescent="0.25">
      <c r="A65" s="144"/>
      <c r="B65" s="144"/>
      <c r="C65" s="144"/>
      <c r="D65" s="144"/>
      <c r="E65" s="144"/>
      <c r="F65" s="144"/>
      <c r="G65" s="144"/>
    </row>
    <row r="66" spans="1:7" s="138" customFormat="1" x14ac:dyDescent="0.25">
      <c r="A66" s="144"/>
      <c r="B66" s="144"/>
      <c r="C66" s="144"/>
      <c r="D66" s="144"/>
      <c r="E66" s="144"/>
      <c r="F66" s="144"/>
      <c r="G66" s="144"/>
    </row>
    <row r="67" spans="1:7" s="138" customFormat="1" x14ac:dyDescent="0.25">
      <c r="A67" s="144"/>
      <c r="B67" s="144"/>
      <c r="C67" s="144"/>
      <c r="D67" s="144"/>
      <c r="E67" s="144"/>
      <c r="F67" s="144"/>
      <c r="G67" s="144"/>
    </row>
    <row r="68" spans="1:7" s="138" customFormat="1" x14ac:dyDescent="0.25">
      <c r="A68" s="144"/>
      <c r="B68" s="144"/>
      <c r="C68" s="144"/>
      <c r="D68" s="144"/>
      <c r="E68" s="144"/>
      <c r="F68" s="144"/>
      <c r="G68" s="144"/>
    </row>
    <row r="69" spans="1:7" s="138" customFormat="1" x14ac:dyDescent="0.25">
      <c r="A69" s="144"/>
      <c r="B69" s="144"/>
      <c r="C69" s="144"/>
      <c r="D69" s="144"/>
      <c r="E69" s="144"/>
      <c r="F69" s="144"/>
      <c r="G69" s="144"/>
    </row>
    <row r="70" spans="1:7" s="138" customFormat="1" x14ac:dyDescent="0.25">
      <c r="A70" s="144"/>
      <c r="B70" s="144"/>
      <c r="C70" s="144"/>
      <c r="D70" s="144"/>
      <c r="E70" s="144"/>
      <c r="F70" s="144"/>
      <c r="G70" s="144"/>
    </row>
    <row r="71" spans="1:7" s="138" customFormat="1" x14ac:dyDescent="0.25">
      <c r="A71" s="144"/>
      <c r="B71" s="144"/>
      <c r="C71" s="144"/>
      <c r="D71" s="144"/>
      <c r="E71" s="144"/>
      <c r="F71" s="144"/>
      <c r="G71" s="144"/>
    </row>
    <row r="72" spans="1:7" s="138" customFormat="1" x14ac:dyDescent="0.25">
      <c r="A72" s="144"/>
      <c r="B72" s="144"/>
      <c r="C72" s="144"/>
      <c r="D72" s="144"/>
      <c r="E72" s="144"/>
      <c r="F72" s="144"/>
      <c r="G72" s="144"/>
    </row>
    <row r="73" spans="1:7" s="138" customFormat="1" x14ac:dyDescent="0.25">
      <c r="A73" s="144"/>
      <c r="B73" s="144"/>
      <c r="C73" s="144"/>
      <c r="D73" s="144"/>
      <c r="E73" s="144"/>
      <c r="F73" s="144"/>
      <c r="G73" s="144"/>
    </row>
    <row r="74" spans="1:7" s="138" customFormat="1" x14ac:dyDescent="0.25">
      <c r="A74" s="144"/>
      <c r="B74" s="144"/>
      <c r="C74" s="144"/>
      <c r="D74" s="144"/>
      <c r="E74" s="144"/>
      <c r="F74" s="144"/>
      <c r="G74" s="144"/>
    </row>
    <row r="75" spans="1:7" s="138" customFormat="1" x14ac:dyDescent="0.25">
      <c r="A75" s="144"/>
      <c r="B75" s="144"/>
      <c r="C75" s="144"/>
      <c r="D75" s="144"/>
      <c r="E75" s="144"/>
      <c r="F75" s="144"/>
      <c r="G75" s="144"/>
    </row>
    <row r="76" spans="1:7" s="138" customFormat="1" x14ac:dyDescent="0.25">
      <c r="A76" s="144"/>
      <c r="B76" s="144"/>
      <c r="C76" s="144"/>
      <c r="D76" s="144"/>
      <c r="E76" s="144"/>
      <c r="F76" s="144"/>
      <c r="G76" s="144"/>
    </row>
    <row r="77" spans="1:7" s="138" customFormat="1" x14ac:dyDescent="0.25">
      <c r="A77" s="144"/>
      <c r="B77" s="144"/>
      <c r="C77" s="144"/>
      <c r="D77" s="144"/>
      <c r="E77" s="144"/>
      <c r="F77" s="144"/>
      <c r="G77" s="144"/>
    </row>
    <row r="78" spans="1:7" s="138" customFormat="1" x14ac:dyDescent="0.25">
      <c r="A78" s="144"/>
      <c r="B78" s="144"/>
      <c r="C78" s="144"/>
      <c r="D78" s="144"/>
      <c r="E78" s="144"/>
      <c r="F78" s="144"/>
      <c r="G78" s="144"/>
    </row>
    <row r="79" spans="1:7" s="138" customFormat="1" x14ac:dyDescent="0.25">
      <c r="A79" s="144"/>
      <c r="B79" s="144"/>
      <c r="C79" s="144"/>
      <c r="D79" s="144"/>
      <c r="E79" s="144"/>
      <c r="F79" s="144"/>
      <c r="G79" s="144"/>
    </row>
    <row r="80" spans="1:7" s="138" customFormat="1" x14ac:dyDescent="0.25">
      <c r="A80" s="144"/>
      <c r="B80" s="144"/>
      <c r="C80" s="144"/>
      <c r="D80" s="144"/>
      <c r="E80" s="144"/>
      <c r="F80" s="144"/>
      <c r="G80" s="144"/>
    </row>
    <row r="81" spans="1:7" s="138" customFormat="1" x14ac:dyDescent="0.25">
      <c r="A81" s="144"/>
      <c r="B81" s="144"/>
      <c r="C81" s="144"/>
      <c r="D81" s="144"/>
      <c r="E81" s="144"/>
      <c r="F81" s="144"/>
      <c r="G81" s="144"/>
    </row>
    <row r="82" spans="1:7" s="138" customFormat="1" x14ac:dyDescent="0.25">
      <c r="A82" s="144"/>
      <c r="B82" s="144"/>
      <c r="C82" s="144"/>
      <c r="D82" s="144"/>
      <c r="E82" s="144"/>
      <c r="F82" s="144"/>
      <c r="G82" s="144"/>
    </row>
    <row r="83" spans="1:7" s="138" customFormat="1" x14ac:dyDescent="0.25">
      <c r="A83" s="144"/>
      <c r="B83" s="144"/>
      <c r="C83" s="144"/>
      <c r="D83" s="144"/>
      <c r="E83" s="144"/>
      <c r="F83" s="144"/>
      <c r="G83" s="144"/>
    </row>
    <row r="84" spans="1:7" s="138" customFormat="1" x14ac:dyDescent="0.25">
      <c r="A84" s="144"/>
      <c r="B84" s="144"/>
      <c r="C84" s="144"/>
      <c r="D84" s="144"/>
      <c r="E84" s="144"/>
      <c r="F84" s="144"/>
      <c r="G84" s="144"/>
    </row>
    <row r="85" spans="1:7" s="138" customFormat="1" x14ac:dyDescent="0.25">
      <c r="A85" s="144"/>
      <c r="B85" s="144"/>
      <c r="C85" s="144"/>
      <c r="D85" s="144"/>
      <c r="E85" s="144"/>
      <c r="F85" s="144"/>
      <c r="G85" s="144"/>
    </row>
    <row r="86" spans="1:7" s="138" customFormat="1" x14ac:dyDescent="0.25">
      <c r="A86" s="144"/>
      <c r="B86" s="144"/>
      <c r="C86" s="144"/>
      <c r="D86" s="144"/>
      <c r="E86" s="144"/>
      <c r="F86" s="144"/>
      <c r="G86" s="144"/>
    </row>
    <row r="87" spans="1:7" s="138" customFormat="1" x14ac:dyDescent="0.25">
      <c r="A87" s="144"/>
      <c r="B87" s="144"/>
      <c r="C87" s="144"/>
      <c r="D87" s="144"/>
      <c r="E87" s="144"/>
      <c r="F87" s="144"/>
      <c r="G87" s="144"/>
    </row>
    <row r="88" spans="1:7" s="138" customFormat="1" x14ac:dyDescent="0.25">
      <c r="A88" s="144"/>
      <c r="B88" s="144"/>
      <c r="C88" s="144"/>
      <c r="D88" s="144"/>
      <c r="E88" s="144"/>
      <c r="F88" s="144"/>
      <c r="G88" s="144"/>
    </row>
    <row r="89" spans="1:7" s="138" customFormat="1" x14ac:dyDescent="0.25">
      <c r="A89" s="144"/>
      <c r="B89" s="144"/>
      <c r="C89" s="144"/>
      <c r="D89" s="144"/>
      <c r="E89" s="144"/>
      <c r="F89" s="144"/>
      <c r="G89" s="144"/>
    </row>
    <row r="90" spans="1:7" s="138" customFormat="1" x14ac:dyDescent="0.25">
      <c r="A90" s="144"/>
      <c r="B90" s="144"/>
      <c r="C90" s="144"/>
      <c r="D90" s="144"/>
      <c r="E90" s="144"/>
      <c r="F90" s="144"/>
      <c r="G90" s="144"/>
    </row>
    <row r="91" spans="1:7" s="138" customFormat="1" x14ac:dyDescent="0.25">
      <c r="A91" s="144"/>
      <c r="B91" s="144"/>
      <c r="C91" s="144"/>
      <c r="D91" s="144"/>
      <c r="E91" s="144"/>
      <c r="F91" s="144"/>
      <c r="G91" s="144"/>
    </row>
    <row r="92" spans="1:7" s="138" customFormat="1" x14ac:dyDescent="0.25">
      <c r="A92" s="144"/>
      <c r="B92" s="144"/>
      <c r="C92" s="144"/>
      <c r="D92" s="144"/>
      <c r="E92" s="144"/>
      <c r="F92" s="144"/>
      <c r="G92" s="144"/>
    </row>
    <row r="93" spans="1:7" s="138" customFormat="1" x14ac:dyDescent="0.25">
      <c r="A93" s="144"/>
      <c r="B93" s="144"/>
      <c r="C93" s="144"/>
      <c r="D93" s="144"/>
      <c r="E93" s="144"/>
      <c r="F93" s="144"/>
      <c r="G93" s="144"/>
    </row>
    <row r="94" spans="1:7" s="138" customFormat="1" x14ac:dyDescent="0.25">
      <c r="A94" s="144"/>
      <c r="B94" s="144"/>
      <c r="C94" s="144"/>
      <c r="D94" s="144"/>
      <c r="E94" s="144"/>
      <c r="F94" s="144"/>
      <c r="G94" s="144"/>
    </row>
    <row r="95" spans="1:7" s="138" customFormat="1" x14ac:dyDescent="0.25">
      <c r="A95" s="144"/>
      <c r="B95" s="144"/>
      <c r="C95" s="144"/>
      <c r="D95" s="144"/>
      <c r="E95" s="144"/>
      <c r="F95" s="144"/>
      <c r="G95" s="144"/>
    </row>
    <row r="96" spans="1:7" s="138" customFormat="1" x14ac:dyDescent="0.25">
      <c r="A96" s="144"/>
      <c r="B96" s="144"/>
      <c r="C96" s="144"/>
      <c r="D96" s="144"/>
      <c r="E96" s="144"/>
      <c r="F96" s="144"/>
      <c r="G96" s="144"/>
    </row>
    <row r="97" spans="1:7" s="138" customFormat="1" x14ac:dyDescent="0.25">
      <c r="A97" s="144"/>
      <c r="B97" s="144"/>
      <c r="C97" s="144"/>
      <c r="D97" s="144"/>
      <c r="E97" s="144"/>
      <c r="F97" s="144"/>
      <c r="G97" s="144"/>
    </row>
    <row r="98" spans="1:7" s="138" customFormat="1" x14ac:dyDescent="0.25">
      <c r="A98" s="144"/>
      <c r="B98" s="144"/>
      <c r="C98" s="144"/>
      <c r="D98" s="144"/>
      <c r="E98" s="144"/>
      <c r="F98" s="144"/>
      <c r="G98" s="144"/>
    </row>
    <row r="99" spans="1:7" s="138" customFormat="1" x14ac:dyDescent="0.25">
      <c r="A99" s="144"/>
      <c r="B99" s="144"/>
      <c r="C99" s="144"/>
      <c r="D99" s="144"/>
      <c r="E99" s="144"/>
      <c r="F99" s="144"/>
      <c r="G99" s="144"/>
    </row>
    <row r="100" spans="1:7" s="138" customFormat="1" x14ac:dyDescent="0.25">
      <c r="A100" s="144"/>
      <c r="B100" s="144"/>
      <c r="C100" s="144"/>
      <c r="D100" s="144"/>
      <c r="E100" s="144"/>
      <c r="F100" s="144"/>
      <c r="G100" s="144"/>
    </row>
    <row r="101" spans="1:7" s="138" customFormat="1" x14ac:dyDescent="0.25">
      <c r="A101" s="144"/>
      <c r="B101" s="144"/>
      <c r="C101" s="144"/>
      <c r="D101" s="144"/>
      <c r="E101" s="144"/>
      <c r="F101" s="144"/>
      <c r="G101" s="144"/>
    </row>
    <row r="102" spans="1:7" s="138" customFormat="1" x14ac:dyDescent="0.25">
      <c r="A102" s="144"/>
      <c r="B102" s="144"/>
      <c r="C102" s="144"/>
      <c r="D102" s="144"/>
      <c r="E102" s="144"/>
      <c r="F102" s="144"/>
      <c r="G102" s="144"/>
    </row>
    <row r="103" spans="1:7" s="138" customFormat="1" x14ac:dyDescent="0.25">
      <c r="A103" s="144"/>
      <c r="B103" s="144"/>
      <c r="C103" s="144"/>
      <c r="D103" s="144"/>
      <c r="E103" s="144"/>
      <c r="F103" s="144"/>
      <c r="G103" s="144"/>
    </row>
    <row r="104" spans="1:7" s="138" customFormat="1" x14ac:dyDescent="0.25">
      <c r="A104" s="144"/>
      <c r="B104" s="144"/>
      <c r="C104" s="144"/>
      <c r="D104" s="144"/>
      <c r="E104" s="144"/>
      <c r="F104" s="144"/>
      <c r="G104" s="144"/>
    </row>
    <row r="105" spans="1:7" s="138" customFormat="1" x14ac:dyDescent="0.25">
      <c r="A105" s="144"/>
      <c r="B105" s="144"/>
      <c r="C105" s="144"/>
      <c r="D105" s="144"/>
      <c r="E105" s="144"/>
      <c r="F105" s="144"/>
      <c r="G105" s="144"/>
    </row>
    <row r="106" spans="1:7" s="138" customFormat="1" x14ac:dyDescent="0.25">
      <c r="A106" s="144"/>
      <c r="B106" s="144"/>
      <c r="C106" s="144"/>
      <c r="D106" s="144"/>
      <c r="E106" s="144"/>
      <c r="F106" s="144"/>
      <c r="G106" s="144"/>
    </row>
    <row r="107" spans="1:7" s="138" customFormat="1" x14ac:dyDescent="0.25">
      <c r="A107" s="144"/>
      <c r="B107" s="144"/>
      <c r="C107" s="144"/>
      <c r="D107" s="144"/>
      <c r="E107" s="144"/>
      <c r="F107" s="144"/>
      <c r="G107" s="144"/>
    </row>
    <row r="108" spans="1:7" s="138" customFormat="1" x14ac:dyDescent="0.25">
      <c r="A108" s="144"/>
      <c r="B108" s="144"/>
      <c r="C108" s="144"/>
      <c r="D108" s="144"/>
      <c r="E108" s="144"/>
      <c r="F108" s="144"/>
      <c r="G108" s="144"/>
    </row>
    <row r="109" spans="1:7" s="138" customFormat="1" x14ac:dyDescent="0.25">
      <c r="A109" s="144"/>
      <c r="B109" s="144"/>
      <c r="C109" s="144"/>
      <c r="D109" s="144"/>
      <c r="E109" s="144"/>
      <c r="F109" s="144"/>
      <c r="G109" s="144"/>
    </row>
    <row r="110" spans="1:7" s="138" customFormat="1" x14ac:dyDescent="0.25">
      <c r="A110" s="144"/>
      <c r="B110" s="144"/>
      <c r="C110" s="144"/>
      <c r="D110" s="144"/>
      <c r="E110" s="144"/>
      <c r="F110" s="144"/>
      <c r="G110" s="144"/>
    </row>
    <row r="111" spans="1:7" s="138" customFormat="1" x14ac:dyDescent="0.25">
      <c r="A111" s="144"/>
      <c r="B111" s="144"/>
      <c r="C111" s="144"/>
      <c r="D111" s="144"/>
      <c r="E111" s="144"/>
      <c r="F111" s="144"/>
      <c r="G111" s="144"/>
    </row>
    <row r="112" spans="1:7" s="138" customFormat="1" x14ac:dyDescent="0.25">
      <c r="A112" s="144"/>
      <c r="B112" s="144"/>
      <c r="C112" s="144"/>
      <c r="D112" s="144"/>
      <c r="E112" s="144"/>
      <c r="F112" s="144"/>
      <c r="G112" s="144"/>
    </row>
    <row r="113" spans="1:7" s="138" customFormat="1" x14ac:dyDescent="0.25">
      <c r="A113" s="144"/>
      <c r="B113" s="144"/>
      <c r="C113" s="144"/>
      <c r="D113" s="144"/>
      <c r="E113" s="144"/>
      <c r="F113" s="144"/>
      <c r="G113" s="144"/>
    </row>
    <row r="114" spans="1:7" s="138" customFormat="1" x14ac:dyDescent="0.25">
      <c r="A114" s="144"/>
      <c r="B114" s="144"/>
      <c r="C114" s="144"/>
      <c r="D114" s="144"/>
      <c r="E114" s="144"/>
      <c r="F114" s="144"/>
      <c r="G114" s="144"/>
    </row>
    <row r="115" spans="1:7" s="138" customFormat="1" x14ac:dyDescent="0.25">
      <c r="A115" s="144"/>
      <c r="B115" s="144"/>
      <c r="C115" s="144"/>
      <c r="D115" s="144"/>
      <c r="E115" s="144"/>
      <c r="F115" s="144"/>
      <c r="G115" s="144"/>
    </row>
    <row r="116" spans="1:7" s="138" customFormat="1" x14ac:dyDescent="0.25">
      <c r="A116" s="144"/>
      <c r="B116" s="144"/>
      <c r="C116" s="144"/>
      <c r="D116" s="144"/>
      <c r="E116" s="144"/>
      <c r="F116" s="144"/>
      <c r="G116" s="144"/>
    </row>
    <row r="117" spans="1:7" s="138" customFormat="1" x14ac:dyDescent="0.25">
      <c r="A117" s="144"/>
      <c r="B117" s="144"/>
      <c r="C117" s="144"/>
      <c r="D117" s="144"/>
      <c r="E117" s="144"/>
      <c r="F117" s="144"/>
      <c r="G117" s="144"/>
    </row>
    <row r="118" spans="1:7" s="138" customFormat="1" x14ac:dyDescent="0.25">
      <c r="A118" s="144"/>
      <c r="B118" s="144"/>
      <c r="C118" s="144"/>
      <c r="D118" s="144"/>
      <c r="E118" s="144"/>
      <c r="F118" s="144"/>
      <c r="G118" s="144"/>
    </row>
    <row r="119" spans="1:7" s="138" customFormat="1" x14ac:dyDescent="0.25">
      <c r="A119" s="144"/>
      <c r="B119" s="144"/>
      <c r="C119" s="144"/>
      <c r="D119" s="144"/>
      <c r="E119" s="144"/>
      <c r="F119" s="144"/>
      <c r="G119" s="144"/>
    </row>
    <row r="120" spans="1:7" s="138" customFormat="1" x14ac:dyDescent="0.25">
      <c r="A120" s="144"/>
      <c r="B120" s="144"/>
      <c r="C120" s="144"/>
      <c r="D120" s="144"/>
      <c r="E120" s="144"/>
      <c r="F120" s="144"/>
      <c r="G120" s="144"/>
    </row>
    <row r="121" spans="1:7" s="138" customFormat="1" x14ac:dyDescent="0.25">
      <c r="A121" s="144"/>
      <c r="B121" s="144"/>
      <c r="C121" s="144"/>
      <c r="D121" s="144"/>
      <c r="E121" s="144"/>
      <c r="F121" s="144"/>
      <c r="G121" s="144"/>
    </row>
    <row r="122" spans="1:7" s="138" customFormat="1" x14ac:dyDescent="0.25">
      <c r="A122" s="144"/>
      <c r="B122" s="144"/>
      <c r="C122" s="144"/>
      <c r="D122" s="144"/>
      <c r="E122" s="144"/>
      <c r="F122" s="144"/>
      <c r="G122" s="144"/>
    </row>
    <row r="123" spans="1:7" s="138" customFormat="1" x14ac:dyDescent="0.25">
      <c r="A123" s="144"/>
      <c r="B123" s="144"/>
      <c r="C123" s="144"/>
      <c r="D123" s="144"/>
      <c r="E123" s="144"/>
      <c r="F123" s="144"/>
      <c r="G123" s="144"/>
    </row>
    <row r="124" spans="1:7" s="138" customFormat="1" x14ac:dyDescent="0.25">
      <c r="A124" s="144"/>
      <c r="B124" s="144"/>
      <c r="C124" s="144"/>
      <c r="D124" s="144"/>
      <c r="E124" s="144"/>
      <c r="F124" s="144"/>
      <c r="G124" s="144"/>
    </row>
    <row r="125" spans="1:7" s="138" customFormat="1" x14ac:dyDescent="0.25">
      <c r="A125" s="144"/>
      <c r="B125" s="144"/>
      <c r="C125" s="144"/>
      <c r="D125" s="144"/>
      <c r="E125" s="144"/>
      <c r="F125" s="144"/>
      <c r="G125" s="144"/>
    </row>
    <row r="126" spans="1:7" s="138" customFormat="1" x14ac:dyDescent="0.25">
      <c r="A126" s="144"/>
      <c r="B126" s="144"/>
      <c r="C126" s="144"/>
      <c r="D126" s="144"/>
      <c r="E126" s="144"/>
      <c r="F126" s="144"/>
      <c r="G126" s="144"/>
    </row>
    <row r="127" spans="1:7" s="138" customFormat="1" x14ac:dyDescent="0.25">
      <c r="A127" s="144"/>
      <c r="B127" s="144"/>
      <c r="C127" s="144"/>
      <c r="D127" s="144"/>
      <c r="E127" s="144"/>
      <c r="F127" s="144"/>
      <c r="G127" s="144"/>
    </row>
    <row r="128" spans="1:7" s="138" customFormat="1" x14ac:dyDescent="0.25">
      <c r="A128" s="144"/>
      <c r="B128" s="144"/>
      <c r="C128" s="144"/>
      <c r="D128" s="144"/>
      <c r="E128" s="144"/>
      <c r="F128" s="144"/>
      <c r="G128" s="144"/>
    </row>
    <row r="129" spans="1:7" s="138" customFormat="1" x14ac:dyDescent="0.25">
      <c r="A129" s="144"/>
      <c r="B129" s="144"/>
      <c r="C129" s="144"/>
      <c r="D129" s="144"/>
      <c r="E129" s="144"/>
      <c r="F129" s="144"/>
      <c r="G129" s="144"/>
    </row>
    <row r="130" spans="1:7" s="138" customFormat="1" x14ac:dyDescent="0.25">
      <c r="A130" s="144"/>
      <c r="B130" s="144"/>
      <c r="C130" s="144"/>
      <c r="D130" s="144"/>
      <c r="E130" s="144"/>
      <c r="F130" s="144"/>
      <c r="G130" s="144"/>
    </row>
    <row r="131" spans="1:7" s="138" customFormat="1" x14ac:dyDescent="0.25">
      <c r="A131" s="144"/>
      <c r="B131" s="144"/>
      <c r="C131" s="144"/>
      <c r="D131" s="144"/>
      <c r="E131" s="144"/>
      <c r="F131" s="144"/>
      <c r="G131" s="144"/>
    </row>
    <row r="132" spans="1:7" s="138" customFormat="1" x14ac:dyDescent="0.25">
      <c r="A132" s="144"/>
      <c r="B132" s="144"/>
      <c r="C132" s="144"/>
      <c r="D132" s="144"/>
      <c r="E132" s="144"/>
      <c r="F132" s="144"/>
      <c r="G132" s="144"/>
    </row>
    <row r="133" spans="1:7" s="138" customFormat="1" x14ac:dyDescent="0.25">
      <c r="A133" s="144"/>
      <c r="B133" s="144"/>
      <c r="C133" s="144"/>
      <c r="D133" s="144"/>
      <c r="E133" s="144"/>
      <c r="F133" s="144"/>
      <c r="G133" s="144"/>
    </row>
    <row r="134" spans="1:7" s="138" customFormat="1" x14ac:dyDescent="0.25">
      <c r="A134" s="144"/>
      <c r="B134" s="144"/>
      <c r="C134" s="144"/>
      <c r="D134" s="144"/>
      <c r="E134" s="144"/>
      <c r="F134" s="144"/>
      <c r="G134" s="144"/>
    </row>
    <row r="135" spans="1:7" s="138" customFormat="1" x14ac:dyDescent="0.25">
      <c r="A135" s="144"/>
      <c r="B135" s="144"/>
      <c r="C135" s="144"/>
      <c r="D135" s="144"/>
      <c r="E135" s="144"/>
      <c r="F135" s="144"/>
      <c r="G135" s="144"/>
    </row>
    <row r="136" spans="1:7" s="138" customFormat="1" x14ac:dyDescent="0.25">
      <c r="A136" s="144"/>
      <c r="B136" s="144"/>
      <c r="C136" s="144"/>
      <c r="D136" s="144"/>
      <c r="E136" s="144"/>
      <c r="F136" s="144"/>
      <c r="G136" s="144"/>
    </row>
    <row r="137" spans="1:7" s="138" customFormat="1" x14ac:dyDescent="0.25">
      <c r="A137" s="144"/>
      <c r="B137" s="144"/>
      <c r="C137" s="144"/>
      <c r="D137" s="144"/>
      <c r="E137" s="144"/>
      <c r="F137" s="144"/>
      <c r="G137" s="144"/>
    </row>
    <row r="138" spans="1:7" s="138" customFormat="1" x14ac:dyDescent="0.25">
      <c r="A138" s="144"/>
      <c r="B138" s="144"/>
      <c r="C138" s="144"/>
      <c r="D138" s="144"/>
      <c r="E138" s="144"/>
      <c r="F138" s="144"/>
      <c r="G138" s="144"/>
    </row>
    <row r="139" spans="1:7" s="138" customFormat="1" x14ac:dyDescent="0.25">
      <c r="A139" s="144"/>
      <c r="B139" s="144"/>
      <c r="C139" s="144"/>
      <c r="D139" s="144"/>
      <c r="E139" s="144"/>
      <c r="F139" s="144"/>
      <c r="G139" s="144"/>
    </row>
    <row r="140" spans="1:7" s="138" customFormat="1" x14ac:dyDescent="0.25">
      <c r="A140" s="144"/>
      <c r="B140" s="144"/>
      <c r="C140" s="144"/>
      <c r="D140" s="144"/>
      <c r="E140" s="144"/>
      <c r="F140" s="144"/>
      <c r="G140" s="144"/>
    </row>
    <row r="141" spans="1:7" s="138" customFormat="1" x14ac:dyDescent="0.25">
      <c r="A141" s="144"/>
      <c r="B141" s="144"/>
      <c r="C141" s="144"/>
      <c r="D141" s="144"/>
      <c r="E141" s="144"/>
      <c r="F141" s="144"/>
      <c r="G141" s="144"/>
    </row>
    <row r="142" spans="1:7" s="138" customFormat="1" x14ac:dyDescent="0.25">
      <c r="A142" s="144"/>
      <c r="B142" s="144"/>
      <c r="C142" s="144"/>
      <c r="D142" s="144"/>
      <c r="E142" s="144"/>
      <c r="F142" s="144"/>
      <c r="G142" s="144"/>
    </row>
    <row r="143" spans="1:7" s="138" customFormat="1" x14ac:dyDescent="0.25">
      <c r="A143" s="144"/>
      <c r="B143" s="144"/>
      <c r="C143" s="144"/>
      <c r="D143" s="144"/>
      <c r="E143" s="144"/>
      <c r="F143" s="144"/>
      <c r="G143" s="144"/>
    </row>
    <row r="144" spans="1:7" s="138" customFormat="1" x14ac:dyDescent="0.25">
      <c r="A144" s="144"/>
      <c r="B144" s="144"/>
      <c r="C144" s="144"/>
      <c r="D144" s="144"/>
      <c r="E144" s="144"/>
      <c r="F144" s="144"/>
      <c r="G144" s="144"/>
    </row>
    <row r="145" spans="1:7" s="138" customFormat="1" x14ac:dyDescent="0.25">
      <c r="A145" s="144"/>
      <c r="B145" s="144"/>
      <c r="C145" s="144"/>
      <c r="D145" s="144"/>
      <c r="E145" s="144"/>
      <c r="F145" s="144"/>
      <c r="G145" s="144"/>
    </row>
    <row r="146" spans="1:7" s="138" customFormat="1" x14ac:dyDescent="0.25">
      <c r="A146" s="144"/>
      <c r="B146" s="144"/>
      <c r="C146" s="144"/>
      <c r="D146" s="144"/>
      <c r="E146" s="144"/>
      <c r="F146" s="144"/>
      <c r="G146" s="144"/>
    </row>
    <row r="147" spans="1:7" s="138" customFormat="1" x14ac:dyDescent="0.25">
      <c r="A147" s="144"/>
      <c r="B147" s="144"/>
      <c r="C147" s="144"/>
      <c r="D147" s="144"/>
      <c r="E147" s="144"/>
      <c r="F147" s="144"/>
      <c r="G147" s="144"/>
    </row>
    <row r="148" spans="1:7" s="138" customFormat="1" x14ac:dyDescent="0.25">
      <c r="A148" s="144"/>
      <c r="B148" s="144"/>
      <c r="C148" s="144"/>
      <c r="D148" s="144"/>
      <c r="E148" s="144"/>
      <c r="F148" s="144"/>
      <c r="G148" s="144"/>
    </row>
    <row r="149" spans="1:7" s="138" customFormat="1" x14ac:dyDescent="0.25">
      <c r="A149" s="144"/>
      <c r="B149" s="144"/>
      <c r="C149" s="144"/>
      <c r="D149" s="144"/>
      <c r="E149" s="144"/>
      <c r="F149" s="144"/>
      <c r="G149" s="144"/>
    </row>
    <row r="150" spans="1:7" s="138" customFormat="1" x14ac:dyDescent="0.25">
      <c r="A150" s="144"/>
      <c r="B150" s="144"/>
      <c r="C150" s="144"/>
      <c r="D150" s="144"/>
      <c r="E150" s="144"/>
      <c r="F150" s="144"/>
      <c r="G150" s="144"/>
    </row>
    <row r="151" spans="1:7" s="138" customFormat="1" x14ac:dyDescent="0.25">
      <c r="A151" s="144"/>
      <c r="B151" s="144"/>
      <c r="C151" s="144"/>
      <c r="D151" s="144"/>
      <c r="E151" s="144"/>
      <c r="F151" s="144"/>
      <c r="G151" s="144"/>
    </row>
    <row r="152" spans="1:7" s="138" customFormat="1" x14ac:dyDescent="0.25">
      <c r="A152" s="144"/>
      <c r="B152" s="144"/>
      <c r="C152" s="144"/>
      <c r="D152" s="144"/>
      <c r="E152" s="144"/>
      <c r="F152" s="144"/>
      <c r="G152" s="144"/>
    </row>
    <row r="153" spans="1:7" s="138" customFormat="1" x14ac:dyDescent="0.25">
      <c r="A153" s="144"/>
      <c r="B153" s="144"/>
      <c r="C153" s="144"/>
      <c r="D153" s="144"/>
      <c r="E153" s="144"/>
      <c r="F153" s="144"/>
      <c r="G153" s="144"/>
    </row>
    <row r="154" spans="1:7" s="138" customFormat="1" x14ac:dyDescent="0.25">
      <c r="A154" s="144"/>
      <c r="B154" s="144"/>
      <c r="C154" s="144"/>
      <c r="D154" s="144"/>
      <c r="E154" s="144"/>
      <c r="F154" s="144"/>
      <c r="G154" s="144"/>
    </row>
    <row r="155" spans="1:7" s="138" customFormat="1" x14ac:dyDescent="0.25">
      <c r="A155" s="144"/>
      <c r="B155" s="144"/>
      <c r="C155" s="144"/>
      <c r="D155" s="144"/>
      <c r="E155" s="144"/>
      <c r="F155" s="144"/>
      <c r="G155" s="144"/>
    </row>
    <row r="156" spans="1:7" s="138" customFormat="1" x14ac:dyDescent="0.25">
      <c r="A156" s="144"/>
      <c r="B156" s="144"/>
      <c r="C156" s="144"/>
      <c r="D156" s="144"/>
      <c r="E156" s="144"/>
      <c r="F156" s="144"/>
      <c r="G156" s="144"/>
    </row>
    <row r="157" spans="1:7" s="138" customFormat="1" x14ac:dyDescent="0.25">
      <c r="A157" s="144"/>
      <c r="B157" s="144"/>
      <c r="C157" s="144"/>
      <c r="D157" s="144"/>
      <c r="E157" s="144"/>
      <c r="F157" s="144"/>
      <c r="G157" s="144"/>
    </row>
    <row r="158" spans="1:7" s="138" customFormat="1" x14ac:dyDescent="0.25">
      <c r="A158" s="144"/>
      <c r="B158" s="144"/>
      <c r="C158" s="144"/>
      <c r="D158" s="144"/>
      <c r="E158" s="144"/>
      <c r="F158" s="144"/>
      <c r="G158" s="144"/>
    </row>
    <row r="159" spans="1:7" s="138" customFormat="1" x14ac:dyDescent="0.25">
      <c r="A159" s="144"/>
      <c r="B159" s="144"/>
      <c r="C159" s="144"/>
      <c r="D159" s="144"/>
      <c r="E159" s="144"/>
      <c r="F159" s="144"/>
      <c r="G159" s="144"/>
    </row>
    <row r="160" spans="1:7" s="138" customFormat="1" x14ac:dyDescent="0.25">
      <c r="A160" s="144"/>
      <c r="B160" s="144"/>
      <c r="C160" s="144"/>
      <c r="D160" s="144"/>
      <c r="E160" s="144"/>
      <c r="F160" s="144"/>
      <c r="G160" s="144"/>
    </row>
    <row r="161" spans="1:7" s="138" customFormat="1" x14ac:dyDescent="0.25">
      <c r="A161" s="144"/>
      <c r="B161" s="144"/>
      <c r="C161" s="144"/>
      <c r="D161" s="144"/>
      <c r="E161" s="144"/>
      <c r="F161" s="144"/>
      <c r="G161" s="144"/>
    </row>
    <row r="162" spans="1:7" s="138" customFormat="1" x14ac:dyDescent="0.25">
      <c r="A162" s="144"/>
      <c r="B162" s="144"/>
      <c r="C162" s="144"/>
      <c r="D162" s="144"/>
      <c r="E162" s="144"/>
      <c r="F162" s="144"/>
      <c r="G162" s="144"/>
    </row>
    <row r="163" spans="1:7" s="138" customFormat="1" x14ac:dyDescent="0.25">
      <c r="A163" s="144"/>
      <c r="B163" s="144"/>
      <c r="C163" s="144"/>
      <c r="D163" s="144"/>
      <c r="E163" s="144"/>
      <c r="F163" s="144"/>
      <c r="G163" s="144"/>
    </row>
    <row r="164" spans="1:7" s="138" customFormat="1" x14ac:dyDescent="0.25">
      <c r="A164" s="144"/>
      <c r="B164" s="144"/>
      <c r="C164" s="144"/>
      <c r="D164" s="144"/>
      <c r="E164" s="144"/>
      <c r="F164" s="144"/>
      <c r="G164" s="144"/>
    </row>
    <row r="165" spans="1:7" s="138" customFormat="1" x14ac:dyDescent="0.25">
      <c r="A165" s="144"/>
      <c r="B165" s="144"/>
      <c r="C165" s="144"/>
      <c r="D165" s="144"/>
      <c r="E165" s="144"/>
      <c r="F165" s="144"/>
      <c r="G165" s="144"/>
    </row>
    <row r="166" spans="1:7" s="138" customFormat="1" x14ac:dyDescent="0.25">
      <c r="A166" s="144"/>
      <c r="B166" s="144"/>
      <c r="C166" s="144"/>
      <c r="D166" s="144"/>
      <c r="E166" s="144"/>
      <c r="F166" s="144"/>
      <c r="G166" s="144"/>
    </row>
    <row r="167" spans="1:7" s="138" customFormat="1" x14ac:dyDescent="0.25">
      <c r="A167" s="144"/>
      <c r="B167" s="144"/>
      <c r="C167" s="144"/>
      <c r="D167" s="144"/>
      <c r="E167" s="144"/>
      <c r="F167" s="144"/>
      <c r="G167" s="144"/>
    </row>
    <row r="168" spans="1:7" s="138" customFormat="1" x14ac:dyDescent="0.25">
      <c r="A168" s="144"/>
      <c r="B168" s="144"/>
      <c r="C168" s="144"/>
      <c r="D168" s="144"/>
      <c r="E168" s="144"/>
      <c r="F168" s="144"/>
      <c r="G168" s="144"/>
    </row>
    <row r="169" spans="1:7" s="138" customFormat="1" x14ac:dyDescent="0.25">
      <c r="A169" s="144"/>
      <c r="B169" s="144"/>
      <c r="C169" s="144"/>
      <c r="D169" s="144"/>
      <c r="E169" s="144"/>
      <c r="F169" s="144"/>
      <c r="G169" s="144"/>
    </row>
    <row r="170" spans="1:7" s="138" customFormat="1" x14ac:dyDescent="0.25">
      <c r="A170" s="144"/>
      <c r="B170" s="144"/>
      <c r="C170" s="144"/>
      <c r="D170" s="144"/>
      <c r="E170" s="144"/>
      <c r="F170" s="144"/>
      <c r="G170" s="144"/>
    </row>
    <row r="171" spans="1:7" s="138" customFormat="1" x14ac:dyDescent="0.25">
      <c r="A171" s="144"/>
      <c r="B171" s="144"/>
      <c r="C171" s="144"/>
      <c r="D171" s="144"/>
      <c r="E171" s="144"/>
      <c r="F171" s="144"/>
      <c r="G171" s="144"/>
    </row>
    <row r="172" spans="1:7" s="138" customFormat="1" x14ac:dyDescent="0.25">
      <c r="A172" s="144"/>
      <c r="B172" s="144"/>
      <c r="C172" s="144"/>
      <c r="D172" s="144"/>
      <c r="E172" s="144"/>
      <c r="F172" s="144"/>
      <c r="G172" s="144"/>
    </row>
    <row r="173" spans="1:7" s="138" customFormat="1" x14ac:dyDescent="0.25">
      <c r="A173" s="144"/>
      <c r="B173" s="144"/>
      <c r="C173" s="144"/>
      <c r="D173" s="144"/>
      <c r="E173" s="144"/>
      <c r="F173" s="144"/>
      <c r="G173" s="144"/>
    </row>
  </sheetData>
  <sheetProtection algorithmName="SHA-512" hashValue="TxSt3gL6QZzHgbws+W9FOJflQB6+CjU8lqPj/dRU4sGPdxjPq2z3QZH0YcmcrXiq6/9xHxJSeAEcjGCHuphjOA==" saltValue="4M7N2dfV4BOKiwKBuCL9mQ==" spinCount="100000" sheet="1" objects="1" scenarios="1"/>
  <mergeCells count="7">
    <mergeCell ref="E7:G7"/>
    <mergeCell ref="A1:G1"/>
    <mergeCell ref="A2:G2"/>
    <mergeCell ref="A3:G3"/>
    <mergeCell ref="A5:G5"/>
    <mergeCell ref="A4:G4"/>
    <mergeCell ref="E6:G6"/>
  </mergeCells>
  <pageMargins left="0.9055118110236221" right="0.70866141732283472" top="0.94488188976377963" bottom="0.74803149606299213" header="0.31496062992125984" footer="0.31496062992125984"/>
  <pageSetup paperSize="9" scale="95" orientation="portrait" horizontalDpi="0" verticalDpi="0" r:id="rId1"/>
  <ignoredErrors>
    <ignoredError sqref="G1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74"/>
  <sheetViews>
    <sheetView showGridLines="0" topLeftCell="G16" zoomScale="90" zoomScaleNormal="90" workbookViewId="0">
      <selection activeCell="J255" sqref="J255"/>
    </sheetView>
  </sheetViews>
  <sheetFormatPr baseColWidth="10" defaultRowHeight="15.75" x14ac:dyDescent="0.3"/>
  <cols>
    <col min="1" max="1" width="6" style="2" customWidth="1"/>
    <col min="2" max="2" width="5.7109375" style="2" customWidth="1"/>
    <col min="3" max="3" width="6.140625" style="2" customWidth="1"/>
    <col min="4" max="4" width="5.42578125" style="2" customWidth="1"/>
    <col min="5" max="5" width="6.42578125" style="2" customWidth="1"/>
    <col min="6" max="6" width="62.85546875" style="2" customWidth="1"/>
    <col min="7" max="7" width="17" style="2" customWidth="1"/>
    <col min="8" max="8" width="16.5703125" style="2" customWidth="1"/>
    <col min="9" max="9" width="14.85546875" style="2" customWidth="1"/>
    <col min="10" max="10" width="15" style="2" customWidth="1"/>
    <col min="11" max="11" width="14" style="2" customWidth="1"/>
    <col min="12" max="12" width="15.7109375" style="2" customWidth="1"/>
    <col min="13" max="13" width="16.28515625" style="2" customWidth="1"/>
    <col min="14" max="14" width="15.5703125" style="2" customWidth="1"/>
    <col min="15" max="15" width="11.42578125" style="1"/>
    <col min="16" max="44" width="11.42578125" style="145"/>
    <col min="45" max="16384" width="11.42578125" style="1"/>
  </cols>
  <sheetData>
    <row r="1" spans="1:15" ht="15.75" customHeight="1" x14ac:dyDescent="0.2">
      <c r="A1" s="566">
        <f>+PPNE1!B1</f>
        <v>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8"/>
    </row>
    <row r="2" spans="1:15" ht="15.75" customHeight="1" x14ac:dyDescent="0.25">
      <c r="A2" s="569" t="s">
        <v>458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70"/>
    </row>
    <row r="3" spans="1:15" ht="15.75" customHeight="1" x14ac:dyDescent="0.25">
      <c r="A3" s="571" t="s">
        <v>459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72"/>
    </row>
    <row r="4" spans="1:15" ht="15.75" customHeight="1" x14ac:dyDescent="0.2">
      <c r="A4" s="563" t="s">
        <v>68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73"/>
    </row>
    <row r="5" spans="1:15" ht="15.75" customHeight="1" x14ac:dyDescent="0.2">
      <c r="A5" s="563">
        <f>+PPNE1!C5</f>
        <v>2020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73"/>
    </row>
    <row r="6" spans="1:15" ht="15.75" customHeight="1" x14ac:dyDescent="0.2">
      <c r="A6" s="15" t="s">
        <v>325</v>
      </c>
      <c r="B6" s="5"/>
      <c r="C6" s="5"/>
      <c r="D6" s="5"/>
      <c r="E6" s="5"/>
      <c r="F6" s="565" t="str">
        <f>+PPNE1!B6</f>
        <v>Metropolitano</v>
      </c>
      <c r="G6" s="565"/>
      <c r="H6" s="565"/>
      <c r="I6" s="565"/>
      <c r="J6" s="565"/>
      <c r="K6" s="565"/>
      <c r="L6" s="565"/>
      <c r="M6" s="565"/>
      <c r="N6" s="565"/>
      <c r="O6" s="574"/>
    </row>
    <row r="7" spans="1:15" ht="15.75" customHeight="1" x14ac:dyDescent="0.2">
      <c r="A7" s="44" t="s">
        <v>324</v>
      </c>
      <c r="B7" s="45"/>
      <c r="C7" s="45"/>
      <c r="D7" s="16"/>
      <c r="E7" s="45"/>
      <c r="F7" s="575">
        <f>+PPNE1!B7</f>
        <v>0</v>
      </c>
      <c r="G7" s="575"/>
      <c r="H7" s="575"/>
      <c r="I7" s="575"/>
      <c r="J7" s="575"/>
      <c r="K7" s="575"/>
      <c r="L7" s="575"/>
      <c r="M7" s="575"/>
      <c r="N7" s="575"/>
      <c r="O7" s="576"/>
    </row>
    <row r="8" spans="1:15" ht="15.75" customHeight="1" x14ac:dyDescent="0.2">
      <c r="A8" s="48" t="s">
        <v>61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</row>
    <row r="9" spans="1:15" ht="13.5" x14ac:dyDescent="0.25">
      <c r="A9" s="105" t="s">
        <v>323</v>
      </c>
      <c r="B9" s="3"/>
      <c r="C9" s="3"/>
      <c r="D9" s="3"/>
      <c r="E9" s="106"/>
      <c r="F9" s="107"/>
      <c r="G9" s="141">
        <f>+PPNE3!F16</f>
        <v>0</v>
      </c>
      <c r="H9" s="104"/>
      <c r="I9" s="104"/>
      <c r="J9" s="104"/>
      <c r="K9" s="104"/>
      <c r="L9" s="104"/>
      <c r="M9" s="104"/>
      <c r="N9" s="104"/>
      <c r="O9" s="108"/>
    </row>
    <row r="10" spans="1:15" ht="13.5" x14ac:dyDescent="0.25">
      <c r="A10" s="105" t="s">
        <v>55</v>
      </c>
      <c r="B10" s="3"/>
      <c r="C10" s="3"/>
      <c r="D10" s="3"/>
      <c r="E10" s="106"/>
      <c r="F10" s="107"/>
      <c r="G10" s="141">
        <f>+PPNE3!F22</f>
        <v>400786203.25</v>
      </c>
      <c r="H10" s="104"/>
      <c r="I10" s="104"/>
      <c r="J10" s="104"/>
      <c r="K10" s="104"/>
      <c r="L10" s="104"/>
      <c r="M10" s="104"/>
      <c r="N10" s="104"/>
      <c r="O10" s="108"/>
    </row>
    <row r="11" spans="1:15" ht="13.5" x14ac:dyDescent="0.25">
      <c r="A11" s="105" t="s">
        <v>476</v>
      </c>
      <c r="B11" s="3"/>
      <c r="C11" s="3"/>
      <c r="D11" s="3"/>
      <c r="E11" s="106"/>
      <c r="F11" s="107"/>
      <c r="G11" s="141">
        <f>+PPNE3!F15</f>
        <v>306397207.95999998</v>
      </c>
      <c r="H11" s="104"/>
      <c r="I11" s="104"/>
      <c r="J11" s="104"/>
      <c r="K11" s="104"/>
      <c r="L11" s="104"/>
      <c r="M11" s="104"/>
      <c r="N11" s="104"/>
      <c r="O11" s="108"/>
    </row>
    <row r="12" spans="1:15" ht="13.5" x14ac:dyDescent="0.25">
      <c r="A12" s="105" t="s">
        <v>56</v>
      </c>
      <c r="B12" s="3"/>
      <c r="C12" s="3"/>
      <c r="D12" s="3"/>
      <c r="E12" s="106"/>
      <c r="F12" s="107"/>
      <c r="G12" s="141">
        <f>PPNE3!F11+PPNE3!F12+PPNE3!F17+PPNE3!F20+PPNE3!F21</f>
        <v>2800000</v>
      </c>
      <c r="H12" s="104"/>
      <c r="I12" s="104"/>
      <c r="J12" s="104"/>
      <c r="K12" s="104"/>
      <c r="L12" s="104"/>
      <c r="M12" s="104"/>
      <c r="N12" s="104"/>
      <c r="O12" s="108"/>
    </row>
    <row r="13" spans="1:15" ht="13.5" x14ac:dyDescent="0.25">
      <c r="A13" s="109" t="s">
        <v>67</v>
      </c>
      <c r="B13" s="3"/>
      <c r="C13" s="3"/>
      <c r="D13" s="3"/>
      <c r="E13" s="106"/>
      <c r="F13" s="107"/>
      <c r="G13" s="142">
        <f>+PPNE3!F18</f>
        <v>0</v>
      </c>
      <c r="H13" s="104"/>
      <c r="I13" s="104"/>
      <c r="J13" s="104"/>
      <c r="K13" s="104"/>
      <c r="L13" s="104"/>
      <c r="M13" s="104"/>
      <c r="N13" s="104"/>
      <c r="O13" s="108"/>
    </row>
    <row r="14" spans="1:15" ht="14.25" thickBot="1" x14ac:dyDescent="0.3">
      <c r="A14" s="93" t="s">
        <v>78</v>
      </c>
      <c r="B14" s="94"/>
      <c r="C14" s="94"/>
      <c r="D14" s="94"/>
      <c r="E14" s="95"/>
      <c r="F14" s="96"/>
      <c r="G14" s="97">
        <f>SUM(G9:G13)</f>
        <v>709983411.21000004</v>
      </c>
      <c r="H14" s="98"/>
      <c r="I14" s="98"/>
      <c r="J14" s="98"/>
      <c r="K14" s="98"/>
      <c r="L14" s="98"/>
      <c r="M14" s="98"/>
      <c r="N14" s="98"/>
      <c r="O14" s="99"/>
    </row>
    <row r="15" spans="1:15" ht="15.75" customHeight="1" thickTop="1" x14ac:dyDescent="0.2">
      <c r="A15" s="51" t="s">
        <v>63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52"/>
    </row>
    <row r="16" spans="1:15" ht="19.5" customHeight="1" x14ac:dyDescent="0.2">
      <c r="A16" s="584" t="s">
        <v>79</v>
      </c>
      <c r="B16" s="584" t="s">
        <v>64</v>
      </c>
      <c r="C16" s="584" t="s">
        <v>4</v>
      </c>
      <c r="D16" s="584" t="s">
        <v>65</v>
      </c>
      <c r="E16" s="584" t="s">
        <v>27</v>
      </c>
      <c r="F16" s="578" t="s">
        <v>69</v>
      </c>
      <c r="G16" s="577" t="s">
        <v>70</v>
      </c>
      <c r="H16" s="577" t="s">
        <v>71</v>
      </c>
      <c r="I16" s="582" t="s">
        <v>72</v>
      </c>
      <c r="J16" s="583" t="s">
        <v>76</v>
      </c>
      <c r="K16" s="583"/>
      <c r="L16" s="577" t="s">
        <v>77</v>
      </c>
      <c r="M16" s="577"/>
      <c r="N16" s="580" t="s">
        <v>350</v>
      </c>
      <c r="O16" s="580" t="s">
        <v>26</v>
      </c>
    </row>
    <row r="17" spans="1:15" ht="44.25" customHeight="1" x14ac:dyDescent="0.2">
      <c r="A17" s="584"/>
      <c r="B17" s="584"/>
      <c r="C17" s="584"/>
      <c r="D17" s="584"/>
      <c r="E17" s="584"/>
      <c r="F17" s="579"/>
      <c r="G17" s="577"/>
      <c r="H17" s="577"/>
      <c r="I17" s="582"/>
      <c r="J17" s="47" t="s">
        <v>73</v>
      </c>
      <c r="K17" s="47" t="s">
        <v>74</v>
      </c>
      <c r="L17" s="47" t="s">
        <v>54</v>
      </c>
      <c r="M17" s="47" t="s">
        <v>75</v>
      </c>
      <c r="N17" s="581"/>
      <c r="O17" s="581"/>
    </row>
    <row r="18" spans="1:15" ht="12.75" x14ac:dyDescent="0.2">
      <c r="A18" s="80">
        <v>2</v>
      </c>
      <c r="B18" s="81"/>
      <c r="C18" s="81"/>
      <c r="D18" s="81"/>
      <c r="E18" s="81"/>
      <c r="F18" s="82" t="s">
        <v>10</v>
      </c>
      <c r="G18" s="83">
        <f t="shared" ref="G18:N18" si="0">+G19+G87+G218+G337+G395+G402+G485</f>
        <v>69079176.746270016</v>
      </c>
      <c r="H18" s="83">
        <f t="shared" si="0"/>
        <v>78657557.17588301</v>
      </c>
      <c r="I18" s="83">
        <f t="shared" si="0"/>
        <v>288163652.74076003</v>
      </c>
      <c r="J18" s="83">
        <f t="shared" si="0"/>
        <v>60385350.100588001</v>
      </c>
      <c r="K18" s="83">
        <f t="shared" si="0"/>
        <v>28185784.929814003</v>
      </c>
      <c r="L18" s="83">
        <f t="shared" si="0"/>
        <v>2083219.5414570002</v>
      </c>
      <c r="M18" s="83">
        <f t="shared" si="0"/>
        <v>183325669.97522798</v>
      </c>
      <c r="N18" s="83">
        <f t="shared" si="0"/>
        <v>709983411.21000004</v>
      </c>
      <c r="O18" s="117">
        <f>+O19+O87+O218+O337+O395+O402+O485</f>
        <v>100</v>
      </c>
    </row>
    <row r="19" spans="1:15" ht="12.75" x14ac:dyDescent="0.2">
      <c r="A19" s="88">
        <v>2</v>
      </c>
      <c r="B19" s="89">
        <v>1</v>
      </c>
      <c r="C19" s="90"/>
      <c r="D19" s="90"/>
      <c r="E19" s="90"/>
      <c r="F19" s="91" t="s">
        <v>351</v>
      </c>
      <c r="G19" s="92">
        <f t="shared" ref="G19:N19" si="1">+G20+G47+G63+G70+G78</f>
        <v>52620305.580000013</v>
      </c>
      <c r="H19" s="92">
        <f t="shared" si="1"/>
        <v>47038630.690000005</v>
      </c>
      <c r="I19" s="92">
        <f t="shared" si="1"/>
        <v>150550350.33000001</v>
      </c>
      <c r="J19" s="92">
        <f t="shared" si="1"/>
        <v>36664735.049999997</v>
      </c>
      <c r="K19" s="92">
        <f t="shared" si="1"/>
        <v>18335906.330000002</v>
      </c>
      <c r="L19" s="92">
        <f t="shared" si="1"/>
        <v>0</v>
      </c>
      <c r="M19" s="92">
        <f t="shared" si="1"/>
        <v>129637772.30999999</v>
      </c>
      <c r="N19" s="92">
        <f t="shared" si="1"/>
        <v>434847700.29000002</v>
      </c>
      <c r="O19" s="118">
        <f>+O20+O47+O63+O70+O78</f>
        <v>61.247585989214066</v>
      </c>
    </row>
    <row r="20" spans="1:15" ht="12.75" x14ac:dyDescent="0.2">
      <c r="A20" s="86">
        <v>2</v>
      </c>
      <c r="B20" s="84">
        <v>1</v>
      </c>
      <c r="C20" s="84">
        <v>1</v>
      </c>
      <c r="D20" s="84"/>
      <c r="E20" s="84"/>
      <c r="F20" s="87" t="s">
        <v>80</v>
      </c>
      <c r="G20" s="85">
        <f t="shared" ref="G20:N20" si="2">+G21+G28+G36+G38+G40+G45</f>
        <v>41503177.180000007</v>
      </c>
      <c r="H20" s="85">
        <f t="shared" si="2"/>
        <v>39440053.360000007</v>
      </c>
      <c r="I20" s="85">
        <f t="shared" si="2"/>
        <v>121898026.01000001</v>
      </c>
      <c r="J20" s="85">
        <f t="shared" si="2"/>
        <v>28918551.529999997</v>
      </c>
      <c r="K20" s="85">
        <f t="shared" si="2"/>
        <v>14632557.08</v>
      </c>
      <c r="L20" s="85">
        <f t="shared" si="2"/>
        <v>0</v>
      </c>
      <c r="M20" s="85">
        <f t="shared" si="2"/>
        <v>99760598.069999993</v>
      </c>
      <c r="N20" s="85">
        <f t="shared" si="2"/>
        <v>346152963.23000002</v>
      </c>
      <c r="O20" s="119">
        <f>+O21+O28+O36+O38+O40+O45</f>
        <v>48.755077620766322</v>
      </c>
    </row>
    <row r="21" spans="1:15" ht="12.75" x14ac:dyDescent="0.2">
      <c r="A21" s="64">
        <v>2</v>
      </c>
      <c r="B21" s="65">
        <v>1</v>
      </c>
      <c r="C21" s="65">
        <v>1</v>
      </c>
      <c r="D21" s="65">
        <v>1</v>
      </c>
      <c r="E21" s="65"/>
      <c r="F21" s="53" t="s">
        <v>81</v>
      </c>
      <c r="G21" s="66">
        <f t="shared" ref="G21:N21" si="3">SUM(G22:G27)</f>
        <v>0</v>
      </c>
      <c r="H21" s="66">
        <f t="shared" si="3"/>
        <v>0</v>
      </c>
      <c r="I21" s="66">
        <f t="shared" si="3"/>
        <v>0</v>
      </c>
      <c r="J21" s="66">
        <f t="shared" si="3"/>
        <v>0</v>
      </c>
      <c r="K21" s="66">
        <f t="shared" si="3"/>
        <v>0</v>
      </c>
      <c r="L21" s="66">
        <f t="shared" si="3"/>
        <v>0</v>
      </c>
      <c r="M21" s="66">
        <f t="shared" si="3"/>
        <v>0</v>
      </c>
      <c r="N21" s="66">
        <f t="shared" si="3"/>
        <v>0</v>
      </c>
      <c r="O21" s="120">
        <f>SUM(O22:O27)</f>
        <v>0</v>
      </c>
    </row>
    <row r="22" spans="1:15" ht="12.75" x14ac:dyDescent="0.2">
      <c r="A22" s="56">
        <v>2</v>
      </c>
      <c r="B22" s="57">
        <v>1</v>
      </c>
      <c r="C22" s="57">
        <v>1</v>
      </c>
      <c r="D22" s="57">
        <v>1</v>
      </c>
      <c r="E22" s="57" t="s">
        <v>309</v>
      </c>
      <c r="F22" s="54" t="s">
        <v>352</v>
      </c>
      <c r="G22" s="55"/>
      <c r="H22" s="55"/>
      <c r="I22" s="55"/>
      <c r="J22" s="55"/>
      <c r="K22" s="55"/>
      <c r="L22" s="55"/>
      <c r="M22" s="55"/>
      <c r="N22" s="55">
        <f t="shared" ref="N22:N27" si="4">SUBTOTAL(9,G22:M22)</f>
        <v>0</v>
      </c>
      <c r="O22" s="110">
        <f t="shared" ref="O22:O27" si="5">IFERROR(N22/$N$18*100,"0.00")</f>
        <v>0</v>
      </c>
    </row>
    <row r="23" spans="1:15" ht="12.75" x14ac:dyDescent="0.2">
      <c r="A23" s="56">
        <v>2</v>
      </c>
      <c r="B23" s="57">
        <v>1</v>
      </c>
      <c r="C23" s="57">
        <v>1</v>
      </c>
      <c r="D23" s="57">
        <v>1</v>
      </c>
      <c r="E23" s="57" t="s">
        <v>310</v>
      </c>
      <c r="F23" s="58" t="s">
        <v>82</v>
      </c>
      <c r="G23" s="55"/>
      <c r="H23" s="55"/>
      <c r="I23" s="55"/>
      <c r="J23" s="55"/>
      <c r="K23" s="55"/>
      <c r="L23" s="55"/>
      <c r="M23" s="55"/>
      <c r="N23" s="55">
        <f t="shared" si="4"/>
        <v>0</v>
      </c>
      <c r="O23" s="110">
        <f t="shared" si="5"/>
        <v>0</v>
      </c>
    </row>
    <row r="24" spans="1:15" ht="12.75" x14ac:dyDescent="0.2">
      <c r="A24" s="56">
        <v>2</v>
      </c>
      <c r="B24" s="57">
        <v>1</v>
      </c>
      <c r="C24" s="57">
        <v>1</v>
      </c>
      <c r="D24" s="57">
        <v>1</v>
      </c>
      <c r="E24" s="57" t="s">
        <v>311</v>
      </c>
      <c r="F24" s="58" t="s">
        <v>353</v>
      </c>
      <c r="G24" s="55"/>
      <c r="H24" s="55"/>
      <c r="I24" s="55"/>
      <c r="J24" s="55"/>
      <c r="K24" s="55"/>
      <c r="L24" s="55"/>
      <c r="M24" s="55"/>
      <c r="N24" s="55">
        <f t="shared" si="4"/>
        <v>0</v>
      </c>
      <c r="O24" s="110">
        <f t="shared" si="5"/>
        <v>0</v>
      </c>
    </row>
    <row r="25" spans="1:15" ht="12.75" x14ac:dyDescent="0.2">
      <c r="A25" s="56">
        <v>2</v>
      </c>
      <c r="B25" s="57">
        <v>1</v>
      </c>
      <c r="C25" s="57">
        <v>1</v>
      </c>
      <c r="D25" s="57">
        <v>1</v>
      </c>
      <c r="E25" s="57" t="s">
        <v>312</v>
      </c>
      <c r="F25" s="58" t="s">
        <v>83</v>
      </c>
      <c r="G25" s="55"/>
      <c r="H25" s="55"/>
      <c r="I25" s="55"/>
      <c r="J25" s="55"/>
      <c r="K25" s="55"/>
      <c r="L25" s="55"/>
      <c r="M25" s="55"/>
      <c r="N25" s="55">
        <f t="shared" si="4"/>
        <v>0</v>
      </c>
      <c r="O25" s="110">
        <f t="shared" si="5"/>
        <v>0</v>
      </c>
    </row>
    <row r="26" spans="1:15" ht="12.75" x14ac:dyDescent="0.2">
      <c r="A26" s="56">
        <v>2</v>
      </c>
      <c r="B26" s="57">
        <v>1</v>
      </c>
      <c r="C26" s="57">
        <v>1</v>
      </c>
      <c r="D26" s="57">
        <v>1</v>
      </c>
      <c r="E26" s="57" t="s">
        <v>316</v>
      </c>
      <c r="F26" s="58" t="s">
        <v>84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/>
      <c r="M26" s="55">
        <v>0</v>
      </c>
      <c r="N26" s="55">
        <f>SUBTOTAL(9,G26:M26)</f>
        <v>0</v>
      </c>
      <c r="O26" s="110">
        <f t="shared" si="5"/>
        <v>0</v>
      </c>
    </row>
    <row r="27" spans="1:15" ht="12.75" x14ac:dyDescent="0.2">
      <c r="A27" s="56">
        <v>2</v>
      </c>
      <c r="B27" s="57">
        <v>1</v>
      </c>
      <c r="C27" s="57">
        <v>1</v>
      </c>
      <c r="D27" s="57">
        <v>1</v>
      </c>
      <c r="E27" s="57" t="s">
        <v>354</v>
      </c>
      <c r="F27" s="58" t="s">
        <v>355</v>
      </c>
      <c r="G27" s="55"/>
      <c r="H27" s="55"/>
      <c r="I27" s="55"/>
      <c r="J27" s="55"/>
      <c r="K27" s="55"/>
      <c r="L27" s="55"/>
      <c r="M27" s="55"/>
      <c r="N27" s="55">
        <f t="shared" si="4"/>
        <v>0</v>
      </c>
      <c r="O27" s="110">
        <f t="shared" si="5"/>
        <v>0</v>
      </c>
    </row>
    <row r="28" spans="1:15" ht="12.75" x14ac:dyDescent="0.2">
      <c r="A28" s="64">
        <v>2</v>
      </c>
      <c r="B28" s="65">
        <v>1</v>
      </c>
      <c r="C28" s="65">
        <v>1</v>
      </c>
      <c r="D28" s="65">
        <v>2</v>
      </c>
      <c r="E28" s="65"/>
      <c r="F28" s="53" t="s">
        <v>85</v>
      </c>
      <c r="G28" s="66">
        <f t="shared" ref="G28:N28" si="6">SUM(G29:G35)</f>
        <v>37876370.390000001</v>
      </c>
      <c r="H28" s="66">
        <f t="shared" si="6"/>
        <v>36133778.850000001</v>
      </c>
      <c r="I28" s="66">
        <f t="shared" si="6"/>
        <v>111951496.04000001</v>
      </c>
      <c r="J28" s="66">
        <f t="shared" si="6"/>
        <v>26391467.899999999</v>
      </c>
      <c r="K28" s="66">
        <f t="shared" si="6"/>
        <v>13424391.639999999</v>
      </c>
      <c r="L28" s="66">
        <f t="shared" si="6"/>
        <v>0</v>
      </c>
      <c r="M28" s="66">
        <f t="shared" si="6"/>
        <v>91075365.459999993</v>
      </c>
      <c r="N28" s="66">
        <f t="shared" si="6"/>
        <v>316852870.28000003</v>
      </c>
      <c r="O28" s="120">
        <f>SUM(O29:O35)</f>
        <v>44.628207543609889</v>
      </c>
    </row>
    <row r="29" spans="1:15" ht="12.75" x14ac:dyDescent="0.2">
      <c r="A29" s="56">
        <v>2</v>
      </c>
      <c r="B29" s="57">
        <v>1</v>
      </c>
      <c r="C29" s="57">
        <v>1</v>
      </c>
      <c r="D29" s="57">
        <v>2</v>
      </c>
      <c r="E29" s="57" t="s">
        <v>309</v>
      </c>
      <c r="F29" s="58" t="s">
        <v>86</v>
      </c>
      <c r="G29" s="55">
        <v>37876370.390000001</v>
      </c>
      <c r="H29" s="55">
        <v>35839044.200000003</v>
      </c>
      <c r="I29" s="55">
        <v>104824793.93000001</v>
      </c>
      <c r="J29" s="55">
        <v>26391467.899999999</v>
      </c>
      <c r="K29" s="55">
        <v>12617413.619999999</v>
      </c>
      <c r="L29" s="55">
        <v>0</v>
      </c>
      <c r="M29" s="55">
        <v>90703780.239999995</v>
      </c>
      <c r="N29" s="55">
        <f t="shared" ref="N29:N35" si="7">SUBTOTAL(9,G29:M29)</f>
        <v>308252870.28000003</v>
      </c>
      <c r="O29" s="110">
        <f t="shared" ref="O29:O35" si="8">IFERROR(N29/$N$18*100,"0.00")</f>
        <v>43.416911636661396</v>
      </c>
    </row>
    <row r="30" spans="1:15" ht="12.75" x14ac:dyDescent="0.2">
      <c r="A30" s="56">
        <v>2</v>
      </c>
      <c r="B30" s="57">
        <v>1</v>
      </c>
      <c r="C30" s="57">
        <v>1</v>
      </c>
      <c r="D30" s="57">
        <v>2</v>
      </c>
      <c r="E30" s="57" t="s">
        <v>310</v>
      </c>
      <c r="F30" s="58" t="s">
        <v>87</v>
      </c>
      <c r="G30" s="55"/>
      <c r="H30" s="55"/>
      <c r="I30" s="55"/>
      <c r="J30" s="55"/>
      <c r="K30" s="55"/>
      <c r="L30" s="55"/>
      <c r="M30" s="55"/>
      <c r="N30" s="55">
        <f t="shared" si="7"/>
        <v>0</v>
      </c>
      <c r="O30" s="110">
        <f t="shared" si="8"/>
        <v>0</v>
      </c>
    </row>
    <row r="31" spans="1:15" ht="12.75" x14ac:dyDescent="0.2">
      <c r="A31" s="56">
        <v>2</v>
      </c>
      <c r="B31" s="57">
        <v>1</v>
      </c>
      <c r="C31" s="57">
        <v>1</v>
      </c>
      <c r="D31" s="57">
        <v>2</v>
      </c>
      <c r="E31" s="57" t="s">
        <v>311</v>
      </c>
      <c r="F31" s="58" t="s">
        <v>43</v>
      </c>
      <c r="G31" s="55"/>
      <c r="H31" s="55">
        <v>294734.65000000002</v>
      </c>
      <c r="I31" s="55">
        <v>7126702.1100000003</v>
      </c>
      <c r="J31" s="55"/>
      <c r="K31" s="55">
        <v>806978.02</v>
      </c>
      <c r="L31" s="55"/>
      <c r="M31" s="55">
        <v>371585.22</v>
      </c>
      <c r="N31" s="55">
        <f t="shared" si="7"/>
        <v>8600000.0000000019</v>
      </c>
      <c r="O31" s="110">
        <f t="shared" si="8"/>
        <v>1.2112959069484908</v>
      </c>
    </row>
    <row r="32" spans="1:15" ht="12.75" x14ac:dyDescent="0.2">
      <c r="A32" s="56">
        <v>2</v>
      </c>
      <c r="B32" s="57">
        <v>1</v>
      </c>
      <c r="C32" s="57">
        <v>1</v>
      </c>
      <c r="D32" s="57">
        <v>2</v>
      </c>
      <c r="E32" s="57" t="s">
        <v>312</v>
      </c>
      <c r="F32" s="58" t="s">
        <v>88</v>
      </c>
      <c r="G32" s="55"/>
      <c r="H32" s="55"/>
      <c r="I32" s="55"/>
      <c r="J32" s="55"/>
      <c r="K32" s="55"/>
      <c r="L32" s="55"/>
      <c r="M32" s="55"/>
      <c r="N32" s="55">
        <f t="shared" si="7"/>
        <v>0</v>
      </c>
      <c r="O32" s="110">
        <f t="shared" si="8"/>
        <v>0</v>
      </c>
    </row>
    <row r="33" spans="1:15" ht="12.75" x14ac:dyDescent="0.2">
      <c r="A33" s="56">
        <v>2</v>
      </c>
      <c r="B33" s="57">
        <v>1</v>
      </c>
      <c r="C33" s="57">
        <v>1</v>
      </c>
      <c r="D33" s="57">
        <v>2</v>
      </c>
      <c r="E33" s="57" t="s">
        <v>316</v>
      </c>
      <c r="F33" s="58" t="s">
        <v>89</v>
      </c>
      <c r="G33" s="55"/>
      <c r="H33" s="55"/>
      <c r="I33" s="55"/>
      <c r="J33" s="55"/>
      <c r="K33" s="55"/>
      <c r="L33" s="55"/>
      <c r="M33" s="55"/>
      <c r="N33" s="55">
        <f t="shared" si="7"/>
        <v>0</v>
      </c>
      <c r="O33" s="110">
        <f t="shared" si="8"/>
        <v>0</v>
      </c>
    </row>
    <row r="34" spans="1:15" ht="12.75" x14ac:dyDescent="0.2">
      <c r="A34" s="56">
        <v>2</v>
      </c>
      <c r="B34" s="57">
        <v>1</v>
      </c>
      <c r="C34" s="57">
        <v>1</v>
      </c>
      <c r="D34" s="57">
        <v>2</v>
      </c>
      <c r="E34" s="57" t="s">
        <v>354</v>
      </c>
      <c r="F34" s="58" t="s">
        <v>90</v>
      </c>
      <c r="G34" s="55"/>
      <c r="H34" s="55"/>
      <c r="I34" s="55"/>
      <c r="J34" s="55"/>
      <c r="K34" s="55"/>
      <c r="L34" s="55"/>
      <c r="M34" s="55"/>
      <c r="N34" s="55">
        <f t="shared" si="7"/>
        <v>0</v>
      </c>
      <c r="O34" s="110">
        <f t="shared" si="8"/>
        <v>0</v>
      </c>
    </row>
    <row r="35" spans="1:15" ht="12.75" x14ac:dyDescent="0.2">
      <c r="A35" s="56">
        <v>2</v>
      </c>
      <c r="B35" s="57">
        <v>1</v>
      </c>
      <c r="C35" s="57">
        <v>1</v>
      </c>
      <c r="D35" s="57">
        <v>2</v>
      </c>
      <c r="E35" s="57" t="s">
        <v>356</v>
      </c>
      <c r="F35" s="58" t="s">
        <v>45</v>
      </c>
      <c r="G35" s="55"/>
      <c r="H35" s="55"/>
      <c r="I35" s="55"/>
      <c r="J35" s="55"/>
      <c r="K35" s="55"/>
      <c r="L35" s="55"/>
      <c r="M35" s="55"/>
      <c r="N35" s="55">
        <f t="shared" si="7"/>
        <v>0</v>
      </c>
      <c r="O35" s="110">
        <f t="shared" si="8"/>
        <v>0</v>
      </c>
    </row>
    <row r="36" spans="1:15" ht="12.75" x14ac:dyDescent="0.2">
      <c r="A36" s="64">
        <v>2</v>
      </c>
      <c r="B36" s="65">
        <v>1</v>
      </c>
      <c r="C36" s="65">
        <v>1</v>
      </c>
      <c r="D36" s="65">
        <v>3</v>
      </c>
      <c r="E36" s="65"/>
      <c r="F36" s="53" t="s">
        <v>91</v>
      </c>
      <c r="G36" s="66">
        <f t="shared" ref="G36:O36" si="9">G37</f>
        <v>0</v>
      </c>
      <c r="H36" s="66">
        <f t="shared" si="9"/>
        <v>0</v>
      </c>
      <c r="I36" s="66">
        <f t="shared" si="9"/>
        <v>0</v>
      </c>
      <c r="J36" s="66">
        <f t="shared" si="9"/>
        <v>0</v>
      </c>
      <c r="K36" s="66">
        <f t="shared" si="9"/>
        <v>0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120">
        <f t="shared" si="9"/>
        <v>0</v>
      </c>
    </row>
    <row r="37" spans="1:15" ht="12.75" x14ac:dyDescent="0.2">
      <c r="A37" s="56">
        <v>2</v>
      </c>
      <c r="B37" s="57">
        <v>1</v>
      </c>
      <c r="C37" s="57">
        <v>1</v>
      </c>
      <c r="D37" s="57">
        <v>3</v>
      </c>
      <c r="E37" s="57" t="s">
        <v>309</v>
      </c>
      <c r="F37" s="58" t="s">
        <v>91</v>
      </c>
      <c r="G37" s="55"/>
      <c r="H37" s="55"/>
      <c r="I37" s="55"/>
      <c r="J37" s="55"/>
      <c r="K37" s="55"/>
      <c r="L37" s="55"/>
      <c r="M37" s="55"/>
      <c r="N37" s="55">
        <f>SUBTOTAL(9,G37:M37)</f>
        <v>0</v>
      </c>
      <c r="O37" s="110">
        <f>IFERROR(N37/$N$18*100,"0.00")</f>
        <v>0</v>
      </c>
    </row>
    <row r="38" spans="1:15" ht="12.75" x14ac:dyDescent="0.2">
      <c r="A38" s="64">
        <v>2</v>
      </c>
      <c r="B38" s="65">
        <v>1</v>
      </c>
      <c r="C38" s="65">
        <v>1</v>
      </c>
      <c r="D38" s="65">
        <v>4</v>
      </c>
      <c r="E38" s="65"/>
      <c r="F38" s="53" t="s">
        <v>357</v>
      </c>
      <c r="G38" s="66">
        <f t="shared" ref="G38:O38" si="10">G39</f>
        <v>3149280.95</v>
      </c>
      <c r="H38" s="66">
        <f t="shared" si="10"/>
        <v>2979884.77</v>
      </c>
      <c r="I38" s="66">
        <f t="shared" si="10"/>
        <v>8715796.25</v>
      </c>
      <c r="J38" s="66">
        <f t="shared" si="10"/>
        <v>2194353.54</v>
      </c>
      <c r="K38" s="66">
        <f t="shared" si="10"/>
        <v>1049091.56</v>
      </c>
      <c r="L38" s="66">
        <f t="shared" si="10"/>
        <v>0</v>
      </c>
      <c r="M38" s="66">
        <f t="shared" si="10"/>
        <v>7541685.8799999999</v>
      </c>
      <c r="N38" s="66">
        <f t="shared" si="10"/>
        <v>25630092.949999999</v>
      </c>
      <c r="O38" s="120">
        <f t="shared" si="10"/>
        <v>3.6099565912842282</v>
      </c>
    </row>
    <row r="39" spans="1:15" ht="12.75" x14ac:dyDescent="0.2">
      <c r="A39" s="56">
        <v>2</v>
      </c>
      <c r="B39" s="57">
        <v>1</v>
      </c>
      <c r="C39" s="57">
        <v>1</v>
      </c>
      <c r="D39" s="57">
        <v>4</v>
      </c>
      <c r="E39" s="57" t="s">
        <v>309</v>
      </c>
      <c r="F39" s="58" t="s">
        <v>357</v>
      </c>
      <c r="G39" s="55">
        <v>3149280.95</v>
      </c>
      <c r="H39" s="55">
        <v>2979884.77</v>
      </c>
      <c r="I39" s="55">
        <v>8715796.25</v>
      </c>
      <c r="J39" s="55">
        <v>2194353.54</v>
      </c>
      <c r="K39" s="55">
        <v>1049091.56</v>
      </c>
      <c r="L39" s="55">
        <v>0</v>
      </c>
      <c r="M39" s="55">
        <v>7541685.8799999999</v>
      </c>
      <c r="N39" s="55">
        <f>SUBTOTAL(9,G39:M39)</f>
        <v>25630092.949999999</v>
      </c>
      <c r="O39" s="110">
        <f>IFERROR(N39/$N$18*100,"0.00")</f>
        <v>3.6099565912842282</v>
      </c>
    </row>
    <row r="40" spans="1:15" ht="12.75" x14ac:dyDescent="0.2">
      <c r="A40" s="64">
        <v>2</v>
      </c>
      <c r="B40" s="65">
        <v>1</v>
      </c>
      <c r="C40" s="65">
        <v>1</v>
      </c>
      <c r="D40" s="65">
        <v>5</v>
      </c>
      <c r="E40" s="65"/>
      <c r="F40" s="53" t="s">
        <v>358</v>
      </c>
      <c r="G40" s="66">
        <f t="shared" ref="G40:N40" si="11">SUM(G41:G44)</f>
        <v>477525.83999999997</v>
      </c>
      <c r="H40" s="66">
        <f t="shared" si="11"/>
        <v>326389.74</v>
      </c>
      <c r="I40" s="66">
        <f t="shared" si="11"/>
        <v>1230733.72</v>
      </c>
      <c r="J40" s="66">
        <f t="shared" si="11"/>
        <v>332730.08999999997</v>
      </c>
      <c r="K40" s="66">
        <f t="shared" si="11"/>
        <v>159073.88</v>
      </c>
      <c r="L40" s="66">
        <f t="shared" si="11"/>
        <v>0</v>
      </c>
      <c r="M40" s="66">
        <f t="shared" si="11"/>
        <v>1143546.73</v>
      </c>
      <c r="N40" s="66">
        <f t="shared" si="11"/>
        <v>3670000</v>
      </c>
      <c r="O40" s="120">
        <f>SUM(O41:O44)</f>
        <v>0.51691348587220465</v>
      </c>
    </row>
    <row r="41" spans="1:15" ht="12.75" x14ac:dyDescent="0.2">
      <c r="A41" s="56">
        <v>2</v>
      </c>
      <c r="B41" s="57">
        <v>1</v>
      </c>
      <c r="C41" s="57">
        <v>1</v>
      </c>
      <c r="D41" s="57">
        <v>5</v>
      </c>
      <c r="E41" s="57" t="s">
        <v>309</v>
      </c>
      <c r="F41" s="59" t="s">
        <v>358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f>SUBTOTAL(9,G41:M41)</f>
        <v>0</v>
      </c>
      <c r="O41" s="110">
        <f>IFERROR(N41/$N$18*100,"0.00")</f>
        <v>0</v>
      </c>
    </row>
    <row r="42" spans="1:15" ht="12.75" x14ac:dyDescent="0.2">
      <c r="A42" s="56">
        <v>2</v>
      </c>
      <c r="B42" s="57">
        <v>1</v>
      </c>
      <c r="C42" s="57">
        <v>1</v>
      </c>
      <c r="D42" s="57">
        <v>5</v>
      </c>
      <c r="E42" s="57" t="s">
        <v>310</v>
      </c>
      <c r="F42" s="58" t="s">
        <v>92</v>
      </c>
      <c r="G42" s="55"/>
      <c r="H42" s="55"/>
      <c r="I42" s="55"/>
      <c r="J42" s="55"/>
      <c r="K42" s="55"/>
      <c r="L42" s="55"/>
      <c r="M42" s="55"/>
      <c r="N42" s="55">
        <f>SUBTOTAL(9,G42:M42)</f>
        <v>0</v>
      </c>
      <c r="O42" s="110">
        <f>IFERROR(N42/$N$18*100,"0.00")</f>
        <v>0</v>
      </c>
    </row>
    <row r="43" spans="1:15" ht="12.75" x14ac:dyDescent="0.2">
      <c r="A43" s="56">
        <v>2</v>
      </c>
      <c r="B43" s="57">
        <v>1</v>
      </c>
      <c r="C43" s="57">
        <v>1</v>
      </c>
      <c r="D43" s="57">
        <v>5</v>
      </c>
      <c r="E43" s="57" t="s">
        <v>311</v>
      </c>
      <c r="F43" s="58" t="s">
        <v>359</v>
      </c>
      <c r="G43" s="55">
        <v>234208.86</v>
      </c>
      <c r="H43" s="55">
        <v>160082.16</v>
      </c>
      <c r="I43" s="55">
        <v>603629.62</v>
      </c>
      <c r="J43" s="55">
        <v>163191.87</v>
      </c>
      <c r="K43" s="55">
        <v>78019.89</v>
      </c>
      <c r="L43" s="55">
        <v>0</v>
      </c>
      <c r="M43" s="55">
        <v>560867.6</v>
      </c>
      <c r="N43" s="55">
        <f>SUBTOTAL(9,G43:M43)</f>
        <v>1800000</v>
      </c>
      <c r="O43" s="110">
        <f>IFERROR(N43/$N$18*100,"0.00")</f>
        <v>0.25352705029154449</v>
      </c>
    </row>
    <row r="44" spans="1:15" ht="12.75" x14ac:dyDescent="0.2">
      <c r="A44" s="56">
        <v>2</v>
      </c>
      <c r="B44" s="57">
        <v>1</v>
      </c>
      <c r="C44" s="57">
        <v>1</v>
      </c>
      <c r="D44" s="57">
        <v>5</v>
      </c>
      <c r="E44" s="57" t="s">
        <v>312</v>
      </c>
      <c r="F44" s="58" t="s">
        <v>313</v>
      </c>
      <c r="G44" s="55">
        <v>243316.98</v>
      </c>
      <c r="H44" s="55">
        <v>166307.57999999999</v>
      </c>
      <c r="I44" s="55">
        <v>627104.1</v>
      </c>
      <c r="J44" s="55">
        <v>169538.22</v>
      </c>
      <c r="K44" s="55">
        <v>81053.990000000005</v>
      </c>
      <c r="L44" s="55">
        <v>0</v>
      </c>
      <c r="M44" s="55">
        <v>582679.13</v>
      </c>
      <c r="N44" s="55">
        <f>SUBTOTAL(9,G44:M44)</f>
        <v>1870000</v>
      </c>
      <c r="O44" s="110">
        <f>IFERROR(N44/$N$18*100,"0.00")</f>
        <v>0.26338643558066011</v>
      </c>
    </row>
    <row r="45" spans="1:15" ht="12.75" x14ac:dyDescent="0.2">
      <c r="A45" s="64">
        <v>2</v>
      </c>
      <c r="B45" s="65">
        <v>1</v>
      </c>
      <c r="C45" s="65">
        <v>1</v>
      </c>
      <c r="D45" s="65">
        <v>6</v>
      </c>
      <c r="E45" s="65"/>
      <c r="F45" s="53" t="s">
        <v>360</v>
      </c>
      <c r="G45" s="66">
        <f t="shared" ref="G45:O45" si="12">G46</f>
        <v>0</v>
      </c>
      <c r="H45" s="66">
        <f t="shared" si="12"/>
        <v>0</v>
      </c>
      <c r="I45" s="66">
        <f t="shared" si="12"/>
        <v>0</v>
      </c>
      <c r="J45" s="66">
        <f t="shared" si="12"/>
        <v>0</v>
      </c>
      <c r="K45" s="66">
        <f t="shared" si="12"/>
        <v>0</v>
      </c>
      <c r="L45" s="66">
        <f t="shared" si="12"/>
        <v>0</v>
      </c>
      <c r="M45" s="66">
        <f t="shared" si="12"/>
        <v>0</v>
      </c>
      <c r="N45" s="66">
        <f t="shared" si="12"/>
        <v>0</v>
      </c>
      <c r="O45" s="120">
        <f t="shared" si="12"/>
        <v>0</v>
      </c>
    </row>
    <row r="46" spans="1:15" ht="12.75" x14ac:dyDescent="0.2">
      <c r="A46" s="56">
        <v>2</v>
      </c>
      <c r="B46" s="57">
        <v>1</v>
      </c>
      <c r="C46" s="57">
        <v>1</v>
      </c>
      <c r="D46" s="57">
        <v>6</v>
      </c>
      <c r="E46" s="57" t="s">
        <v>309</v>
      </c>
      <c r="F46" s="58" t="s">
        <v>360</v>
      </c>
      <c r="G46" s="55"/>
      <c r="H46" s="55"/>
      <c r="I46" s="55"/>
      <c r="J46" s="55"/>
      <c r="K46" s="55"/>
      <c r="L46" s="55"/>
      <c r="M46" s="55"/>
      <c r="N46" s="55">
        <f>SUBTOTAL(9,G46:M46)</f>
        <v>0</v>
      </c>
      <c r="O46" s="110">
        <f>IFERROR(N46/$N$18*100,"0.00")</f>
        <v>0</v>
      </c>
    </row>
    <row r="47" spans="1:15" ht="12.75" x14ac:dyDescent="0.2">
      <c r="A47" s="86">
        <v>2</v>
      </c>
      <c r="B47" s="84">
        <v>1</v>
      </c>
      <c r="C47" s="84">
        <v>2</v>
      </c>
      <c r="D47" s="84"/>
      <c r="E47" s="84"/>
      <c r="F47" s="87" t="s">
        <v>28</v>
      </c>
      <c r="G47" s="342">
        <f t="shared" ref="G47:N47" si="13">+G48+G50+G61</f>
        <v>4944409.3099999996</v>
      </c>
      <c r="H47" s="342">
        <f t="shared" si="13"/>
        <v>3379512.25</v>
      </c>
      <c r="I47" s="342">
        <f t="shared" si="13"/>
        <v>12743291.970000001</v>
      </c>
      <c r="J47" s="342">
        <f t="shared" si="13"/>
        <v>3445161.67</v>
      </c>
      <c r="K47" s="342">
        <f t="shared" si="13"/>
        <v>1647086.47</v>
      </c>
      <c r="L47" s="342">
        <f t="shared" si="13"/>
        <v>0</v>
      </c>
      <c r="M47" s="342">
        <f t="shared" si="13"/>
        <v>15095158.66</v>
      </c>
      <c r="N47" s="342">
        <f t="shared" si="13"/>
        <v>41254620.329999998</v>
      </c>
      <c r="O47" s="119">
        <f>+O48+O50+O61</f>
        <v>5.8106456684236027</v>
      </c>
    </row>
    <row r="48" spans="1:15" ht="12.75" x14ac:dyDescent="0.2">
      <c r="A48" s="64">
        <v>2</v>
      </c>
      <c r="B48" s="65">
        <v>1</v>
      </c>
      <c r="C48" s="65">
        <v>2</v>
      </c>
      <c r="D48" s="65">
        <v>1</v>
      </c>
      <c r="E48" s="65"/>
      <c r="F48" s="53" t="s">
        <v>93</v>
      </c>
      <c r="G48" s="66">
        <f t="shared" ref="G48:O48" si="14">G49</f>
        <v>0</v>
      </c>
      <c r="H48" s="66">
        <f t="shared" si="14"/>
        <v>0</v>
      </c>
      <c r="I48" s="66">
        <f t="shared" si="14"/>
        <v>0</v>
      </c>
      <c r="J48" s="66">
        <f t="shared" si="14"/>
        <v>0</v>
      </c>
      <c r="K48" s="66">
        <f t="shared" si="14"/>
        <v>0</v>
      </c>
      <c r="L48" s="66">
        <f t="shared" si="14"/>
        <v>0</v>
      </c>
      <c r="M48" s="66">
        <f t="shared" si="14"/>
        <v>0</v>
      </c>
      <c r="N48" s="66">
        <f t="shared" si="14"/>
        <v>0</v>
      </c>
      <c r="O48" s="120">
        <f t="shared" si="14"/>
        <v>0</v>
      </c>
    </row>
    <row r="49" spans="1:15" ht="12.75" x14ac:dyDescent="0.2">
      <c r="A49" s="56">
        <v>2</v>
      </c>
      <c r="B49" s="57">
        <v>1</v>
      </c>
      <c r="C49" s="57">
        <v>2</v>
      </c>
      <c r="D49" s="57">
        <v>1</v>
      </c>
      <c r="E49" s="57" t="s">
        <v>309</v>
      </c>
      <c r="F49" s="58" t="s">
        <v>93</v>
      </c>
      <c r="G49" s="55"/>
      <c r="H49" s="55"/>
      <c r="I49" s="55"/>
      <c r="J49" s="55"/>
      <c r="K49" s="55"/>
      <c r="L49" s="55"/>
      <c r="M49" s="55"/>
      <c r="N49" s="55">
        <f>SUBTOTAL(9,G49:M49)</f>
        <v>0</v>
      </c>
      <c r="O49" s="110">
        <f>IFERROR(N49/$N$18*100,"0.00")</f>
        <v>0</v>
      </c>
    </row>
    <row r="50" spans="1:15" ht="12.75" x14ac:dyDescent="0.2">
      <c r="A50" s="64">
        <v>2</v>
      </c>
      <c r="B50" s="65">
        <v>1</v>
      </c>
      <c r="C50" s="65">
        <v>2</v>
      </c>
      <c r="D50" s="65">
        <v>2</v>
      </c>
      <c r="E50" s="65"/>
      <c r="F50" s="53" t="s">
        <v>94</v>
      </c>
      <c r="G50" s="66">
        <f t="shared" ref="G50:N50" si="15">SUM(G51:G60)</f>
        <v>4944409.3099999996</v>
      </c>
      <c r="H50" s="66">
        <f t="shared" si="15"/>
        <v>3379512.25</v>
      </c>
      <c r="I50" s="66">
        <f t="shared" si="15"/>
        <v>12743291.970000001</v>
      </c>
      <c r="J50" s="66">
        <f t="shared" si="15"/>
        <v>3445161.67</v>
      </c>
      <c r="K50" s="66">
        <f t="shared" si="15"/>
        <v>1647086.47</v>
      </c>
      <c r="L50" s="66">
        <f t="shared" si="15"/>
        <v>0</v>
      </c>
      <c r="M50" s="66">
        <f t="shared" si="15"/>
        <v>15095158.66</v>
      </c>
      <c r="N50" s="66">
        <f t="shared" si="15"/>
        <v>41254620.329999998</v>
      </c>
      <c r="O50" s="120">
        <f>SUM(O51:O60)</f>
        <v>5.8106456684236027</v>
      </c>
    </row>
    <row r="51" spans="1:15" ht="12.75" x14ac:dyDescent="0.2">
      <c r="A51" s="56">
        <v>2</v>
      </c>
      <c r="B51" s="57">
        <v>1</v>
      </c>
      <c r="C51" s="57">
        <v>2</v>
      </c>
      <c r="D51" s="57">
        <v>2</v>
      </c>
      <c r="E51" s="57" t="s">
        <v>309</v>
      </c>
      <c r="F51" s="58" t="s">
        <v>95</v>
      </c>
      <c r="G51" s="55"/>
      <c r="H51" s="55"/>
      <c r="I51" s="55"/>
      <c r="J51" s="55"/>
      <c r="K51" s="55"/>
      <c r="L51" s="55"/>
      <c r="M51" s="55"/>
      <c r="N51" s="55">
        <f t="shared" ref="N51:N60" si="16">SUBTOTAL(9,G51:M51)</f>
        <v>0</v>
      </c>
      <c r="O51" s="110">
        <f t="shared" ref="O51:O60" si="17">IFERROR(N51/$N$18*100,"0.00")</f>
        <v>0</v>
      </c>
    </row>
    <row r="52" spans="1:15" ht="12.75" x14ac:dyDescent="0.2">
      <c r="A52" s="56">
        <v>2</v>
      </c>
      <c r="B52" s="57">
        <v>1</v>
      </c>
      <c r="C52" s="57">
        <v>2</v>
      </c>
      <c r="D52" s="57">
        <v>2</v>
      </c>
      <c r="E52" s="57" t="s">
        <v>310</v>
      </c>
      <c r="F52" s="58" t="s">
        <v>96</v>
      </c>
      <c r="G52" s="55"/>
      <c r="H52" s="55"/>
      <c r="I52" s="55"/>
      <c r="J52" s="55"/>
      <c r="K52" s="55"/>
      <c r="L52" s="55"/>
      <c r="M52" s="55"/>
      <c r="N52" s="55">
        <f t="shared" si="16"/>
        <v>0</v>
      </c>
      <c r="O52" s="110">
        <f t="shared" si="17"/>
        <v>0</v>
      </c>
    </row>
    <row r="53" spans="1:15" ht="12.75" x14ac:dyDescent="0.2">
      <c r="A53" s="56">
        <v>2</v>
      </c>
      <c r="B53" s="57">
        <v>1</v>
      </c>
      <c r="C53" s="57">
        <v>2</v>
      </c>
      <c r="D53" s="57">
        <v>2</v>
      </c>
      <c r="E53" s="57" t="s">
        <v>311</v>
      </c>
      <c r="F53" s="60" t="s">
        <v>97</v>
      </c>
      <c r="G53" s="55"/>
      <c r="H53" s="55"/>
      <c r="I53" s="55"/>
      <c r="J53" s="55"/>
      <c r="K53" s="55"/>
      <c r="L53" s="55"/>
      <c r="M53" s="55"/>
      <c r="N53" s="55">
        <f t="shared" si="16"/>
        <v>0</v>
      </c>
      <c r="O53" s="110">
        <f t="shared" si="17"/>
        <v>0</v>
      </c>
    </row>
    <row r="54" spans="1:15" ht="12.75" x14ac:dyDescent="0.2">
      <c r="A54" s="56">
        <v>2</v>
      </c>
      <c r="B54" s="57">
        <v>1</v>
      </c>
      <c r="C54" s="57">
        <v>2</v>
      </c>
      <c r="D54" s="57">
        <v>2</v>
      </c>
      <c r="E54" s="57" t="s">
        <v>312</v>
      </c>
      <c r="F54" s="58" t="s">
        <v>98</v>
      </c>
      <c r="G54" s="55"/>
      <c r="H54" s="55"/>
      <c r="I54" s="55"/>
      <c r="J54" s="55"/>
      <c r="K54" s="55"/>
      <c r="L54" s="55"/>
      <c r="M54" s="55"/>
      <c r="N54" s="55">
        <f t="shared" si="16"/>
        <v>0</v>
      </c>
      <c r="O54" s="110">
        <f t="shared" si="17"/>
        <v>0</v>
      </c>
    </row>
    <row r="55" spans="1:15" ht="12.75" x14ac:dyDescent="0.2">
      <c r="A55" s="56">
        <v>2</v>
      </c>
      <c r="B55" s="57">
        <v>1</v>
      </c>
      <c r="C55" s="57">
        <v>2</v>
      </c>
      <c r="D55" s="57">
        <v>2</v>
      </c>
      <c r="E55" s="57" t="s">
        <v>316</v>
      </c>
      <c r="F55" s="58" t="s">
        <v>99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1176000</v>
      </c>
      <c r="N55" s="55">
        <f t="shared" si="16"/>
        <v>1176000</v>
      </c>
      <c r="O55" s="110">
        <f t="shared" si="17"/>
        <v>0.1656376728571424</v>
      </c>
    </row>
    <row r="56" spans="1:15" ht="12.75" x14ac:dyDescent="0.2">
      <c r="A56" s="56">
        <v>2</v>
      </c>
      <c r="B56" s="57">
        <v>1</v>
      </c>
      <c r="C56" s="57">
        <v>2</v>
      </c>
      <c r="D56" s="57">
        <v>2</v>
      </c>
      <c r="E56" s="57" t="s">
        <v>354</v>
      </c>
      <c r="F56" s="58" t="s">
        <v>100</v>
      </c>
      <c r="G56" s="55">
        <v>4944409.3099999996</v>
      </c>
      <c r="H56" s="55">
        <v>3379512.25</v>
      </c>
      <c r="I56" s="55">
        <v>12743291.970000001</v>
      </c>
      <c r="J56" s="55">
        <v>3445161.67</v>
      </c>
      <c r="K56" s="55">
        <v>1647086.47</v>
      </c>
      <c r="L56" s="55"/>
      <c r="M56" s="55">
        <v>13919158.66</v>
      </c>
      <c r="N56" s="55">
        <f t="shared" si="16"/>
        <v>40078620.329999998</v>
      </c>
      <c r="O56" s="110">
        <f t="shared" si="17"/>
        <v>5.64500799556646</v>
      </c>
    </row>
    <row r="57" spans="1:15" ht="12.75" x14ac:dyDescent="0.2">
      <c r="A57" s="56">
        <v>2</v>
      </c>
      <c r="B57" s="57">
        <v>1</v>
      </c>
      <c r="C57" s="57">
        <v>2</v>
      </c>
      <c r="D57" s="57">
        <v>2</v>
      </c>
      <c r="E57" s="57" t="s">
        <v>356</v>
      </c>
      <c r="F57" s="58" t="s">
        <v>101</v>
      </c>
      <c r="G57" s="55"/>
      <c r="H57" s="55"/>
      <c r="I57" s="55"/>
      <c r="J57" s="55"/>
      <c r="K57" s="55"/>
      <c r="L57" s="55"/>
      <c r="M57" s="55"/>
      <c r="N57" s="55">
        <f t="shared" si="16"/>
        <v>0</v>
      </c>
      <c r="O57" s="110">
        <f t="shared" si="17"/>
        <v>0</v>
      </c>
    </row>
    <row r="58" spans="1:15" ht="12.75" x14ac:dyDescent="0.2">
      <c r="A58" s="56">
        <v>2</v>
      </c>
      <c r="B58" s="57">
        <v>1</v>
      </c>
      <c r="C58" s="57">
        <v>2</v>
      </c>
      <c r="D58" s="57">
        <v>2</v>
      </c>
      <c r="E58" s="57" t="s">
        <v>361</v>
      </c>
      <c r="F58" s="58" t="s">
        <v>102</v>
      </c>
      <c r="G58" s="55"/>
      <c r="H58" s="55"/>
      <c r="I58" s="55"/>
      <c r="J58" s="55"/>
      <c r="K58" s="55"/>
      <c r="L58" s="55"/>
      <c r="M58" s="55"/>
      <c r="N58" s="55">
        <f t="shared" si="16"/>
        <v>0</v>
      </c>
      <c r="O58" s="110">
        <f t="shared" si="17"/>
        <v>0</v>
      </c>
    </row>
    <row r="59" spans="1:15" ht="12.75" x14ac:dyDescent="0.2">
      <c r="A59" s="56">
        <v>2</v>
      </c>
      <c r="B59" s="57">
        <v>1</v>
      </c>
      <c r="C59" s="57">
        <v>2</v>
      </c>
      <c r="D59" s="57">
        <v>2</v>
      </c>
      <c r="E59" s="57" t="s">
        <v>362</v>
      </c>
      <c r="F59" s="58" t="s">
        <v>103</v>
      </c>
      <c r="G59" s="55"/>
      <c r="H59" s="55"/>
      <c r="I59" s="55"/>
      <c r="J59" s="55"/>
      <c r="K59" s="55"/>
      <c r="L59" s="55"/>
      <c r="M59" s="55"/>
      <c r="N59" s="55">
        <f t="shared" si="16"/>
        <v>0</v>
      </c>
      <c r="O59" s="110">
        <f t="shared" si="17"/>
        <v>0</v>
      </c>
    </row>
    <row r="60" spans="1:15" ht="12.75" x14ac:dyDescent="0.2">
      <c r="A60" s="56">
        <v>2</v>
      </c>
      <c r="B60" s="57">
        <v>1</v>
      </c>
      <c r="C60" s="57">
        <v>2</v>
      </c>
      <c r="D60" s="57">
        <v>2</v>
      </c>
      <c r="E60" s="57" t="s">
        <v>363</v>
      </c>
      <c r="F60" s="60" t="s">
        <v>104</v>
      </c>
      <c r="G60" s="55"/>
      <c r="H60" s="55"/>
      <c r="I60" s="55"/>
      <c r="J60" s="55"/>
      <c r="K60" s="55"/>
      <c r="L60" s="55"/>
      <c r="M60" s="55"/>
      <c r="N60" s="55">
        <f t="shared" si="16"/>
        <v>0</v>
      </c>
      <c r="O60" s="110">
        <f t="shared" si="17"/>
        <v>0</v>
      </c>
    </row>
    <row r="61" spans="1:15" ht="12.75" x14ac:dyDescent="0.2">
      <c r="A61" s="64">
        <v>2</v>
      </c>
      <c r="B61" s="65">
        <v>1</v>
      </c>
      <c r="C61" s="65">
        <v>2</v>
      </c>
      <c r="D61" s="65">
        <v>3</v>
      </c>
      <c r="E61" s="65"/>
      <c r="F61" s="53" t="s">
        <v>44</v>
      </c>
      <c r="G61" s="66">
        <f t="shared" ref="G61:O61" si="18">G62</f>
        <v>0</v>
      </c>
      <c r="H61" s="66">
        <f t="shared" si="18"/>
        <v>0</v>
      </c>
      <c r="I61" s="66">
        <f t="shared" si="18"/>
        <v>0</v>
      </c>
      <c r="J61" s="66">
        <f t="shared" si="18"/>
        <v>0</v>
      </c>
      <c r="K61" s="66">
        <f t="shared" si="18"/>
        <v>0</v>
      </c>
      <c r="L61" s="66">
        <f t="shared" si="18"/>
        <v>0</v>
      </c>
      <c r="M61" s="66">
        <f t="shared" si="18"/>
        <v>0</v>
      </c>
      <c r="N61" s="66">
        <f t="shared" si="18"/>
        <v>0</v>
      </c>
      <c r="O61" s="120">
        <f t="shared" si="18"/>
        <v>0</v>
      </c>
    </row>
    <row r="62" spans="1:15" ht="12.75" x14ac:dyDescent="0.2">
      <c r="A62" s="56">
        <v>2</v>
      </c>
      <c r="B62" s="57">
        <v>1</v>
      </c>
      <c r="C62" s="57">
        <v>2</v>
      </c>
      <c r="D62" s="57">
        <v>3</v>
      </c>
      <c r="E62" s="57" t="s">
        <v>309</v>
      </c>
      <c r="F62" s="58" t="s">
        <v>44</v>
      </c>
      <c r="G62" s="55"/>
      <c r="H62" s="55"/>
      <c r="I62" s="55"/>
      <c r="J62" s="55"/>
      <c r="K62" s="55"/>
      <c r="L62" s="55"/>
      <c r="M62" s="55"/>
      <c r="N62" s="55">
        <f>SUBTOTAL(9,G62:M62)</f>
        <v>0</v>
      </c>
      <c r="O62" s="110">
        <f>IFERROR(N62/$N$18*100,"0.00")</f>
        <v>0</v>
      </c>
    </row>
    <row r="63" spans="1:15" ht="12.75" x14ac:dyDescent="0.2">
      <c r="A63" s="86">
        <v>2</v>
      </c>
      <c r="B63" s="84">
        <v>1</v>
      </c>
      <c r="C63" s="84">
        <v>3</v>
      </c>
      <c r="D63" s="84"/>
      <c r="E63" s="84"/>
      <c r="F63" s="87" t="s">
        <v>46</v>
      </c>
      <c r="G63" s="342">
        <f t="shared" ref="G63:N63" si="19">G64+G67</f>
        <v>0</v>
      </c>
      <c r="H63" s="342">
        <f t="shared" si="19"/>
        <v>0</v>
      </c>
      <c r="I63" s="342">
        <f t="shared" si="19"/>
        <v>0</v>
      </c>
      <c r="J63" s="342">
        <f t="shared" si="19"/>
        <v>0</v>
      </c>
      <c r="K63" s="342">
        <f t="shared" si="19"/>
        <v>0</v>
      </c>
      <c r="L63" s="342">
        <f t="shared" si="19"/>
        <v>0</v>
      </c>
      <c r="M63" s="342">
        <f t="shared" si="19"/>
        <v>0</v>
      </c>
      <c r="N63" s="342">
        <f t="shared" si="19"/>
        <v>0</v>
      </c>
      <c r="O63" s="119">
        <f>O64+O67</f>
        <v>0</v>
      </c>
    </row>
    <row r="64" spans="1:15" ht="12.75" x14ac:dyDescent="0.2">
      <c r="A64" s="64">
        <v>2</v>
      </c>
      <c r="B64" s="65">
        <v>1</v>
      </c>
      <c r="C64" s="65">
        <v>3</v>
      </c>
      <c r="D64" s="65">
        <v>1</v>
      </c>
      <c r="E64" s="65"/>
      <c r="F64" s="61" t="s">
        <v>105</v>
      </c>
      <c r="G64" s="66">
        <f t="shared" ref="G64:N64" si="20">SUM(G65:G66)</f>
        <v>0</v>
      </c>
      <c r="H64" s="66">
        <f t="shared" si="20"/>
        <v>0</v>
      </c>
      <c r="I64" s="66">
        <f t="shared" si="20"/>
        <v>0</v>
      </c>
      <c r="J64" s="66">
        <f t="shared" si="20"/>
        <v>0</v>
      </c>
      <c r="K64" s="66">
        <f t="shared" si="20"/>
        <v>0</v>
      </c>
      <c r="L64" s="66">
        <f t="shared" si="20"/>
        <v>0</v>
      </c>
      <c r="M64" s="66">
        <f t="shared" si="20"/>
        <v>0</v>
      </c>
      <c r="N64" s="66">
        <f t="shared" si="20"/>
        <v>0</v>
      </c>
      <c r="O64" s="120">
        <f>SUM(O65:O66)</f>
        <v>0</v>
      </c>
    </row>
    <row r="65" spans="1:15" ht="12.75" x14ac:dyDescent="0.2">
      <c r="A65" s="62">
        <v>2</v>
      </c>
      <c r="B65" s="57">
        <v>1</v>
      </c>
      <c r="C65" s="57">
        <v>3</v>
      </c>
      <c r="D65" s="57">
        <v>1</v>
      </c>
      <c r="E65" s="57" t="s">
        <v>309</v>
      </c>
      <c r="F65" s="63" t="s">
        <v>106</v>
      </c>
      <c r="G65" s="55"/>
      <c r="H65" s="55"/>
      <c r="I65" s="55"/>
      <c r="J65" s="55"/>
      <c r="K65" s="55"/>
      <c r="L65" s="55"/>
      <c r="M65" s="55"/>
      <c r="N65" s="55">
        <f>SUBTOTAL(9,G65:M65)</f>
        <v>0</v>
      </c>
      <c r="O65" s="110">
        <f>IFERROR(N65/$N$18*100,"0.00")</f>
        <v>0</v>
      </c>
    </row>
    <row r="66" spans="1:15" ht="12.75" x14ac:dyDescent="0.2">
      <c r="A66" s="62">
        <v>2</v>
      </c>
      <c r="B66" s="57">
        <v>1</v>
      </c>
      <c r="C66" s="57">
        <v>3</v>
      </c>
      <c r="D66" s="57">
        <v>1</v>
      </c>
      <c r="E66" s="57" t="s">
        <v>310</v>
      </c>
      <c r="F66" s="63" t="s">
        <v>107</v>
      </c>
      <c r="G66" s="55"/>
      <c r="H66" s="55"/>
      <c r="I66" s="55"/>
      <c r="J66" s="55"/>
      <c r="K66" s="55"/>
      <c r="L66" s="55"/>
      <c r="M66" s="55"/>
      <c r="N66" s="55">
        <f>SUBTOTAL(9,G66:M66)</f>
        <v>0</v>
      </c>
      <c r="O66" s="110">
        <f>IFERROR(N66/$N$18*100,"0.00")</f>
        <v>0</v>
      </c>
    </row>
    <row r="67" spans="1:15" ht="12.75" x14ac:dyDescent="0.2">
      <c r="A67" s="64">
        <v>2</v>
      </c>
      <c r="B67" s="65">
        <v>1</v>
      </c>
      <c r="C67" s="65">
        <v>3</v>
      </c>
      <c r="D67" s="65">
        <v>2</v>
      </c>
      <c r="E67" s="65"/>
      <c r="F67" s="61" t="s">
        <v>108</v>
      </c>
      <c r="G67" s="66">
        <f t="shared" ref="G67:N67" si="21">SUM(G68:G69)</f>
        <v>0</v>
      </c>
      <c r="H67" s="66">
        <f t="shared" si="21"/>
        <v>0</v>
      </c>
      <c r="I67" s="66">
        <f t="shared" si="21"/>
        <v>0</v>
      </c>
      <c r="J67" s="66">
        <f t="shared" si="21"/>
        <v>0</v>
      </c>
      <c r="K67" s="66">
        <f t="shared" si="21"/>
        <v>0</v>
      </c>
      <c r="L67" s="66">
        <f t="shared" si="21"/>
        <v>0</v>
      </c>
      <c r="M67" s="66">
        <f t="shared" si="21"/>
        <v>0</v>
      </c>
      <c r="N67" s="66">
        <f t="shared" si="21"/>
        <v>0</v>
      </c>
      <c r="O67" s="120">
        <f>SUM(O68:O69)</f>
        <v>0</v>
      </c>
    </row>
    <row r="68" spans="1:15" ht="12.75" x14ac:dyDescent="0.2">
      <c r="A68" s="62">
        <v>2</v>
      </c>
      <c r="B68" s="57">
        <v>1</v>
      </c>
      <c r="C68" s="57">
        <v>3</v>
      </c>
      <c r="D68" s="57">
        <v>2</v>
      </c>
      <c r="E68" s="57" t="s">
        <v>309</v>
      </c>
      <c r="F68" s="63" t="s">
        <v>109</v>
      </c>
      <c r="G68" s="55"/>
      <c r="H68" s="55"/>
      <c r="I68" s="55"/>
      <c r="J68" s="55"/>
      <c r="K68" s="55"/>
      <c r="L68" s="55"/>
      <c r="M68" s="55"/>
      <c r="N68" s="55">
        <f>SUBTOTAL(9,G68:M68)</f>
        <v>0</v>
      </c>
      <c r="O68" s="110">
        <f>IFERROR(N68/$N$18*100,"0.00")</f>
        <v>0</v>
      </c>
    </row>
    <row r="69" spans="1:15" ht="12.75" x14ac:dyDescent="0.2">
      <c r="A69" s="62">
        <v>2</v>
      </c>
      <c r="B69" s="57">
        <v>1</v>
      </c>
      <c r="C69" s="57">
        <v>3</v>
      </c>
      <c r="D69" s="57">
        <v>2</v>
      </c>
      <c r="E69" s="57" t="s">
        <v>310</v>
      </c>
      <c r="F69" s="63" t="s">
        <v>110</v>
      </c>
      <c r="G69" s="55"/>
      <c r="H69" s="55"/>
      <c r="I69" s="55"/>
      <c r="J69" s="55"/>
      <c r="K69" s="55"/>
      <c r="L69" s="55"/>
      <c r="M69" s="55"/>
      <c r="N69" s="55">
        <f>SUBTOTAL(9,G69:M69)</f>
        <v>0</v>
      </c>
      <c r="O69" s="110">
        <f>IFERROR(N69/$N$18*100,"0.00")</f>
        <v>0</v>
      </c>
    </row>
    <row r="70" spans="1:15" ht="12.75" x14ac:dyDescent="0.2">
      <c r="A70" s="86">
        <v>2</v>
      </c>
      <c r="B70" s="84">
        <v>1</v>
      </c>
      <c r="C70" s="84">
        <v>4</v>
      </c>
      <c r="D70" s="84"/>
      <c r="E70" s="84"/>
      <c r="F70" s="87" t="s">
        <v>47</v>
      </c>
      <c r="G70" s="342">
        <f t="shared" ref="G70:N70" si="22">G71+G73</f>
        <v>0</v>
      </c>
      <c r="H70" s="342">
        <f t="shared" si="22"/>
        <v>0</v>
      </c>
      <c r="I70" s="342">
        <f t="shared" si="22"/>
        <v>0</v>
      </c>
      <c r="J70" s="342">
        <f t="shared" si="22"/>
        <v>0</v>
      </c>
      <c r="K70" s="342">
        <f t="shared" si="22"/>
        <v>0</v>
      </c>
      <c r="L70" s="342">
        <f t="shared" si="22"/>
        <v>0</v>
      </c>
      <c r="M70" s="342">
        <f t="shared" si="22"/>
        <v>0</v>
      </c>
      <c r="N70" s="342">
        <f t="shared" si="22"/>
        <v>0</v>
      </c>
      <c r="O70" s="119">
        <f>O71+O73</f>
        <v>0</v>
      </c>
    </row>
    <row r="71" spans="1:15" ht="12.75" x14ac:dyDescent="0.2">
      <c r="A71" s="64">
        <v>2</v>
      </c>
      <c r="B71" s="65">
        <v>1</v>
      </c>
      <c r="C71" s="65">
        <v>4</v>
      </c>
      <c r="D71" s="65">
        <v>1</v>
      </c>
      <c r="E71" s="65"/>
      <c r="F71" s="61" t="s">
        <v>48</v>
      </c>
      <c r="G71" s="66">
        <f t="shared" ref="G71:O71" si="23">G72</f>
        <v>0</v>
      </c>
      <c r="H71" s="66">
        <f t="shared" si="23"/>
        <v>0</v>
      </c>
      <c r="I71" s="66">
        <f t="shared" si="23"/>
        <v>0</v>
      </c>
      <c r="J71" s="66">
        <f t="shared" si="23"/>
        <v>0</v>
      </c>
      <c r="K71" s="66">
        <f t="shared" si="23"/>
        <v>0</v>
      </c>
      <c r="L71" s="66">
        <f t="shared" si="23"/>
        <v>0</v>
      </c>
      <c r="M71" s="66">
        <f t="shared" si="23"/>
        <v>0</v>
      </c>
      <c r="N71" s="66">
        <f t="shared" si="23"/>
        <v>0</v>
      </c>
      <c r="O71" s="120">
        <f t="shared" si="23"/>
        <v>0</v>
      </c>
    </row>
    <row r="72" spans="1:15" ht="12.75" x14ac:dyDescent="0.2">
      <c r="A72" s="56">
        <v>2</v>
      </c>
      <c r="B72" s="57">
        <v>1</v>
      </c>
      <c r="C72" s="57">
        <v>4</v>
      </c>
      <c r="D72" s="57">
        <v>1</v>
      </c>
      <c r="E72" s="57" t="s">
        <v>309</v>
      </c>
      <c r="F72" s="58" t="s">
        <v>48</v>
      </c>
      <c r="G72" s="55"/>
      <c r="H72" s="55"/>
      <c r="I72" s="55"/>
      <c r="J72" s="55"/>
      <c r="K72" s="55"/>
      <c r="L72" s="55"/>
      <c r="M72" s="55"/>
      <c r="N72" s="55">
        <f>SUBTOTAL(9,G72:M72)</f>
        <v>0</v>
      </c>
      <c r="O72" s="110">
        <f>IFERROR(N72/$N$18*100,"0.00")</f>
        <v>0</v>
      </c>
    </row>
    <row r="73" spans="1:15" ht="12.75" x14ac:dyDescent="0.2">
      <c r="A73" s="64">
        <v>2</v>
      </c>
      <c r="B73" s="65">
        <v>1</v>
      </c>
      <c r="C73" s="65">
        <v>4</v>
      </c>
      <c r="D73" s="65">
        <v>2</v>
      </c>
      <c r="E73" s="65"/>
      <c r="F73" s="61" t="s">
        <v>114</v>
      </c>
      <c r="G73" s="66">
        <f t="shared" ref="G73:N73" si="24">SUM(G74:G77)</f>
        <v>0</v>
      </c>
      <c r="H73" s="66">
        <f t="shared" si="24"/>
        <v>0</v>
      </c>
      <c r="I73" s="66">
        <f t="shared" si="24"/>
        <v>0</v>
      </c>
      <c r="J73" s="66">
        <f t="shared" si="24"/>
        <v>0</v>
      </c>
      <c r="K73" s="66">
        <f t="shared" si="24"/>
        <v>0</v>
      </c>
      <c r="L73" s="66">
        <f t="shared" si="24"/>
        <v>0</v>
      </c>
      <c r="M73" s="66">
        <f t="shared" si="24"/>
        <v>0</v>
      </c>
      <c r="N73" s="66">
        <f t="shared" si="24"/>
        <v>0</v>
      </c>
      <c r="O73" s="120">
        <f>SUM(O74:O77)</f>
        <v>0</v>
      </c>
    </row>
    <row r="74" spans="1:15" ht="12.75" x14ac:dyDescent="0.2">
      <c r="A74" s="111">
        <v>2</v>
      </c>
      <c r="B74" s="112">
        <v>1</v>
      </c>
      <c r="C74" s="112">
        <v>4</v>
      </c>
      <c r="D74" s="112">
        <v>2</v>
      </c>
      <c r="E74" s="112" t="s">
        <v>309</v>
      </c>
      <c r="F74" s="130" t="s">
        <v>111</v>
      </c>
      <c r="G74" s="115"/>
      <c r="H74" s="115"/>
      <c r="I74" s="115"/>
      <c r="J74" s="115"/>
      <c r="K74" s="115"/>
      <c r="L74" s="115"/>
      <c r="M74" s="115"/>
      <c r="N74" s="115">
        <f>SUBTOTAL(9,G74:M74)</f>
        <v>0</v>
      </c>
      <c r="O74" s="116">
        <f>IFERROR(N74/$N$18*100,"0.00")</f>
        <v>0</v>
      </c>
    </row>
    <row r="75" spans="1:15" ht="12.75" x14ac:dyDescent="0.2">
      <c r="A75" s="56">
        <v>2</v>
      </c>
      <c r="B75" s="57">
        <v>1</v>
      </c>
      <c r="C75" s="57">
        <v>4</v>
      </c>
      <c r="D75" s="57">
        <v>2</v>
      </c>
      <c r="E75" s="57" t="s">
        <v>310</v>
      </c>
      <c r="F75" s="58" t="s">
        <v>112</v>
      </c>
      <c r="G75" s="55"/>
      <c r="H75" s="55"/>
      <c r="I75" s="55"/>
      <c r="J75" s="55"/>
      <c r="K75" s="55"/>
      <c r="L75" s="55"/>
      <c r="M75" s="55"/>
      <c r="N75" s="55">
        <f>SUBTOTAL(9,G75:M75)</f>
        <v>0</v>
      </c>
      <c r="O75" s="110">
        <f>IFERROR(N75/$N$18*100,"0.00")</f>
        <v>0</v>
      </c>
    </row>
    <row r="76" spans="1:15" ht="12.75" x14ac:dyDescent="0.2">
      <c r="A76" s="56">
        <v>2</v>
      </c>
      <c r="B76" s="57">
        <v>1</v>
      </c>
      <c r="C76" s="57">
        <v>4</v>
      </c>
      <c r="D76" s="57">
        <v>2</v>
      </c>
      <c r="E76" s="57" t="s">
        <v>311</v>
      </c>
      <c r="F76" s="58" t="s">
        <v>113</v>
      </c>
      <c r="G76" s="55"/>
      <c r="H76" s="55"/>
      <c r="I76" s="55"/>
      <c r="J76" s="55"/>
      <c r="K76" s="55"/>
      <c r="L76" s="55"/>
      <c r="M76" s="55"/>
      <c r="N76" s="55">
        <f>SUBTOTAL(9,G76:M76)</f>
        <v>0</v>
      </c>
      <c r="O76" s="110">
        <f>IFERROR(N76/$N$18*100,"0.00")</f>
        <v>0</v>
      </c>
    </row>
    <row r="77" spans="1:15" ht="12.75" x14ac:dyDescent="0.2">
      <c r="A77" s="56">
        <v>2</v>
      </c>
      <c r="B77" s="57">
        <v>1</v>
      </c>
      <c r="C77" s="57">
        <v>4</v>
      </c>
      <c r="D77" s="57">
        <v>2</v>
      </c>
      <c r="E77" s="57" t="s">
        <v>312</v>
      </c>
      <c r="F77" s="58" t="s">
        <v>364</v>
      </c>
      <c r="G77" s="55"/>
      <c r="H77" s="55"/>
      <c r="I77" s="55"/>
      <c r="J77" s="55"/>
      <c r="K77" s="55"/>
      <c r="L77" s="55"/>
      <c r="M77" s="55"/>
      <c r="N77" s="55">
        <f>SUBTOTAL(9,G77:M77)</f>
        <v>0</v>
      </c>
      <c r="O77" s="110">
        <f>IFERROR(N77/$N$18*100,"0.00")</f>
        <v>0</v>
      </c>
    </row>
    <row r="78" spans="1:15" ht="12.75" x14ac:dyDescent="0.2">
      <c r="A78" s="86">
        <v>2</v>
      </c>
      <c r="B78" s="84">
        <v>1</v>
      </c>
      <c r="C78" s="84">
        <v>5</v>
      </c>
      <c r="D78" s="84"/>
      <c r="E78" s="84"/>
      <c r="F78" s="87" t="s">
        <v>365</v>
      </c>
      <c r="G78" s="342">
        <f t="shared" ref="G78:N78" si="25">G79+G81+G83+G85</f>
        <v>6172719.0900000008</v>
      </c>
      <c r="H78" s="342">
        <f t="shared" si="25"/>
        <v>4219065.08</v>
      </c>
      <c r="I78" s="342">
        <f t="shared" si="25"/>
        <v>15909032.35</v>
      </c>
      <c r="J78" s="342">
        <f t="shared" si="25"/>
        <v>4301021.8499999996</v>
      </c>
      <c r="K78" s="342">
        <f t="shared" si="25"/>
        <v>2056262.7799999998</v>
      </c>
      <c r="L78" s="342">
        <f t="shared" si="25"/>
        <v>0</v>
      </c>
      <c r="M78" s="342">
        <f t="shared" si="25"/>
        <v>14782015.58</v>
      </c>
      <c r="N78" s="342">
        <f t="shared" si="25"/>
        <v>47440116.729999997</v>
      </c>
      <c r="O78" s="119">
        <f>O79+O81+O83+O85</f>
        <v>6.6818627000241397</v>
      </c>
    </row>
    <row r="79" spans="1:15" ht="12.75" x14ac:dyDescent="0.2">
      <c r="A79" s="64">
        <v>2</v>
      </c>
      <c r="B79" s="65">
        <v>1</v>
      </c>
      <c r="C79" s="65">
        <v>5</v>
      </c>
      <c r="D79" s="65">
        <v>1</v>
      </c>
      <c r="E79" s="65"/>
      <c r="F79" s="53" t="s">
        <v>115</v>
      </c>
      <c r="G79" s="66">
        <f t="shared" ref="G79:O79" si="26">G80</f>
        <v>2843702.27</v>
      </c>
      <c r="H79" s="66">
        <f t="shared" si="26"/>
        <v>1943676.53</v>
      </c>
      <c r="I79" s="66">
        <f t="shared" si="26"/>
        <v>7329112.1600000001</v>
      </c>
      <c r="J79" s="66">
        <f t="shared" si="26"/>
        <v>1981431.72</v>
      </c>
      <c r="K79" s="66">
        <f t="shared" si="26"/>
        <v>947297.22</v>
      </c>
      <c r="L79" s="66">
        <f t="shared" si="26"/>
        <v>0</v>
      </c>
      <c r="M79" s="66">
        <f t="shared" si="26"/>
        <v>6809908.5999999996</v>
      </c>
      <c r="N79" s="66">
        <f t="shared" si="26"/>
        <v>21855128.5</v>
      </c>
      <c r="O79" s="120">
        <f t="shared" si="26"/>
        <v>3.0782590346375929</v>
      </c>
    </row>
    <row r="80" spans="1:15" ht="12.75" x14ac:dyDescent="0.2">
      <c r="A80" s="56">
        <v>2</v>
      </c>
      <c r="B80" s="57">
        <v>1</v>
      </c>
      <c r="C80" s="57">
        <v>5</v>
      </c>
      <c r="D80" s="57">
        <v>1</v>
      </c>
      <c r="E80" s="57" t="s">
        <v>309</v>
      </c>
      <c r="F80" s="58" t="s">
        <v>115</v>
      </c>
      <c r="G80" s="55">
        <v>2843702.27</v>
      </c>
      <c r="H80" s="55">
        <v>1943676.53</v>
      </c>
      <c r="I80" s="55">
        <v>7329112.1600000001</v>
      </c>
      <c r="J80" s="55">
        <v>1981431.72</v>
      </c>
      <c r="K80" s="55">
        <v>947297.22</v>
      </c>
      <c r="L80" s="55">
        <v>0</v>
      </c>
      <c r="M80" s="55">
        <v>6809908.5999999996</v>
      </c>
      <c r="N80" s="55">
        <f>SUBTOTAL(9,G80:M80)</f>
        <v>21855128.5</v>
      </c>
      <c r="O80" s="110">
        <f>IFERROR(N80/$N$18*100,"0.00")</f>
        <v>3.0782590346375929</v>
      </c>
    </row>
    <row r="81" spans="1:15" ht="12.75" x14ac:dyDescent="0.2">
      <c r="A81" s="64">
        <v>2</v>
      </c>
      <c r="B81" s="65">
        <v>1</v>
      </c>
      <c r="C81" s="65">
        <v>5</v>
      </c>
      <c r="D81" s="65">
        <v>2</v>
      </c>
      <c r="E81" s="65"/>
      <c r="F81" s="61" t="s">
        <v>116</v>
      </c>
      <c r="G81" s="66">
        <f t="shared" ref="G81:O81" si="27">G82</f>
        <v>2847713.13</v>
      </c>
      <c r="H81" s="66">
        <f t="shared" si="27"/>
        <v>1946416.65</v>
      </c>
      <c r="I81" s="66">
        <f t="shared" si="27"/>
        <v>7339449.7699999996</v>
      </c>
      <c r="J81" s="66">
        <f t="shared" si="27"/>
        <v>1984227.72</v>
      </c>
      <c r="K81" s="66">
        <f t="shared" si="27"/>
        <v>948633.2</v>
      </c>
      <c r="L81" s="66">
        <f t="shared" si="27"/>
        <v>0</v>
      </c>
      <c r="M81" s="66">
        <f t="shared" si="27"/>
        <v>6819513.3200000003</v>
      </c>
      <c r="N81" s="66">
        <f t="shared" si="27"/>
        <v>21885953.789999999</v>
      </c>
      <c r="O81" s="120">
        <f t="shared" si="27"/>
        <v>3.0826007262198605</v>
      </c>
    </row>
    <row r="82" spans="1:15" ht="12.75" x14ac:dyDescent="0.2">
      <c r="A82" s="56">
        <v>2</v>
      </c>
      <c r="B82" s="57">
        <v>1</v>
      </c>
      <c r="C82" s="57">
        <v>5</v>
      </c>
      <c r="D82" s="57">
        <v>2</v>
      </c>
      <c r="E82" s="57" t="s">
        <v>309</v>
      </c>
      <c r="F82" s="58" t="s">
        <v>116</v>
      </c>
      <c r="G82" s="55">
        <v>2847713.13</v>
      </c>
      <c r="H82" s="55">
        <v>1946416.65</v>
      </c>
      <c r="I82" s="55">
        <v>7339449.7699999996</v>
      </c>
      <c r="J82" s="55">
        <v>1984227.72</v>
      </c>
      <c r="K82" s="55">
        <v>948633.2</v>
      </c>
      <c r="L82" s="55">
        <v>0</v>
      </c>
      <c r="M82" s="55">
        <v>6819513.3200000003</v>
      </c>
      <c r="N82" s="55">
        <f>SUBTOTAL(9,G82:M82)</f>
        <v>21885953.789999999</v>
      </c>
      <c r="O82" s="110">
        <f>IFERROR(N82/$N$18*100,"0.00")</f>
        <v>3.0826007262198605</v>
      </c>
    </row>
    <row r="83" spans="1:15" ht="12.75" x14ac:dyDescent="0.2">
      <c r="A83" s="64">
        <v>2</v>
      </c>
      <c r="B83" s="65">
        <v>1</v>
      </c>
      <c r="C83" s="65">
        <v>5</v>
      </c>
      <c r="D83" s="65">
        <v>3</v>
      </c>
      <c r="E83" s="65"/>
      <c r="F83" s="61" t="s">
        <v>117</v>
      </c>
      <c r="G83" s="66">
        <f t="shared" ref="G83:O83" si="28">G84</f>
        <v>481303.69</v>
      </c>
      <c r="H83" s="66">
        <f t="shared" si="28"/>
        <v>328971.90000000002</v>
      </c>
      <c r="I83" s="66">
        <f t="shared" si="28"/>
        <v>1240470.42</v>
      </c>
      <c r="J83" s="66">
        <f t="shared" si="28"/>
        <v>335362.40999999997</v>
      </c>
      <c r="K83" s="66">
        <f t="shared" si="28"/>
        <v>160332.35999999999</v>
      </c>
      <c r="L83" s="66">
        <f t="shared" si="28"/>
        <v>0</v>
      </c>
      <c r="M83" s="66">
        <f t="shared" si="28"/>
        <v>1152593.6599999999</v>
      </c>
      <c r="N83" s="66">
        <f t="shared" si="28"/>
        <v>3699034.4399999995</v>
      </c>
      <c r="O83" s="120">
        <f t="shared" si="28"/>
        <v>0.52100293916668605</v>
      </c>
    </row>
    <row r="84" spans="1:15" ht="12.75" x14ac:dyDescent="0.2">
      <c r="A84" s="56">
        <v>2</v>
      </c>
      <c r="B84" s="57">
        <v>1</v>
      </c>
      <c r="C84" s="57">
        <v>5</v>
      </c>
      <c r="D84" s="57">
        <v>3</v>
      </c>
      <c r="E84" s="57" t="s">
        <v>309</v>
      </c>
      <c r="F84" s="58" t="s">
        <v>117</v>
      </c>
      <c r="G84" s="55">
        <v>481303.69</v>
      </c>
      <c r="H84" s="55">
        <v>328971.90000000002</v>
      </c>
      <c r="I84" s="55">
        <v>1240470.42</v>
      </c>
      <c r="J84" s="55">
        <v>335362.40999999997</v>
      </c>
      <c r="K84" s="55">
        <v>160332.35999999999</v>
      </c>
      <c r="L84" s="55">
        <v>0</v>
      </c>
      <c r="M84" s="55">
        <v>1152593.6599999999</v>
      </c>
      <c r="N84" s="55">
        <f>SUBTOTAL(9,G84:M84)</f>
        <v>3699034.4399999995</v>
      </c>
      <c r="O84" s="110">
        <f>IFERROR(N84/$N$18*100,"0.00")</f>
        <v>0.52100293916668605</v>
      </c>
    </row>
    <row r="85" spans="1:15" ht="12.75" x14ac:dyDescent="0.2">
      <c r="A85" s="64">
        <v>2</v>
      </c>
      <c r="B85" s="65">
        <v>1</v>
      </c>
      <c r="C85" s="65">
        <v>5</v>
      </c>
      <c r="D85" s="65">
        <v>4</v>
      </c>
      <c r="E85" s="65"/>
      <c r="F85" s="61" t="s">
        <v>118</v>
      </c>
      <c r="G85" s="66">
        <f t="shared" ref="G85:O85" si="29">G86</f>
        <v>0</v>
      </c>
      <c r="H85" s="66">
        <f t="shared" si="29"/>
        <v>0</v>
      </c>
      <c r="I85" s="66">
        <f t="shared" si="29"/>
        <v>0</v>
      </c>
      <c r="J85" s="66">
        <f t="shared" si="29"/>
        <v>0</v>
      </c>
      <c r="K85" s="66">
        <f t="shared" si="29"/>
        <v>0</v>
      </c>
      <c r="L85" s="66">
        <f t="shared" si="29"/>
        <v>0</v>
      </c>
      <c r="M85" s="66">
        <f t="shared" si="29"/>
        <v>0</v>
      </c>
      <c r="N85" s="66">
        <f t="shared" si="29"/>
        <v>0</v>
      </c>
      <c r="O85" s="120">
        <f t="shared" si="29"/>
        <v>0</v>
      </c>
    </row>
    <row r="86" spans="1:15" ht="12.75" x14ac:dyDescent="0.2">
      <c r="A86" s="56">
        <v>2</v>
      </c>
      <c r="B86" s="57">
        <v>1</v>
      </c>
      <c r="C86" s="57">
        <v>5</v>
      </c>
      <c r="D86" s="57">
        <v>4</v>
      </c>
      <c r="E86" s="57" t="s">
        <v>309</v>
      </c>
      <c r="F86" s="58" t="s">
        <v>118</v>
      </c>
      <c r="G86" s="55"/>
      <c r="H86" s="55"/>
      <c r="I86" s="55"/>
      <c r="J86" s="55"/>
      <c r="K86" s="55"/>
      <c r="L86" s="55"/>
      <c r="M86" s="55"/>
      <c r="N86" s="55">
        <f>SUBTOTAL(9,G86:M86)</f>
        <v>0</v>
      </c>
      <c r="O86" s="110">
        <f>IFERROR(N86/$N$18*100,"0.00")</f>
        <v>0</v>
      </c>
    </row>
    <row r="87" spans="1:15" ht="12.75" x14ac:dyDescent="0.2">
      <c r="A87" s="88">
        <v>2</v>
      </c>
      <c r="B87" s="89">
        <v>2</v>
      </c>
      <c r="C87" s="90"/>
      <c r="D87" s="90"/>
      <c r="E87" s="90"/>
      <c r="F87" s="91" t="s">
        <v>366</v>
      </c>
      <c r="G87" s="343">
        <f t="shared" ref="G87:N87" si="30">+G88+G106+G111+G116+G125+G146+G165+G183</f>
        <v>1077817.25563</v>
      </c>
      <c r="H87" s="343">
        <f t="shared" si="30"/>
        <v>936206.98762699997</v>
      </c>
      <c r="I87" s="343">
        <f t="shared" si="30"/>
        <v>6208182.7864399999</v>
      </c>
      <c r="J87" s="343">
        <f t="shared" si="30"/>
        <v>1332755.241772</v>
      </c>
      <c r="K87" s="343">
        <f t="shared" si="30"/>
        <v>1256534.7057659999</v>
      </c>
      <c r="L87" s="343">
        <f t="shared" si="30"/>
        <v>1243656.244833</v>
      </c>
      <c r="M87" s="343">
        <f t="shared" si="30"/>
        <v>30826068.657931998</v>
      </c>
      <c r="N87" s="343">
        <f t="shared" si="30"/>
        <v>42984221.880000003</v>
      </c>
      <c r="O87" s="118">
        <f>+O88+O106+O111+O116+O125+O146+O165+O183</f>
        <v>6.0542572123964824</v>
      </c>
    </row>
    <row r="88" spans="1:15" ht="12.75" x14ac:dyDescent="0.2">
      <c r="A88" s="86">
        <v>2</v>
      </c>
      <c r="B88" s="84">
        <v>2</v>
      </c>
      <c r="C88" s="84">
        <v>1</v>
      </c>
      <c r="D88" s="84"/>
      <c r="E88" s="84"/>
      <c r="F88" s="87" t="s">
        <v>29</v>
      </c>
      <c r="G88" s="342">
        <f t="shared" ref="G88:N88" si="31">+G89+G91+G93+G95+G97+G99+G102+G104</f>
        <v>330249.26439999999</v>
      </c>
      <c r="H88" s="342">
        <f t="shared" si="31"/>
        <v>281308.71075999999</v>
      </c>
      <c r="I88" s="342">
        <f t="shared" si="31"/>
        <v>1607478.3472</v>
      </c>
      <c r="J88" s="342">
        <f t="shared" si="31"/>
        <v>259424.72336</v>
      </c>
      <c r="K88" s="342">
        <f t="shared" si="31"/>
        <v>161543.61607999998</v>
      </c>
      <c r="L88" s="342">
        <f t="shared" si="31"/>
        <v>60877.274039999997</v>
      </c>
      <c r="M88" s="342">
        <f t="shared" si="31"/>
        <v>1278024.8641600001</v>
      </c>
      <c r="N88" s="342">
        <f t="shared" si="31"/>
        <v>3728906.8</v>
      </c>
      <c r="O88" s="119">
        <f>+O89+O91+O93+O95+O97+O99+O102+O104</f>
        <v>0.52521041212004571</v>
      </c>
    </row>
    <row r="89" spans="1:15" ht="12.75" x14ac:dyDescent="0.2">
      <c r="A89" s="64">
        <v>2</v>
      </c>
      <c r="B89" s="65">
        <v>2</v>
      </c>
      <c r="C89" s="65">
        <v>1</v>
      </c>
      <c r="D89" s="65">
        <v>1</v>
      </c>
      <c r="E89" s="65"/>
      <c r="F89" s="53" t="s">
        <v>119</v>
      </c>
      <c r="G89" s="66">
        <f t="shared" ref="G89:O89" si="32">G90</f>
        <v>43567.264400000007</v>
      </c>
      <c r="H89" s="66">
        <f t="shared" si="32"/>
        <v>37110.910760000006</v>
      </c>
      <c r="I89" s="66">
        <f t="shared" si="32"/>
        <v>212062.34720000002</v>
      </c>
      <c r="J89" s="66">
        <f t="shared" si="32"/>
        <v>34223.923360000001</v>
      </c>
      <c r="K89" s="66">
        <f t="shared" si="32"/>
        <v>21311.216080000002</v>
      </c>
      <c r="L89" s="66">
        <f t="shared" si="32"/>
        <v>8031.0740400000004</v>
      </c>
      <c r="M89" s="66">
        <f t="shared" si="32"/>
        <v>168600.06416000001</v>
      </c>
      <c r="N89" s="66">
        <f t="shared" si="32"/>
        <v>524906.80000000005</v>
      </c>
      <c r="O89" s="120">
        <f t="shared" si="32"/>
        <v>7.3932262601096504E-2</v>
      </c>
    </row>
    <row r="90" spans="1:15" ht="12.75" x14ac:dyDescent="0.2">
      <c r="A90" s="62">
        <v>2</v>
      </c>
      <c r="B90" s="57">
        <v>2</v>
      </c>
      <c r="C90" s="57">
        <v>1</v>
      </c>
      <c r="D90" s="57">
        <v>1</v>
      </c>
      <c r="E90" s="57" t="s">
        <v>309</v>
      </c>
      <c r="F90" s="63" t="s">
        <v>119</v>
      </c>
      <c r="G90" s="55">
        <f>PPNE5!H90*0.083</f>
        <v>43567.264400000007</v>
      </c>
      <c r="H90" s="55">
        <f>PPNE5!H90*0.0707</f>
        <v>37110.910760000006</v>
      </c>
      <c r="I90" s="55">
        <f>PPNE5!H90*0.404</f>
        <v>212062.34720000002</v>
      </c>
      <c r="J90" s="55">
        <f>PPNE5!H90*0.0652</f>
        <v>34223.923360000001</v>
      </c>
      <c r="K90" s="55">
        <f>PPNE5!H90*0.0406</f>
        <v>21311.216080000002</v>
      </c>
      <c r="L90" s="55">
        <f>PPNE5!H90*0.0153</f>
        <v>8031.0740400000004</v>
      </c>
      <c r="M90" s="55">
        <f>PPNE5!H90*0.3212</f>
        <v>168600.06416000001</v>
      </c>
      <c r="N90" s="55">
        <f>PPNE5!J90</f>
        <v>524906.80000000005</v>
      </c>
      <c r="O90" s="110">
        <f>IFERROR(N90/$N$18*100,"0.00")</f>
        <v>7.3932262601096504E-2</v>
      </c>
    </row>
    <row r="91" spans="1:15" ht="12.75" x14ac:dyDescent="0.2">
      <c r="A91" s="64">
        <v>2</v>
      </c>
      <c r="B91" s="65">
        <v>2</v>
      </c>
      <c r="C91" s="65">
        <v>1</v>
      </c>
      <c r="D91" s="65">
        <v>2</v>
      </c>
      <c r="E91" s="65"/>
      <c r="F91" s="53" t="s">
        <v>120</v>
      </c>
      <c r="G91" s="66">
        <f t="shared" ref="G91:O91" si="33">G92</f>
        <v>36105</v>
      </c>
      <c r="H91" s="66">
        <f t="shared" si="33"/>
        <v>30754.5</v>
      </c>
      <c r="I91" s="66">
        <f t="shared" si="33"/>
        <v>175740</v>
      </c>
      <c r="J91" s="66">
        <f t="shared" si="33"/>
        <v>28361.999999999996</v>
      </c>
      <c r="K91" s="66">
        <f t="shared" si="33"/>
        <v>17661</v>
      </c>
      <c r="L91" s="66">
        <f t="shared" si="33"/>
        <v>6655.5</v>
      </c>
      <c r="M91" s="66">
        <f t="shared" si="33"/>
        <v>139722</v>
      </c>
      <c r="N91" s="66">
        <f t="shared" si="33"/>
        <v>435000</v>
      </c>
      <c r="O91" s="120">
        <f t="shared" si="33"/>
        <v>6.1269037153789924E-2</v>
      </c>
    </row>
    <row r="92" spans="1:15" ht="12.75" x14ac:dyDescent="0.2">
      <c r="A92" s="62">
        <v>2</v>
      </c>
      <c r="B92" s="57">
        <v>2</v>
      </c>
      <c r="C92" s="57">
        <v>1</v>
      </c>
      <c r="D92" s="57">
        <v>2</v>
      </c>
      <c r="E92" s="57" t="s">
        <v>309</v>
      </c>
      <c r="F92" s="63" t="s">
        <v>120</v>
      </c>
      <c r="G92" s="55">
        <f>PPNE5!H92*0.083</f>
        <v>36105</v>
      </c>
      <c r="H92" s="55">
        <f>PPNE5!H92*0.0707</f>
        <v>30754.5</v>
      </c>
      <c r="I92" s="55">
        <f>PPNE5!H92*0.404</f>
        <v>175740</v>
      </c>
      <c r="J92" s="55">
        <f>PPNE5!H92*0.0652</f>
        <v>28361.999999999996</v>
      </c>
      <c r="K92" s="55">
        <f>PPNE5!H92*0.0406</f>
        <v>17661</v>
      </c>
      <c r="L92" s="55">
        <f>PPNE5!H92*0.0153</f>
        <v>6655.5</v>
      </c>
      <c r="M92" s="55">
        <f>PPNE5!H92*0.3212</f>
        <v>139722</v>
      </c>
      <c r="N92" s="55">
        <f>PPNE5!J92</f>
        <v>435000</v>
      </c>
      <c r="O92" s="110">
        <f>IFERROR(N92/$N$18*100,"0.00")</f>
        <v>6.1269037153789924E-2</v>
      </c>
    </row>
    <row r="93" spans="1:15" ht="12.75" x14ac:dyDescent="0.2">
      <c r="A93" s="64">
        <v>2</v>
      </c>
      <c r="B93" s="65">
        <v>2</v>
      </c>
      <c r="C93" s="65">
        <v>1</v>
      </c>
      <c r="D93" s="65">
        <v>3</v>
      </c>
      <c r="E93" s="65"/>
      <c r="F93" s="53" t="s">
        <v>121</v>
      </c>
      <c r="G93" s="66">
        <f t="shared" ref="G93:O93" si="34">G94</f>
        <v>21995</v>
      </c>
      <c r="H93" s="66">
        <f t="shared" si="34"/>
        <v>18735.5</v>
      </c>
      <c r="I93" s="66">
        <f t="shared" si="34"/>
        <v>107060</v>
      </c>
      <c r="J93" s="66">
        <f t="shared" si="34"/>
        <v>17278</v>
      </c>
      <c r="K93" s="66">
        <f t="shared" si="34"/>
        <v>10759</v>
      </c>
      <c r="L93" s="66">
        <f t="shared" si="34"/>
        <v>4054.5</v>
      </c>
      <c r="M93" s="66">
        <f t="shared" si="34"/>
        <v>85118</v>
      </c>
      <c r="N93" s="66">
        <f t="shared" si="34"/>
        <v>265000</v>
      </c>
      <c r="O93" s="120">
        <f t="shared" si="34"/>
        <v>3.732481573736627E-2</v>
      </c>
    </row>
    <row r="94" spans="1:15" ht="12.75" x14ac:dyDescent="0.2">
      <c r="A94" s="56">
        <v>2</v>
      </c>
      <c r="B94" s="57">
        <v>2</v>
      </c>
      <c r="C94" s="57">
        <v>1</v>
      </c>
      <c r="D94" s="57">
        <v>3</v>
      </c>
      <c r="E94" s="57" t="s">
        <v>309</v>
      </c>
      <c r="F94" s="58" t="s">
        <v>121</v>
      </c>
      <c r="G94" s="55">
        <f>PPNE5!H94*0.083</f>
        <v>21995</v>
      </c>
      <c r="H94" s="55">
        <f>PPNE5!H94*0.0707</f>
        <v>18735.5</v>
      </c>
      <c r="I94" s="55">
        <f>PPNE5!H94*0.404</f>
        <v>107060</v>
      </c>
      <c r="J94" s="55">
        <f>PPNE5!H94*0.0652</f>
        <v>17278</v>
      </c>
      <c r="K94" s="55">
        <f>PPNE5!H94*0.0406</f>
        <v>10759</v>
      </c>
      <c r="L94" s="55">
        <f>PPNE5!H94*0.0153</f>
        <v>4054.5</v>
      </c>
      <c r="M94" s="55">
        <f>PPNE5!H94*0.3212</f>
        <v>85118</v>
      </c>
      <c r="N94" s="55">
        <f>PPNE5!J94</f>
        <v>265000</v>
      </c>
      <c r="O94" s="110">
        <f>IFERROR(N94/$N$18*100,"0.00")</f>
        <v>3.732481573736627E-2</v>
      </c>
    </row>
    <row r="95" spans="1:15" ht="12.75" x14ac:dyDescent="0.2">
      <c r="A95" s="64">
        <v>2</v>
      </c>
      <c r="B95" s="65">
        <v>2</v>
      </c>
      <c r="C95" s="65">
        <v>1</v>
      </c>
      <c r="D95" s="65">
        <v>4</v>
      </c>
      <c r="E95" s="65"/>
      <c r="F95" s="53" t="s">
        <v>122</v>
      </c>
      <c r="G95" s="66">
        <f t="shared" ref="G95:O95" si="35">G96</f>
        <v>0</v>
      </c>
      <c r="H95" s="66">
        <f t="shared" si="35"/>
        <v>0</v>
      </c>
      <c r="I95" s="66">
        <f t="shared" si="35"/>
        <v>0</v>
      </c>
      <c r="J95" s="66">
        <f t="shared" si="35"/>
        <v>0</v>
      </c>
      <c r="K95" s="66">
        <f t="shared" si="35"/>
        <v>0</v>
      </c>
      <c r="L95" s="66">
        <f t="shared" si="35"/>
        <v>0</v>
      </c>
      <c r="M95" s="66">
        <f t="shared" si="35"/>
        <v>0</v>
      </c>
      <c r="N95" s="66">
        <f t="shared" si="35"/>
        <v>0</v>
      </c>
      <c r="O95" s="120">
        <f t="shared" si="35"/>
        <v>0</v>
      </c>
    </row>
    <row r="96" spans="1:15" ht="12.75" x14ac:dyDescent="0.2">
      <c r="A96" s="62">
        <v>2</v>
      </c>
      <c r="B96" s="57">
        <v>2</v>
      </c>
      <c r="C96" s="57">
        <v>1</v>
      </c>
      <c r="D96" s="57">
        <v>4</v>
      </c>
      <c r="E96" s="57" t="s">
        <v>309</v>
      </c>
      <c r="F96" s="63" t="s">
        <v>122</v>
      </c>
      <c r="G96" s="55"/>
      <c r="H96" s="55"/>
      <c r="I96" s="55"/>
      <c r="J96" s="55"/>
      <c r="K96" s="55"/>
      <c r="L96" s="55"/>
      <c r="M96" s="55"/>
      <c r="N96" s="55">
        <f>SUBTOTAL(9,G96:M96)</f>
        <v>0</v>
      </c>
      <c r="O96" s="110">
        <f>IFERROR(N96/$N$18*100,"0.00")</f>
        <v>0</v>
      </c>
    </row>
    <row r="97" spans="1:15" ht="12.75" x14ac:dyDescent="0.2">
      <c r="A97" s="64">
        <v>2</v>
      </c>
      <c r="B97" s="65">
        <v>2</v>
      </c>
      <c r="C97" s="65">
        <v>1</v>
      </c>
      <c r="D97" s="65">
        <v>5</v>
      </c>
      <c r="E97" s="65"/>
      <c r="F97" s="53" t="s">
        <v>123</v>
      </c>
      <c r="G97" s="66">
        <f t="shared" ref="G97:O97" si="36">G98</f>
        <v>174300</v>
      </c>
      <c r="H97" s="66">
        <f t="shared" si="36"/>
        <v>148470</v>
      </c>
      <c r="I97" s="66">
        <f t="shared" si="36"/>
        <v>848400</v>
      </c>
      <c r="J97" s="66">
        <f t="shared" si="36"/>
        <v>136920</v>
      </c>
      <c r="K97" s="66">
        <f t="shared" si="36"/>
        <v>85260</v>
      </c>
      <c r="L97" s="66">
        <f t="shared" si="36"/>
        <v>32130</v>
      </c>
      <c r="M97" s="66">
        <f t="shared" si="36"/>
        <v>674520</v>
      </c>
      <c r="N97" s="66">
        <f t="shared" si="36"/>
        <v>1850000</v>
      </c>
      <c r="O97" s="120">
        <f t="shared" si="36"/>
        <v>0.26056946835519851</v>
      </c>
    </row>
    <row r="98" spans="1:15" ht="12.75" x14ac:dyDescent="0.2">
      <c r="A98" s="62">
        <v>2</v>
      </c>
      <c r="B98" s="57">
        <v>2</v>
      </c>
      <c r="C98" s="57">
        <v>1</v>
      </c>
      <c r="D98" s="57">
        <v>5</v>
      </c>
      <c r="E98" s="57" t="s">
        <v>309</v>
      </c>
      <c r="F98" s="63" t="s">
        <v>123</v>
      </c>
      <c r="G98" s="55">
        <f>PPNE5!H98*0.083</f>
        <v>174300</v>
      </c>
      <c r="H98" s="55">
        <f>PPNE5!H98*0.0707</f>
        <v>148470</v>
      </c>
      <c r="I98" s="55">
        <f>PPNE5!H98*0.404</f>
        <v>848400</v>
      </c>
      <c r="J98" s="55">
        <f>PPNE5!H98*0.0652</f>
        <v>136920</v>
      </c>
      <c r="K98" s="55">
        <f>PPNE5!H98*0.0406</f>
        <v>85260</v>
      </c>
      <c r="L98" s="55">
        <f>PPNE5!H98*0.0153</f>
        <v>32130</v>
      </c>
      <c r="M98" s="55">
        <f>PPNE5!H98*0.3212</f>
        <v>674520</v>
      </c>
      <c r="N98" s="55">
        <f>PPNE5!J98</f>
        <v>1850000</v>
      </c>
      <c r="O98" s="110">
        <f>IFERROR(N98/$N$18*100,"0.00")</f>
        <v>0.26056946835519851</v>
      </c>
    </row>
    <row r="99" spans="1:15" ht="12.75" x14ac:dyDescent="0.2">
      <c r="A99" s="64">
        <v>2</v>
      </c>
      <c r="B99" s="65">
        <v>2</v>
      </c>
      <c r="C99" s="65">
        <v>1</v>
      </c>
      <c r="D99" s="65">
        <v>6</v>
      </c>
      <c r="E99" s="65"/>
      <c r="F99" s="53" t="s">
        <v>30</v>
      </c>
      <c r="G99" s="66">
        <f t="shared" ref="G99:N99" si="37">G100+G101</f>
        <v>0</v>
      </c>
      <c r="H99" s="66">
        <f t="shared" si="37"/>
        <v>0</v>
      </c>
      <c r="I99" s="66">
        <f t="shared" si="37"/>
        <v>0</v>
      </c>
      <c r="J99" s="66">
        <f t="shared" si="37"/>
        <v>0</v>
      </c>
      <c r="K99" s="66">
        <f t="shared" si="37"/>
        <v>0</v>
      </c>
      <c r="L99" s="66">
        <f t="shared" si="37"/>
        <v>0</v>
      </c>
      <c r="M99" s="66">
        <f t="shared" si="37"/>
        <v>0</v>
      </c>
      <c r="N99" s="66">
        <f t="shared" si="37"/>
        <v>0</v>
      </c>
      <c r="O99" s="120">
        <f>O100+O101</f>
        <v>0</v>
      </c>
    </row>
    <row r="100" spans="1:15" ht="12.75" x14ac:dyDescent="0.2">
      <c r="A100" s="62">
        <v>2</v>
      </c>
      <c r="B100" s="57">
        <v>2</v>
      </c>
      <c r="C100" s="57">
        <v>1</v>
      </c>
      <c r="D100" s="57">
        <v>6</v>
      </c>
      <c r="E100" s="57" t="s">
        <v>309</v>
      </c>
      <c r="F100" s="63" t="s">
        <v>124</v>
      </c>
      <c r="G100" s="66"/>
      <c r="H100" s="66"/>
      <c r="I100" s="66"/>
      <c r="J100" s="66"/>
      <c r="K100" s="66"/>
      <c r="L100" s="66"/>
      <c r="M100" s="66"/>
      <c r="N100" s="55">
        <f>SUBTOTAL(9,G100:M100)</f>
        <v>0</v>
      </c>
      <c r="O100" s="110">
        <f>IFERROR(N100/$N$18*100,"0.00")</f>
        <v>0</v>
      </c>
    </row>
    <row r="101" spans="1:15" ht="12.75" x14ac:dyDescent="0.2">
      <c r="A101" s="62">
        <v>2</v>
      </c>
      <c r="B101" s="57">
        <v>2</v>
      </c>
      <c r="C101" s="57">
        <v>1</v>
      </c>
      <c r="D101" s="57">
        <v>6</v>
      </c>
      <c r="E101" s="57" t="s">
        <v>310</v>
      </c>
      <c r="F101" s="63" t="s">
        <v>125</v>
      </c>
      <c r="G101" s="66"/>
      <c r="H101" s="66"/>
      <c r="I101" s="66"/>
      <c r="J101" s="66"/>
      <c r="K101" s="66"/>
      <c r="L101" s="66"/>
      <c r="M101" s="66"/>
      <c r="N101" s="55">
        <f>SUBTOTAL(9,G101:M101)</f>
        <v>0</v>
      </c>
      <c r="O101" s="110">
        <f>IFERROR(N101/$N$18*100,"0.00")</f>
        <v>0</v>
      </c>
    </row>
    <row r="102" spans="1:15" ht="12.75" x14ac:dyDescent="0.2">
      <c r="A102" s="64">
        <v>2</v>
      </c>
      <c r="B102" s="65">
        <v>2</v>
      </c>
      <c r="C102" s="65">
        <v>1</v>
      </c>
      <c r="D102" s="65">
        <v>7</v>
      </c>
      <c r="E102" s="65"/>
      <c r="F102" s="53" t="s">
        <v>31</v>
      </c>
      <c r="G102" s="66">
        <f t="shared" ref="G102:O102" si="38">G103</f>
        <v>4482</v>
      </c>
      <c r="H102" s="66">
        <f t="shared" si="38"/>
        <v>3817.7999999999997</v>
      </c>
      <c r="I102" s="66">
        <f t="shared" si="38"/>
        <v>21816</v>
      </c>
      <c r="J102" s="66">
        <f t="shared" si="38"/>
        <v>3520.7999999999997</v>
      </c>
      <c r="K102" s="66">
        <f t="shared" si="38"/>
        <v>2192.3999999999996</v>
      </c>
      <c r="L102" s="66">
        <f t="shared" si="38"/>
        <v>826.19999999999993</v>
      </c>
      <c r="M102" s="66">
        <f t="shared" si="38"/>
        <v>17344.8</v>
      </c>
      <c r="N102" s="66">
        <f t="shared" si="38"/>
        <v>54000</v>
      </c>
      <c r="O102" s="120">
        <f t="shared" si="38"/>
        <v>7.6058115087463346E-3</v>
      </c>
    </row>
    <row r="103" spans="1:15" ht="12.75" x14ac:dyDescent="0.2">
      <c r="A103" s="62">
        <v>2</v>
      </c>
      <c r="B103" s="57">
        <v>2</v>
      </c>
      <c r="C103" s="57">
        <v>1</v>
      </c>
      <c r="D103" s="57">
        <v>7</v>
      </c>
      <c r="E103" s="57" t="s">
        <v>309</v>
      </c>
      <c r="F103" s="63" t="s">
        <v>31</v>
      </c>
      <c r="G103" s="55">
        <f>PPNE5!H103*0.083</f>
        <v>4482</v>
      </c>
      <c r="H103" s="55">
        <f>PPNE5!H103*0.0707</f>
        <v>3817.7999999999997</v>
      </c>
      <c r="I103" s="55">
        <f>PPNE5!H103*0.404</f>
        <v>21816</v>
      </c>
      <c r="J103" s="55">
        <f>PPNE5!H103*0.0652</f>
        <v>3520.7999999999997</v>
      </c>
      <c r="K103" s="55">
        <f>PPNE5!H103*0.0406</f>
        <v>2192.3999999999996</v>
      </c>
      <c r="L103" s="55">
        <f>PPNE5!H103*0.0153</f>
        <v>826.19999999999993</v>
      </c>
      <c r="M103" s="55">
        <f>PPNE5!H103*0.3212</f>
        <v>17344.8</v>
      </c>
      <c r="N103" s="55">
        <f>PPNE5!J103</f>
        <v>54000</v>
      </c>
      <c r="O103" s="110">
        <f>IFERROR(N103/$N$18*100,"0.00")</f>
        <v>7.6058115087463346E-3</v>
      </c>
    </row>
    <row r="104" spans="1:15" ht="12.75" x14ac:dyDescent="0.2">
      <c r="A104" s="64">
        <v>2</v>
      </c>
      <c r="B104" s="65">
        <v>2</v>
      </c>
      <c r="C104" s="65">
        <v>1</v>
      </c>
      <c r="D104" s="65">
        <v>8</v>
      </c>
      <c r="E104" s="65"/>
      <c r="F104" s="53" t="s">
        <v>126</v>
      </c>
      <c r="G104" s="66">
        <f t="shared" ref="G104:O104" si="39">G105</f>
        <v>49800</v>
      </c>
      <c r="H104" s="66">
        <f t="shared" si="39"/>
        <v>42420</v>
      </c>
      <c r="I104" s="66">
        <f t="shared" si="39"/>
        <v>242400.00000000003</v>
      </c>
      <c r="J104" s="66">
        <f t="shared" si="39"/>
        <v>39120</v>
      </c>
      <c r="K104" s="66">
        <f t="shared" si="39"/>
        <v>24360</v>
      </c>
      <c r="L104" s="66">
        <f t="shared" si="39"/>
        <v>9180</v>
      </c>
      <c r="M104" s="66">
        <f t="shared" si="39"/>
        <v>192720</v>
      </c>
      <c r="N104" s="66">
        <f t="shared" si="39"/>
        <v>600000</v>
      </c>
      <c r="O104" s="120">
        <f t="shared" si="39"/>
        <v>8.4509016763848172E-2</v>
      </c>
    </row>
    <row r="105" spans="1:15" ht="12.75" x14ac:dyDescent="0.2">
      <c r="A105" s="56">
        <v>2</v>
      </c>
      <c r="B105" s="57">
        <v>2</v>
      </c>
      <c r="C105" s="57">
        <v>1</v>
      </c>
      <c r="D105" s="57">
        <v>8</v>
      </c>
      <c r="E105" s="57" t="s">
        <v>309</v>
      </c>
      <c r="F105" s="58" t="s">
        <v>126</v>
      </c>
      <c r="G105" s="55">
        <f>PPNE5!H105*0.083</f>
        <v>49800</v>
      </c>
      <c r="H105" s="55">
        <f>PPNE5!H105*0.0707</f>
        <v>42420</v>
      </c>
      <c r="I105" s="55">
        <f>PPNE5!H105*0.404</f>
        <v>242400.00000000003</v>
      </c>
      <c r="J105" s="55">
        <f>PPNE5!H105*0.0652</f>
        <v>39120</v>
      </c>
      <c r="K105" s="55">
        <f>PPNE5!H105*0.0406</f>
        <v>24360</v>
      </c>
      <c r="L105" s="55">
        <f>PPNE5!H105*0.0153</f>
        <v>9180</v>
      </c>
      <c r="M105" s="55">
        <f>PPNE5!H105*0.3212</f>
        <v>192720</v>
      </c>
      <c r="N105" s="55">
        <f>PPNE5!J105</f>
        <v>600000</v>
      </c>
      <c r="O105" s="110">
        <f>IFERROR(N105/$N$18*100,"0.00")</f>
        <v>8.4509016763848172E-2</v>
      </c>
    </row>
    <row r="106" spans="1:15" ht="12.75" x14ac:dyDescent="0.2">
      <c r="A106" s="86">
        <v>2</v>
      </c>
      <c r="B106" s="84">
        <v>2</v>
      </c>
      <c r="C106" s="84">
        <v>2</v>
      </c>
      <c r="D106" s="84"/>
      <c r="E106" s="84"/>
      <c r="F106" s="87" t="s">
        <v>367</v>
      </c>
      <c r="G106" s="342">
        <f t="shared" ref="G106:N106" si="40">+G107+G109</f>
        <v>0</v>
      </c>
      <c r="H106" s="342">
        <f t="shared" si="40"/>
        <v>0</v>
      </c>
      <c r="I106" s="342">
        <f t="shared" si="40"/>
        <v>0</v>
      </c>
      <c r="J106" s="342">
        <f t="shared" si="40"/>
        <v>0</v>
      </c>
      <c r="K106" s="342">
        <f t="shared" si="40"/>
        <v>0</v>
      </c>
      <c r="L106" s="342">
        <f t="shared" si="40"/>
        <v>0</v>
      </c>
      <c r="M106" s="342">
        <f t="shared" si="40"/>
        <v>245000</v>
      </c>
      <c r="N106" s="342">
        <f t="shared" si="40"/>
        <v>245000</v>
      </c>
      <c r="O106" s="119">
        <f>+O107+O109</f>
        <v>3.4507848511904665E-2</v>
      </c>
    </row>
    <row r="107" spans="1:15" ht="12.75" x14ac:dyDescent="0.2">
      <c r="A107" s="64">
        <v>2</v>
      </c>
      <c r="B107" s="65">
        <v>2</v>
      </c>
      <c r="C107" s="65">
        <v>2</v>
      </c>
      <c r="D107" s="65">
        <v>1</v>
      </c>
      <c r="E107" s="65"/>
      <c r="F107" s="53" t="s">
        <v>127</v>
      </c>
      <c r="G107" s="66">
        <f t="shared" ref="G107:O107" si="41">G108</f>
        <v>0</v>
      </c>
      <c r="H107" s="66">
        <f t="shared" si="41"/>
        <v>0</v>
      </c>
      <c r="I107" s="66">
        <f t="shared" si="41"/>
        <v>0</v>
      </c>
      <c r="J107" s="66">
        <f t="shared" si="41"/>
        <v>0</v>
      </c>
      <c r="K107" s="66">
        <f t="shared" si="41"/>
        <v>0</v>
      </c>
      <c r="L107" s="66">
        <f t="shared" si="41"/>
        <v>0</v>
      </c>
      <c r="M107" s="66">
        <f t="shared" si="41"/>
        <v>0</v>
      </c>
      <c r="N107" s="66">
        <f t="shared" si="41"/>
        <v>0</v>
      </c>
      <c r="O107" s="120">
        <f t="shared" si="41"/>
        <v>0</v>
      </c>
    </row>
    <row r="108" spans="1:15" ht="12.75" x14ac:dyDescent="0.2">
      <c r="A108" s="56">
        <v>2</v>
      </c>
      <c r="B108" s="57">
        <v>2</v>
      </c>
      <c r="C108" s="57">
        <v>2</v>
      </c>
      <c r="D108" s="57">
        <v>1</v>
      </c>
      <c r="E108" s="57" t="s">
        <v>309</v>
      </c>
      <c r="F108" s="58" t="s">
        <v>127</v>
      </c>
      <c r="G108" s="55"/>
      <c r="H108" s="55"/>
      <c r="I108" s="55"/>
      <c r="J108" s="55"/>
      <c r="K108" s="55"/>
      <c r="L108" s="55"/>
      <c r="M108" s="55"/>
      <c r="N108" s="55">
        <f>SUBTOTAL(9,G108:M108)</f>
        <v>0</v>
      </c>
      <c r="O108" s="110">
        <f>IFERROR(N108/$N$18*100,"0.00")</f>
        <v>0</v>
      </c>
    </row>
    <row r="109" spans="1:15" ht="12.75" x14ac:dyDescent="0.2">
      <c r="A109" s="64">
        <v>2</v>
      </c>
      <c r="B109" s="65">
        <v>2</v>
      </c>
      <c r="C109" s="65">
        <v>2</v>
      </c>
      <c r="D109" s="65">
        <v>2</v>
      </c>
      <c r="E109" s="65"/>
      <c r="F109" s="53" t="s">
        <v>128</v>
      </c>
      <c r="G109" s="66">
        <f t="shared" ref="G109:O109" si="42">G110</f>
        <v>0</v>
      </c>
      <c r="H109" s="66">
        <f t="shared" si="42"/>
        <v>0</v>
      </c>
      <c r="I109" s="66">
        <f t="shared" si="42"/>
        <v>0</v>
      </c>
      <c r="J109" s="66">
        <f t="shared" si="42"/>
        <v>0</v>
      </c>
      <c r="K109" s="66">
        <f t="shared" si="42"/>
        <v>0</v>
      </c>
      <c r="L109" s="66">
        <f t="shared" si="42"/>
        <v>0</v>
      </c>
      <c r="M109" s="66">
        <f t="shared" si="42"/>
        <v>245000</v>
      </c>
      <c r="N109" s="66">
        <f t="shared" si="42"/>
        <v>245000</v>
      </c>
      <c r="O109" s="120">
        <f t="shared" si="42"/>
        <v>3.4507848511904665E-2</v>
      </c>
    </row>
    <row r="110" spans="1:15" ht="12.75" x14ac:dyDescent="0.2">
      <c r="A110" s="56">
        <v>2</v>
      </c>
      <c r="B110" s="57">
        <v>2</v>
      </c>
      <c r="C110" s="57">
        <v>2</v>
      </c>
      <c r="D110" s="57">
        <v>2</v>
      </c>
      <c r="E110" s="57" t="s">
        <v>309</v>
      </c>
      <c r="F110" s="58" t="s">
        <v>128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f>PPNE5!H110</f>
        <v>245000</v>
      </c>
      <c r="N110" s="55">
        <f>SUBTOTAL(9,G110:M110)</f>
        <v>245000</v>
      </c>
      <c r="O110" s="110">
        <f>IFERROR(N110/$N$18*100,"0.00")</f>
        <v>3.4507848511904665E-2</v>
      </c>
    </row>
    <row r="111" spans="1:15" ht="12.75" x14ac:dyDescent="0.2">
      <c r="A111" s="86">
        <v>2</v>
      </c>
      <c r="B111" s="84">
        <v>2</v>
      </c>
      <c r="C111" s="84">
        <v>3</v>
      </c>
      <c r="D111" s="84"/>
      <c r="E111" s="84"/>
      <c r="F111" s="87" t="s">
        <v>32</v>
      </c>
      <c r="G111" s="342">
        <f t="shared" ref="G111:N111" si="43">+G112+G114</f>
        <v>0</v>
      </c>
      <c r="H111" s="342">
        <f t="shared" si="43"/>
        <v>0</v>
      </c>
      <c r="I111" s="342">
        <f t="shared" si="43"/>
        <v>0</v>
      </c>
      <c r="J111" s="342">
        <f t="shared" si="43"/>
        <v>0</v>
      </c>
      <c r="K111" s="342">
        <f t="shared" si="43"/>
        <v>0</v>
      </c>
      <c r="L111" s="342">
        <f t="shared" si="43"/>
        <v>0</v>
      </c>
      <c r="M111" s="342">
        <f t="shared" si="43"/>
        <v>0</v>
      </c>
      <c r="N111" s="342">
        <f t="shared" si="43"/>
        <v>0</v>
      </c>
      <c r="O111" s="119">
        <f>+O112+O114</f>
        <v>0</v>
      </c>
    </row>
    <row r="112" spans="1:15" ht="12.75" x14ac:dyDescent="0.2">
      <c r="A112" s="64">
        <v>2</v>
      </c>
      <c r="B112" s="65">
        <v>2</v>
      </c>
      <c r="C112" s="65">
        <v>3</v>
      </c>
      <c r="D112" s="65">
        <v>1</v>
      </c>
      <c r="E112" s="65"/>
      <c r="F112" s="53" t="s">
        <v>129</v>
      </c>
      <c r="G112" s="66">
        <f t="shared" ref="G112:O112" si="44">G113</f>
        <v>0</v>
      </c>
      <c r="H112" s="66">
        <f t="shared" si="44"/>
        <v>0</v>
      </c>
      <c r="I112" s="66">
        <f t="shared" si="44"/>
        <v>0</v>
      </c>
      <c r="J112" s="66">
        <f t="shared" si="44"/>
        <v>0</v>
      </c>
      <c r="K112" s="66">
        <f t="shared" si="44"/>
        <v>0</v>
      </c>
      <c r="L112" s="66">
        <f t="shared" si="44"/>
        <v>0</v>
      </c>
      <c r="M112" s="66">
        <f t="shared" si="44"/>
        <v>0</v>
      </c>
      <c r="N112" s="66">
        <f t="shared" si="44"/>
        <v>0</v>
      </c>
      <c r="O112" s="120">
        <f t="shared" si="44"/>
        <v>0</v>
      </c>
    </row>
    <row r="113" spans="1:15" ht="12.75" x14ac:dyDescent="0.2">
      <c r="A113" s="56">
        <v>2</v>
      </c>
      <c r="B113" s="57">
        <v>2</v>
      </c>
      <c r="C113" s="57">
        <v>3</v>
      </c>
      <c r="D113" s="57">
        <v>1</v>
      </c>
      <c r="E113" s="57" t="s">
        <v>309</v>
      </c>
      <c r="F113" s="58" t="s">
        <v>129</v>
      </c>
      <c r="G113" s="55"/>
      <c r="H113" s="55"/>
      <c r="I113" s="55"/>
      <c r="J113" s="55"/>
      <c r="K113" s="55"/>
      <c r="L113" s="55"/>
      <c r="M113" s="55"/>
      <c r="N113" s="55">
        <f>SUBTOTAL(9,G113:M113)</f>
        <v>0</v>
      </c>
      <c r="O113" s="110">
        <f>IFERROR(N113/$N$18*100,"0.00")</f>
        <v>0</v>
      </c>
    </row>
    <row r="114" spans="1:15" ht="12.75" x14ac:dyDescent="0.2">
      <c r="A114" s="64">
        <v>2</v>
      </c>
      <c r="B114" s="65">
        <v>2</v>
      </c>
      <c r="C114" s="65">
        <v>3</v>
      </c>
      <c r="D114" s="65">
        <v>2</v>
      </c>
      <c r="E114" s="65"/>
      <c r="F114" s="53" t="s">
        <v>130</v>
      </c>
      <c r="G114" s="66">
        <f t="shared" ref="G114:O114" si="45">G115</f>
        <v>0</v>
      </c>
      <c r="H114" s="66">
        <f t="shared" si="45"/>
        <v>0</v>
      </c>
      <c r="I114" s="66">
        <f t="shared" si="45"/>
        <v>0</v>
      </c>
      <c r="J114" s="66">
        <f t="shared" si="45"/>
        <v>0</v>
      </c>
      <c r="K114" s="66">
        <f t="shared" si="45"/>
        <v>0</v>
      </c>
      <c r="L114" s="66">
        <f t="shared" si="45"/>
        <v>0</v>
      </c>
      <c r="M114" s="66">
        <f t="shared" si="45"/>
        <v>0</v>
      </c>
      <c r="N114" s="66">
        <f t="shared" si="45"/>
        <v>0</v>
      </c>
      <c r="O114" s="120">
        <f t="shared" si="45"/>
        <v>0</v>
      </c>
    </row>
    <row r="115" spans="1:15" ht="12.75" x14ac:dyDescent="0.2">
      <c r="A115" s="62">
        <v>2</v>
      </c>
      <c r="B115" s="57">
        <v>2</v>
      </c>
      <c r="C115" s="57">
        <v>3</v>
      </c>
      <c r="D115" s="57">
        <v>2</v>
      </c>
      <c r="E115" s="57" t="s">
        <v>309</v>
      </c>
      <c r="F115" s="63" t="s">
        <v>130</v>
      </c>
      <c r="G115" s="55"/>
      <c r="H115" s="55"/>
      <c r="I115" s="55"/>
      <c r="J115" s="55"/>
      <c r="K115" s="55"/>
      <c r="L115" s="55"/>
      <c r="M115" s="55"/>
      <c r="N115" s="55">
        <f>SUBTOTAL(9,G115:M115)</f>
        <v>0</v>
      </c>
      <c r="O115" s="110">
        <f>IFERROR(N115/$N$18*100,"0.00")</f>
        <v>0</v>
      </c>
    </row>
    <row r="116" spans="1:15" ht="12.75" x14ac:dyDescent="0.2">
      <c r="A116" s="86">
        <v>2</v>
      </c>
      <c r="B116" s="84">
        <v>2</v>
      </c>
      <c r="C116" s="84">
        <v>4</v>
      </c>
      <c r="D116" s="84"/>
      <c r="E116" s="84"/>
      <c r="F116" s="87" t="s">
        <v>131</v>
      </c>
      <c r="G116" s="342">
        <f t="shared" ref="G116:N116" si="46">+G117+G119+G121+G123</f>
        <v>0</v>
      </c>
      <c r="H116" s="342">
        <f t="shared" si="46"/>
        <v>0</v>
      </c>
      <c r="I116" s="342">
        <f t="shared" si="46"/>
        <v>0</v>
      </c>
      <c r="J116" s="342">
        <f t="shared" si="46"/>
        <v>0</v>
      </c>
      <c r="K116" s="342">
        <f t="shared" si="46"/>
        <v>0</v>
      </c>
      <c r="L116" s="342">
        <f t="shared" si="46"/>
        <v>0</v>
      </c>
      <c r="M116" s="342">
        <f t="shared" si="46"/>
        <v>588000</v>
      </c>
      <c r="N116" s="342">
        <f t="shared" si="46"/>
        <v>588000</v>
      </c>
      <c r="O116" s="119">
        <f>+O117+O119+O121+O123</f>
        <v>8.2818836428571199E-2</v>
      </c>
    </row>
    <row r="117" spans="1:15" ht="12.75" x14ac:dyDescent="0.2">
      <c r="A117" s="64">
        <v>2</v>
      </c>
      <c r="B117" s="65">
        <v>2</v>
      </c>
      <c r="C117" s="65">
        <v>4</v>
      </c>
      <c r="D117" s="65">
        <v>1</v>
      </c>
      <c r="E117" s="65"/>
      <c r="F117" s="61" t="s">
        <v>33</v>
      </c>
      <c r="G117" s="66">
        <f t="shared" ref="G117:O117" si="47">G118</f>
        <v>0</v>
      </c>
      <c r="H117" s="66">
        <f t="shared" si="47"/>
        <v>0</v>
      </c>
      <c r="I117" s="66">
        <f t="shared" si="47"/>
        <v>0</v>
      </c>
      <c r="J117" s="66">
        <f t="shared" si="47"/>
        <v>0</v>
      </c>
      <c r="K117" s="66">
        <f t="shared" si="47"/>
        <v>0</v>
      </c>
      <c r="L117" s="66">
        <f t="shared" si="47"/>
        <v>0</v>
      </c>
      <c r="M117" s="66">
        <f t="shared" si="47"/>
        <v>0</v>
      </c>
      <c r="N117" s="66">
        <f t="shared" si="47"/>
        <v>0</v>
      </c>
      <c r="O117" s="120">
        <f t="shared" si="47"/>
        <v>0</v>
      </c>
    </row>
    <row r="118" spans="1:15" ht="12.75" x14ac:dyDescent="0.2">
      <c r="A118" s="56">
        <v>2</v>
      </c>
      <c r="B118" s="57">
        <v>2</v>
      </c>
      <c r="C118" s="57">
        <v>4</v>
      </c>
      <c r="D118" s="57">
        <v>1</v>
      </c>
      <c r="E118" s="57" t="s">
        <v>309</v>
      </c>
      <c r="F118" s="58" t="s">
        <v>33</v>
      </c>
      <c r="G118" s="55"/>
      <c r="H118" s="55"/>
      <c r="I118" s="55"/>
      <c r="J118" s="55"/>
      <c r="K118" s="55"/>
      <c r="L118" s="55"/>
      <c r="M118" s="55"/>
      <c r="N118" s="55">
        <f>SUBTOTAL(9,G118:M118)</f>
        <v>0</v>
      </c>
      <c r="O118" s="110">
        <f>IFERROR(N118/$N$18*100,"0.00")</f>
        <v>0</v>
      </c>
    </row>
    <row r="119" spans="1:15" ht="12.75" x14ac:dyDescent="0.2">
      <c r="A119" s="64">
        <v>2</v>
      </c>
      <c r="B119" s="65">
        <v>2</v>
      </c>
      <c r="C119" s="65">
        <v>4</v>
      </c>
      <c r="D119" s="65">
        <v>2</v>
      </c>
      <c r="E119" s="65"/>
      <c r="F119" s="61" t="s">
        <v>34</v>
      </c>
      <c r="G119" s="66">
        <f t="shared" ref="G119:O119" si="48">G120</f>
        <v>0</v>
      </c>
      <c r="H119" s="66">
        <f t="shared" si="48"/>
        <v>0</v>
      </c>
      <c r="I119" s="66">
        <f t="shared" si="48"/>
        <v>0</v>
      </c>
      <c r="J119" s="66">
        <f t="shared" si="48"/>
        <v>0</v>
      </c>
      <c r="K119" s="66">
        <f t="shared" si="48"/>
        <v>0</v>
      </c>
      <c r="L119" s="66">
        <f t="shared" si="48"/>
        <v>0</v>
      </c>
      <c r="M119" s="66">
        <f t="shared" si="48"/>
        <v>588000</v>
      </c>
      <c r="N119" s="66">
        <f t="shared" si="48"/>
        <v>588000</v>
      </c>
      <c r="O119" s="120">
        <f t="shared" si="48"/>
        <v>8.2818836428571199E-2</v>
      </c>
    </row>
    <row r="120" spans="1:15" ht="12.75" x14ac:dyDescent="0.2">
      <c r="A120" s="62">
        <v>2</v>
      </c>
      <c r="B120" s="57">
        <v>2</v>
      </c>
      <c r="C120" s="57">
        <v>4</v>
      </c>
      <c r="D120" s="57">
        <v>2</v>
      </c>
      <c r="E120" s="57" t="s">
        <v>309</v>
      </c>
      <c r="F120" s="63" t="s">
        <v>34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f>PPNE5!H120</f>
        <v>588000</v>
      </c>
      <c r="N120" s="55">
        <f>SUBTOTAL(9,G120:M120)</f>
        <v>588000</v>
      </c>
      <c r="O120" s="110">
        <f>IFERROR(N120/$N$18*100,"0.00")</f>
        <v>8.2818836428571199E-2</v>
      </c>
    </row>
    <row r="121" spans="1:15" ht="12.75" x14ac:dyDescent="0.2">
      <c r="A121" s="64">
        <v>2</v>
      </c>
      <c r="B121" s="65">
        <v>2</v>
      </c>
      <c r="C121" s="65">
        <v>4</v>
      </c>
      <c r="D121" s="65">
        <v>3</v>
      </c>
      <c r="E121" s="65"/>
      <c r="F121" s="61" t="s">
        <v>49</v>
      </c>
      <c r="G121" s="66">
        <f t="shared" ref="G121:O121" si="49">G122</f>
        <v>0</v>
      </c>
      <c r="H121" s="66">
        <f t="shared" si="49"/>
        <v>0</v>
      </c>
      <c r="I121" s="66">
        <f t="shared" si="49"/>
        <v>0</v>
      </c>
      <c r="J121" s="66">
        <f t="shared" si="49"/>
        <v>0</v>
      </c>
      <c r="K121" s="66">
        <f t="shared" si="49"/>
        <v>0</v>
      </c>
      <c r="L121" s="66">
        <f t="shared" si="49"/>
        <v>0</v>
      </c>
      <c r="M121" s="66">
        <f t="shared" si="49"/>
        <v>0</v>
      </c>
      <c r="N121" s="66">
        <f t="shared" si="49"/>
        <v>0</v>
      </c>
      <c r="O121" s="120">
        <f t="shared" si="49"/>
        <v>0</v>
      </c>
    </row>
    <row r="122" spans="1:15" ht="12.75" x14ac:dyDescent="0.2">
      <c r="A122" s="62">
        <v>2</v>
      </c>
      <c r="B122" s="57">
        <v>2</v>
      </c>
      <c r="C122" s="57">
        <v>4</v>
      </c>
      <c r="D122" s="57">
        <v>3</v>
      </c>
      <c r="E122" s="57" t="s">
        <v>309</v>
      </c>
      <c r="F122" s="63" t="s">
        <v>49</v>
      </c>
      <c r="G122" s="55"/>
      <c r="H122" s="55"/>
      <c r="I122" s="55"/>
      <c r="J122" s="55"/>
      <c r="K122" s="55"/>
      <c r="L122" s="55"/>
      <c r="M122" s="55"/>
      <c r="N122" s="55">
        <f>SUBTOTAL(9,G122:M122)</f>
        <v>0</v>
      </c>
      <c r="O122" s="110">
        <f>IFERROR(N122/$N$18*100,"0.00")</f>
        <v>0</v>
      </c>
    </row>
    <row r="123" spans="1:15" ht="12.75" x14ac:dyDescent="0.2">
      <c r="A123" s="64">
        <v>2</v>
      </c>
      <c r="B123" s="65">
        <v>2</v>
      </c>
      <c r="C123" s="65">
        <v>4</v>
      </c>
      <c r="D123" s="65">
        <v>4</v>
      </c>
      <c r="E123" s="65"/>
      <c r="F123" s="61" t="s">
        <v>132</v>
      </c>
      <c r="G123" s="66">
        <f t="shared" ref="G123:O123" si="50">G124</f>
        <v>0</v>
      </c>
      <c r="H123" s="66">
        <f t="shared" si="50"/>
        <v>0</v>
      </c>
      <c r="I123" s="66">
        <f t="shared" si="50"/>
        <v>0</v>
      </c>
      <c r="J123" s="66">
        <f t="shared" si="50"/>
        <v>0</v>
      </c>
      <c r="K123" s="66">
        <f t="shared" si="50"/>
        <v>0</v>
      </c>
      <c r="L123" s="66">
        <f t="shared" si="50"/>
        <v>0</v>
      </c>
      <c r="M123" s="66">
        <f t="shared" si="50"/>
        <v>0</v>
      </c>
      <c r="N123" s="66">
        <f t="shared" si="50"/>
        <v>0</v>
      </c>
      <c r="O123" s="120">
        <f t="shared" si="50"/>
        <v>0</v>
      </c>
    </row>
    <row r="124" spans="1:15" ht="12.75" x14ac:dyDescent="0.2">
      <c r="A124" s="62">
        <v>2</v>
      </c>
      <c r="B124" s="57">
        <v>2</v>
      </c>
      <c r="C124" s="57">
        <v>4</v>
      </c>
      <c r="D124" s="57">
        <v>4</v>
      </c>
      <c r="E124" s="57" t="s">
        <v>309</v>
      </c>
      <c r="F124" s="63" t="s">
        <v>132</v>
      </c>
      <c r="G124" s="55"/>
      <c r="H124" s="55"/>
      <c r="I124" s="55"/>
      <c r="J124" s="55"/>
      <c r="K124" s="55"/>
      <c r="L124" s="55"/>
      <c r="M124" s="55"/>
      <c r="N124" s="55">
        <f>SUBTOTAL(9,G124:M124)</f>
        <v>0</v>
      </c>
      <c r="O124" s="110">
        <f>IFERROR(N124/$N$18*100,"0.00")</f>
        <v>0</v>
      </c>
    </row>
    <row r="125" spans="1:15" ht="12.75" x14ac:dyDescent="0.2">
      <c r="A125" s="86">
        <v>2</v>
      </c>
      <c r="B125" s="84">
        <v>2</v>
      </c>
      <c r="C125" s="84">
        <v>5</v>
      </c>
      <c r="D125" s="84"/>
      <c r="E125" s="84"/>
      <c r="F125" s="87" t="s">
        <v>133</v>
      </c>
      <c r="G125" s="342">
        <f t="shared" ref="G125:N125" si="51">+G126+G128+G130+G136+G138+G140+G142+G144</f>
        <v>99600</v>
      </c>
      <c r="H125" s="342">
        <f t="shared" si="51"/>
        <v>84840</v>
      </c>
      <c r="I125" s="342">
        <f t="shared" si="51"/>
        <v>484800.00000000006</v>
      </c>
      <c r="J125" s="342">
        <f t="shared" si="51"/>
        <v>78240</v>
      </c>
      <c r="K125" s="342">
        <f t="shared" si="51"/>
        <v>48720</v>
      </c>
      <c r="L125" s="342">
        <f t="shared" si="51"/>
        <v>18360</v>
      </c>
      <c r="M125" s="342">
        <f t="shared" si="51"/>
        <v>385440</v>
      </c>
      <c r="N125" s="342">
        <f t="shared" si="51"/>
        <v>1258000</v>
      </c>
      <c r="O125" s="119">
        <f>+O126+O128+O130+O136+O138+O140+O142+O144</f>
        <v>0.177187238481535</v>
      </c>
    </row>
    <row r="126" spans="1:15" ht="12.75" x14ac:dyDescent="0.2">
      <c r="A126" s="64">
        <v>2</v>
      </c>
      <c r="B126" s="65">
        <v>2</v>
      </c>
      <c r="C126" s="65">
        <v>5</v>
      </c>
      <c r="D126" s="65">
        <v>1</v>
      </c>
      <c r="E126" s="65"/>
      <c r="F126" s="61" t="s">
        <v>134</v>
      </c>
      <c r="G126" s="66">
        <f t="shared" ref="G126:O126" si="52">G127</f>
        <v>0</v>
      </c>
      <c r="H126" s="66">
        <f t="shared" si="52"/>
        <v>0</v>
      </c>
      <c r="I126" s="66">
        <f t="shared" si="52"/>
        <v>0</v>
      </c>
      <c r="J126" s="66">
        <f t="shared" si="52"/>
        <v>0</v>
      </c>
      <c r="K126" s="66">
        <f t="shared" si="52"/>
        <v>0</v>
      </c>
      <c r="L126" s="66">
        <f t="shared" si="52"/>
        <v>0</v>
      </c>
      <c r="M126" s="66">
        <f t="shared" si="52"/>
        <v>0</v>
      </c>
      <c r="N126" s="66">
        <f t="shared" si="52"/>
        <v>0</v>
      </c>
      <c r="O126" s="120">
        <f t="shared" si="52"/>
        <v>0</v>
      </c>
    </row>
    <row r="127" spans="1:15" ht="12.75" x14ac:dyDescent="0.2">
      <c r="A127" s="62">
        <v>2</v>
      </c>
      <c r="B127" s="57">
        <v>2</v>
      </c>
      <c r="C127" s="57">
        <v>5</v>
      </c>
      <c r="D127" s="57">
        <v>1</v>
      </c>
      <c r="E127" s="57" t="s">
        <v>309</v>
      </c>
      <c r="F127" s="63" t="s">
        <v>134</v>
      </c>
      <c r="G127" s="55"/>
      <c r="H127" s="55"/>
      <c r="I127" s="55"/>
      <c r="J127" s="55"/>
      <c r="K127" s="55"/>
      <c r="L127" s="55"/>
      <c r="M127" s="55"/>
      <c r="N127" s="55">
        <f>SUBTOTAL(9,G127:M127)</f>
        <v>0</v>
      </c>
      <c r="O127" s="110">
        <f>IFERROR(N127/$N$18*100,"0.00")</f>
        <v>0</v>
      </c>
    </row>
    <row r="128" spans="1:15" ht="12.75" x14ac:dyDescent="0.2">
      <c r="A128" s="67">
        <v>2</v>
      </c>
      <c r="B128" s="65">
        <v>2</v>
      </c>
      <c r="C128" s="65">
        <v>5</v>
      </c>
      <c r="D128" s="65">
        <v>2</v>
      </c>
      <c r="E128" s="65"/>
      <c r="F128" s="68" t="s">
        <v>135</v>
      </c>
      <c r="G128" s="66">
        <f t="shared" ref="G128:O128" si="53">G129</f>
        <v>0</v>
      </c>
      <c r="H128" s="66">
        <f t="shared" si="53"/>
        <v>0</v>
      </c>
      <c r="I128" s="66">
        <f t="shared" si="53"/>
        <v>0</v>
      </c>
      <c r="J128" s="66">
        <f t="shared" si="53"/>
        <v>0</v>
      </c>
      <c r="K128" s="66">
        <f t="shared" si="53"/>
        <v>0</v>
      </c>
      <c r="L128" s="66">
        <f t="shared" si="53"/>
        <v>0</v>
      </c>
      <c r="M128" s="66">
        <f t="shared" si="53"/>
        <v>0</v>
      </c>
      <c r="N128" s="66">
        <f t="shared" si="53"/>
        <v>0</v>
      </c>
      <c r="O128" s="120">
        <f t="shared" si="53"/>
        <v>0</v>
      </c>
    </row>
    <row r="129" spans="1:15" ht="12.75" x14ac:dyDescent="0.2">
      <c r="A129" s="62">
        <v>2</v>
      </c>
      <c r="B129" s="57">
        <v>2</v>
      </c>
      <c r="C129" s="57">
        <v>5</v>
      </c>
      <c r="D129" s="57">
        <v>2</v>
      </c>
      <c r="E129" s="57" t="s">
        <v>309</v>
      </c>
      <c r="F129" s="63" t="s">
        <v>135</v>
      </c>
      <c r="G129" s="55"/>
      <c r="H129" s="55"/>
      <c r="I129" s="55"/>
      <c r="J129" s="55"/>
      <c r="K129" s="55"/>
      <c r="L129" s="55"/>
      <c r="M129" s="55"/>
      <c r="N129" s="55">
        <f>SUBTOTAL(9,G129:M129)</f>
        <v>0</v>
      </c>
      <c r="O129" s="110">
        <f>IFERROR(N129/$N$18*100,"0.00")</f>
        <v>0</v>
      </c>
    </row>
    <row r="130" spans="1:15" ht="12.75" x14ac:dyDescent="0.2">
      <c r="A130" s="64">
        <v>2</v>
      </c>
      <c r="B130" s="65">
        <v>2</v>
      </c>
      <c r="C130" s="65">
        <v>5</v>
      </c>
      <c r="D130" s="65">
        <v>3</v>
      </c>
      <c r="E130" s="65"/>
      <c r="F130" s="61" t="s">
        <v>136</v>
      </c>
      <c r="G130" s="66">
        <f t="shared" ref="G130:N130" si="54">SUM(G131:G135)</f>
        <v>99600</v>
      </c>
      <c r="H130" s="66">
        <f t="shared" si="54"/>
        <v>84840</v>
      </c>
      <c r="I130" s="66">
        <f t="shared" si="54"/>
        <v>484800.00000000006</v>
      </c>
      <c r="J130" s="66">
        <f t="shared" si="54"/>
        <v>78240</v>
      </c>
      <c r="K130" s="66">
        <f t="shared" si="54"/>
        <v>48720</v>
      </c>
      <c r="L130" s="66">
        <f t="shared" si="54"/>
        <v>18360</v>
      </c>
      <c r="M130" s="66">
        <f t="shared" si="54"/>
        <v>385440</v>
      </c>
      <c r="N130" s="66">
        <f t="shared" si="54"/>
        <v>1200000</v>
      </c>
      <c r="O130" s="120">
        <f>SUM(O131:O135)</f>
        <v>0.16901803352769634</v>
      </c>
    </row>
    <row r="131" spans="1:15" ht="12.75" x14ac:dyDescent="0.2">
      <c r="A131" s="62">
        <v>2</v>
      </c>
      <c r="B131" s="57">
        <v>2</v>
      </c>
      <c r="C131" s="57">
        <v>5</v>
      </c>
      <c r="D131" s="57">
        <v>3</v>
      </c>
      <c r="E131" s="57" t="s">
        <v>309</v>
      </c>
      <c r="F131" s="63" t="s">
        <v>137</v>
      </c>
      <c r="G131" s="55"/>
      <c r="H131" s="55"/>
      <c r="I131" s="55"/>
      <c r="J131" s="55"/>
      <c r="K131" s="55"/>
      <c r="L131" s="55"/>
      <c r="M131" s="55"/>
      <c r="N131" s="55">
        <f>SUBTOTAL(9,G131:M131)</f>
        <v>0</v>
      </c>
      <c r="O131" s="110">
        <f>IFERROR(N131/$N$18*100,"0.00")</f>
        <v>0</v>
      </c>
    </row>
    <row r="132" spans="1:15" ht="12.75" x14ac:dyDescent="0.2">
      <c r="A132" s="62">
        <v>2</v>
      </c>
      <c r="B132" s="57">
        <v>2</v>
      </c>
      <c r="C132" s="57">
        <v>5</v>
      </c>
      <c r="D132" s="57">
        <v>3</v>
      </c>
      <c r="E132" s="57" t="s">
        <v>310</v>
      </c>
      <c r="F132" s="63" t="s">
        <v>138</v>
      </c>
      <c r="G132" s="55">
        <f>PPNE5!H132*0.083</f>
        <v>99600</v>
      </c>
      <c r="H132" s="55">
        <f>PPNE5!H132*0.0707</f>
        <v>84840</v>
      </c>
      <c r="I132" s="55">
        <f>PPNE5!H132*0.404</f>
        <v>484800.00000000006</v>
      </c>
      <c r="J132" s="55">
        <f>PPNE5!H132*0.0652</f>
        <v>78240</v>
      </c>
      <c r="K132" s="55">
        <f>PPNE5!H132*0.0406</f>
        <v>48720</v>
      </c>
      <c r="L132" s="55">
        <f>PPNE5!H132*0.0153</f>
        <v>18360</v>
      </c>
      <c r="M132" s="55">
        <f>PPNE5!H132*0.3212</f>
        <v>385440</v>
      </c>
      <c r="N132" s="55">
        <f>PPNE5!J132</f>
        <v>1200000</v>
      </c>
      <c r="O132" s="110">
        <f>IFERROR(N132/$N$18*100,"0.00")</f>
        <v>0.16901803352769634</v>
      </c>
    </row>
    <row r="133" spans="1:15" ht="12.75" x14ac:dyDescent="0.2">
      <c r="A133" s="62">
        <v>2</v>
      </c>
      <c r="B133" s="57">
        <v>2</v>
      </c>
      <c r="C133" s="57">
        <v>5</v>
      </c>
      <c r="D133" s="57">
        <v>3</v>
      </c>
      <c r="E133" s="57" t="s">
        <v>311</v>
      </c>
      <c r="F133" s="63" t="s">
        <v>139</v>
      </c>
      <c r="G133" s="55"/>
      <c r="H133" s="55"/>
      <c r="I133" s="55"/>
      <c r="J133" s="55"/>
      <c r="K133" s="55"/>
      <c r="L133" s="55"/>
      <c r="M133" s="55"/>
      <c r="N133" s="55">
        <f>SUBTOTAL(9,G133:M133)</f>
        <v>0</v>
      </c>
      <c r="O133" s="110">
        <f>IFERROR(N133/$N$18*100,"0.00")</f>
        <v>0</v>
      </c>
    </row>
    <row r="134" spans="1:15" ht="12.75" x14ac:dyDescent="0.2">
      <c r="A134" s="62">
        <v>2</v>
      </c>
      <c r="B134" s="57">
        <v>2</v>
      </c>
      <c r="C134" s="57">
        <v>5</v>
      </c>
      <c r="D134" s="57">
        <v>3</v>
      </c>
      <c r="E134" s="57" t="s">
        <v>312</v>
      </c>
      <c r="F134" s="63" t="s">
        <v>140</v>
      </c>
      <c r="G134" s="55"/>
      <c r="H134" s="55"/>
      <c r="I134" s="55"/>
      <c r="J134" s="55"/>
      <c r="K134" s="55"/>
      <c r="L134" s="55"/>
      <c r="M134" s="55"/>
      <c r="N134" s="55">
        <f>SUBTOTAL(9,G134:M134)</f>
        <v>0</v>
      </c>
      <c r="O134" s="110">
        <f>IFERROR(N134/$N$18*100,"0.00")</f>
        <v>0</v>
      </c>
    </row>
    <row r="135" spans="1:15" ht="12.75" x14ac:dyDescent="0.2">
      <c r="A135" s="62">
        <v>2</v>
      </c>
      <c r="B135" s="57">
        <v>2</v>
      </c>
      <c r="C135" s="57">
        <v>5</v>
      </c>
      <c r="D135" s="57">
        <v>3</v>
      </c>
      <c r="E135" s="57" t="s">
        <v>316</v>
      </c>
      <c r="F135" s="63" t="s">
        <v>141</v>
      </c>
      <c r="G135" s="55"/>
      <c r="H135" s="55"/>
      <c r="I135" s="55"/>
      <c r="J135" s="55"/>
      <c r="K135" s="55"/>
      <c r="L135" s="55"/>
      <c r="M135" s="55"/>
      <c r="N135" s="55">
        <f>SUBTOTAL(9,G135:M135)</f>
        <v>0</v>
      </c>
      <c r="O135" s="110">
        <f>IFERROR(N135/$N$18*100,"0.00")</f>
        <v>0</v>
      </c>
    </row>
    <row r="136" spans="1:15" ht="12.75" x14ac:dyDescent="0.2">
      <c r="A136" s="64">
        <v>2</v>
      </c>
      <c r="B136" s="65">
        <v>2</v>
      </c>
      <c r="C136" s="65">
        <v>5</v>
      </c>
      <c r="D136" s="65">
        <v>4</v>
      </c>
      <c r="E136" s="65"/>
      <c r="F136" s="61" t="s">
        <v>142</v>
      </c>
      <c r="G136" s="66">
        <f t="shared" ref="G136:O136" si="55">G137</f>
        <v>0</v>
      </c>
      <c r="H136" s="66">
        <f t="shared" si="55"/>
        <v>0</v>
      </c>
      <c r="I136" s="66">
        <f t="shared" si="55"/>
        <v>0</v>
      </c>
      <c r="J136" s="66">
        <f t="shared" si="55"/>
        <v>0</v>
      </c>
      <c r="K136" s="66">
        <f t="shared" si="55"/>
        <v>0</v>
      </c>
      <c r="L136" s="66">
        <f t="shared" si="55"/>
        <v>0</v>
      </c>
      <c r="M136" s="66">
        <f t="shared" si="55"/>
        <v>0</v>
      </c>
      <c r="N136" s="66">
        <f t="shared" si="55"/>
        <v>0</v>
      </c>
      <c r="O136" s="120">
        <f t="shared" si="55"/>
        <v>0</v>
      </c>
    </row>
    <row r="137" spans="1:15" ht="12.75" x14ac:dyDescent="0.2">
      <c r="A137" s="62">
        <v>2</v>
      </c>
      <c r="B137" s="57">
        <v>2</v>
      </c>
      <c r="C137" s="57">
        <v>5</v>
      </c>
      <c r="D137" s="57">
        <v>4</v>
      </c>
      <c r="E137" s="57" t="s">
        <v>309</v>
      </c>
      <c r="F137" s="63" t="s">
        <v>142</v>
      </c>
      <c r="G137" s="55"/>
      <c r="H137" s="55"/>
      <c r="I137" s="55"/>
      <c r="J137" s="55"/>
      <c r="K137" s="55"/>
      <c r="L137" s="55"/>
      <c r="M137" s="55"/>
      <c r="N137" s="55">
        <f>SUBTOTAL(9,G137:M137)</f>
        <v>0</v>
      </c>
      <c r="O137" s="110">
        <f>IFERROR(N137/$N$18*100,"0.00")</f>
        <v>0</v>
      </c>
    </row>
    <row r="138" spans="1:15" ht="12.75" x14ac:dyDescent="0.2">
      <c r="A138" s="67">
        <v>2</v>
      </c>
      <c r="B138" s="65">
        <v>2</v>
      </c>
      <c r="C138" s="65">
        <v>5</v>
      </c>
      <c r="D138" s="65">
        <v>5</v>
      </c>
      <c r="E138" s="65"/>
      <c r="F138" s="68" t="s">
        <v>368</v>
      </c>
      <c r="G138" s="66">
        <f t="shared" ref="G138:O138" si="56">+G139</f>
        <v>0</v>
      </c>
      <c r="H138" s="66">
        <f t="shared" si="56"/>
        <v>0</v>
      </c>
      <c r="I138" s="66">
        <f t="shared" si="56"/>
        <v>0</v>
      </c>
      <c r="J138" s="66">
        <f t="shared" si="56"/>
        <v>0</v>
      </c>
      <c r="K138" s="66">
        <f t="shared" si="56"/>
        <v>0</v>
      </c>
      <c r="L138" s="66">
        <f t="shared" si="56"/>
        <v>0</v>
      </c>
      <c r="M138" s="66">
        <f t="shared" si="56"/>
        <v>0</v>
      </c>
      <c r="N138" s="66">
        <f t="shared" si="56"/>
        <v>0</v>
      </c>
      <c r="O138" s="121">
        <f t="shared" si="56"/>
        <v>0</v>
      </c>
    </row>
    <row r="139" spans="1:15" ht="12.75" x14ac:dyDescent="0.2">
      <c r="A139" s="62">
        <v>2</v>
      </c>
      <c r="B139" s="57">
        <v>2</v>
      </c>
      <c r="C139" s="57">
        <v>5</v>
      </c>
      <c r="D139" s="57">
        <v>5</v>
      </c>
      <c r="E139" s="57" t="s">
        <v>309</v>
      </c>
      <c r="F139" s="63" t="s">
        <v>368</v>
      </c>
      <c r="G139" s="55"/>
      <c r="H139" s="55"/>
      <c r="I139" s="55"/>
      <c r="J139" s="55"/>
      <c r="K139" s="55"/>
      <c r="L139" s="55"/>
      <c r="M139" s="55"/>
      <c r="N139" s="55">
        <f>SUBTOTAL(9,G139:M139)</f>
        <v>0</v>
      </c>
      <c r="O139" s="110">
        <f>IFERROR(N139/$N$18*100,"0.00")</f>
        <v>0</v>
      </c>
    </row>
    <row r="140" spans="1:15" ht="12.75" x14ac:dyDescent="0.2">
      <c r="A140" s="67">
        <v>2</v>
      </c>
      <c r="B140" s="65">
        <v>2</v>
      </c>
      <c r="C140" s="65">
        <v>5</v>
      </c>
      <c r="D140" s="65">
        <v>6</v>
      </c>
      <c r="E140" s="65"/>
      <c r="F140" s="68" t="s">
        <v>369</v>
      </c>
      <c r="G140" s="66">
        <f t="shared" ref="G140:O140" si="57">G141</f>
        <v>0</v>
      </c>
      <c r="H140" s="66">
        <f t="shared" si="57"/>
        <v>0</v>
      </c>
      <c r="I140" s="66">
        <f t="shared" si="57"/>
        <v>0</v>
      </c>
      <c r="J140" s="66">
        <f t="shared" si="57"/>
        <v>0</v>
      </c>
      <c r="K140" s="66">
        <f t="shared" si="57"/>
        <v>0</v>
      </c>
      <c r="L140" s="66">
        <f t="shared" si="57"/>
        <v>0</v>
      </c>
      <c r="M140" s="66">
        <f t="shared" si="57"/>
        <v>0</v>
      </c>
      <c r="N140" s="66">
        <f t="shared" si="57"/>
        <v>0</v>
      </c>
      <c r="O140" s="120">
        <f t="shared" si="57"/>
        <v>0</v>
      </c>
    </row>
    <row r="141" spans="1:15" ht="12.75" x14ac:dyDescent="0.2">
      <c r="A141" s="62">
        <v>2</v>
      </c>
      <c r="B141" s="57">
        <v>2</v>
      </c>
      <c r="C141" s="57">
        <v>5</v>
      </c>
      <c r="D141" s="57">
        <v>6</v>
      </c>
      <c r="E141" s="57" t="s">
        <v>309</v>
      </c>
      <c r="F141" s="63" t="s">
        <v>369</v>
      </c>
      <c r="G141" s="55"/>
      <c r="H141" s="55"/>
      <c r="I141" s="55"/>
      <c r="J141" s="55"/>
      <c r="K141" s="55"/>
      <c r="L141" s="55"/>
      <c r="M141" s="55"/>
      <c r="N141" s="55">
        <f>SUBTOTAL(9,G141:M141)</f>
        <v>0</v>
      </c>
      <c r="O141" s="110">
        <f>IFERROR(N141/$N$18*100,"0.00")</f>
        <v>0</v>
      </c>
    </row>
    <row r="142" spans="1:15" ht="12.75" x14ac:dyDescent="0.2">
      <c r="A142" s="67">
        <v>2</v>
      </c>
      <c r="B142" s="65">
        <v>2</v>
      </c>
      <c r="C142" s="65">
        <v>5</v>
      </c>
      <c r="D142" s="65">
        <v>7</v>
      </c>
      <c r="E142" s="65"/>
      <c r="F142" s="68" t="s">
        <v>370</v>
      </c>
      <c r="G142" s="66">
        <f t="shared" ref="G142:O142" si="58">+G143</f>
        <v>0</v>
      </c>
      <c r="H142" s="66">
        <f t="shared" si="58"/>
        <v>0</v>
      </c>
      <c r="I142" s="66">
        <f t="shared" si="58"/>
        <v>0</v>
      </c>
      <c r="J142" s="66">
        <f t="shared" si="58"/>
        <v>0</v>
      </c>
      <c r="K142" s="66">
        <f t="shared" si="58"/>
        <v>0</v>
      </c>
      <c r="L142" s="66">
        <f t="shared" si="58"/>
        <v>0</v>
      </c>
      <c r="M142" s="66">
        <f t="shared" si="58"/>
        <v>0</v>
      </c>
      <c r="N142" s="66">
        <f t="shared" si="58"/>
        <v>0</v>
      </c>
      <c r="O142" s="121">
        <f t="shared" si="58"/>
        <v>0</v>
      </c>
    </row>
    <row r="143" spans="1:15" ht="12.75" x14ac:dyDescent="0.2">
      <c r="A143" s="62">
        <v>2</v>
      </c>
      <c r="B143" s="57">
        <v>2</v>
      </c>
      <c r="C143" s="57">
        <v>5</v>
      </c>
      <c r="D143" s="57">
        <v>7</v>
      </c>
      <c r="E143" s="57" t="s">
        <v>309</v>
      </c>
      <c r="F143" s="63" t="s">
        <v>370</v>
      </c>
      <c r="G143" s="55"/>
      <c r="H143" s="55"/>
      <c r="I143" s="55"/>
      <c r="J143" s="55"/>
      <c r="K143" s="55"/>
      <c r="L143" s="55"/>
      <c r="M143" s="55"/>
      <c r="N143" s="55">
        <f>SUBTOTAL(9,G143:M143)</f>
        <v>0</v>
      </c>
      <c r="O143" s="110">
        <f>IFERROR(N143/$N$18*100,"0.00")</f>
        <v>0</v>
      </c>
    </row>
    <row r="144" spans="1:15" ht="12.75" x14ac:dyDescent="0.2">
      <c r="A144" s="67">
        <v>2</v>
      </c>
      <c r="B144" s="65">
        <v>2</v>
      </c>
      <c r="C144" s="65">
        <v>5</v>
      </c>
      <c r="D144" s="65">
        <v>8</v>
      </c>
      <c r="E144" s="65"/>
      <c r="F144" s="68" t="s">
        <v>143</v>
      </c>
      <c r="G144" s="66">
        <f t="shared" ref="G144:O144" si="59">G145</f>
        <v>0</v>
      </c>
      <c r="H144" s="66">
        <f t="shared" si="59"/>
        <v>0</v>
      </c>
      <c r="I144" s="66">
        <f t="shared" si="59"/>
        <v>0</v>
      </c>
      <c r="J144" s="66">
        <f t="shared" si="59"/>
        <v>0</v>
      </c>
      <c r="K144" s="66">
        <f t="shared" si="59"/>
        <v>0</v>
      </c>
      <c r="L144" s="66">
        <f t="shared" si="59"/>
        <v>0</v>
      </c>
      <c r="M144" s="66">
        <f t="shared" si="59"/>
        <v>0</v>
      </c>
      <c r="N144" s="66">
        <f t="shared" si="59"/>
        <v>58000</v>
      </c>
      <c r="O144" s="120">
        <f t="shared" si="59"/>
        <v>8.1692049538386567E-3</v>
      </c>
    </row>
    <row r="145" spans="1:15" ht="12.75" x14ac:dyDescent="0.2">
      <c r="A145" s="62">
        <v>2</v>
      </c>
      <c r="B145" s="57">
        <v>2</v>
      </c>
      <c r="C145" s="57">
        <v>5</v>
      </c>
      <c r="D145" s="57">
        <v>8</v>
      </c>
      <c r="E145" s="57" t="s">
        <v>309</v>
      </c>
      <c r="F145" s="63" t="s">
        <v>143</v>
      </c>
      <c r="G145" s="55"/>
      <c r="H145" s="55"/>
      <c r="I145" s="55"/>
      <c r="J145" s="55"/>
      <c r="K145" s="55"/>
      <c r="L145" s="55"/>
      <c r="M145" s="55"/>
      <c r="N145" s="55">
        <v>58000</v>
      </c>
      <c r="O145" s="110">
        <f>IFERROR(N145/$N$18*100,"0.00")</f>
        <v>8.1692049538386567E-3</v>
      </c>
    </row>
    <row r="146" spans="1:15" ht="12.75" x14ac:dyDescent="0.2">
      <c r="A146" s="86">
        <v>2</v>
      </c>
      <c r="B146" s="84">
        <v>2</v>
      </c>
      <c r="C146" s="84">
        <v>6</v>
      </c>
      <c r="D146" s="84"/>
      <c r="E146" s="84"/>
      <c r="F146" s="87" t="s">
        <v>144</v>
      </c>
      <c r="G146" s="342">
        <f t="shared" ref="G146:N146" si="60">+G147+G149+G151+G153+G155+G157+G159+G161+G163</f>
        <v>0</v>
      </c>
      <c r="H146" s="342">
        <f t="shared" si="60"/>
        <v>0</v>
      </c>
      <c r="I146" s="342">
        <f t="shared" si="60"/>
        <v>0</v>
      </c>
      <c r="J146" s="342">
        <f t="shared" si="60"/>
        <v>0</v>
      </c>
      <c r="K146" s="342">
        <f t="shared" si="60"/>
        <v>0</v>
      </c>
      <c r="L146" s="342">
        <f t="shared" si="60"/>
        <v>0</v>
      </c>
      <c r="M146" s="342">
        <f t="shared" si="60"/>
        <v>220000</v>
      </c>
      <c r="N146" s="342">
        <f t="shared" si="60"/>
        <v>220000</v>
      </c>
      <c r="O146" s="119">
        <f>+O147+O149+O151+O153+O155+O157+O159+O161+O163</f>
        <v>3.0986639480077662E-2</v>
      </c>
    </row>
    <row r="147" spans="1:15" ht="12.75" x14ac:dyDescent="0.2">
      <c r="A147" s="64">
        <v>2</v>
      </c>
      <c r="B147" s="65">
        <v>2</v>
      </c>
      <c r="C147" s="65">
        <v>6</v>
      </c>
      <c r="D147" s="65">
        <v>1</v>
      </c>
      <c r="E147" s="65"/>
      <c r="F147" s="61" t="s">
        <v>371</v>
      </c>
      <c r="G147" s="66">
        <f t="shared" ref="G147:O147" si="61">G148</f>
        <v>0</v>
      </c>
      <c r="H147" s="66">
        <f t="shared" si="61"/>
        <v>0</v>
      </c>
      <c r="I147" s="66">
        <f t="shared" si="61"/>
        <v>0</v>
      </c>
      <c r="J147" s="66">
        <f t="shared" si="61"/>
        <v>0</v>
      </c>
      <c r="K147" s="66">
        <f t="shared" si="61"/>
        <v>0</v>
      </c>
      <c r="L147" s="66">
        <f t="shared" si="61"/>
        <v>0</v>
      </c>
      <c r="M147" s="66">
        <f t="shared" si="61"/>
        <v>0</v>
      </c>
      <c r="N147" s="66">
        <f t="shared" si="61"/>
        <v>0</v>
      </c>
      <c r="O147" s="120">
        <f t="shared" si="61"/>
        <v>0</v>
      </c>
    </row>
    <row r="148" spans="1:15" ht="12.75" x14ac:dyDescent="0.2">
      <c r="A148" s="62">
        <v>2</v>
      </c>
      <c r="B148" s="57">
        <v>2</v>
      </c>
      <c r="C148" s="57">
        <v>6</v>
      </c>
      <c r="D148" s="57">
        <v>1</v>
      </c>
      <c r="E148" s="57" t="s">
        <v>309</v>
      </c>
      <c r="F148" s="63" t="s">
        <v>371</v>
      </c>
      <c r="G148" s="55"/>
      <c r="H148" s="55"/>
      <c r="I148" s="55"/>
      <c r="J148" s="55"/>
      <c r="K148" s="55"/>
      <c r="L148" s="55"/>
      <c r="M148" s="55"/>
      <c r="N148" s="55">
        <f>SUBTOTAL(9,G148:M148)</f>
        <v>0</v>
      </c>
      <c r="O148" s="110">
        <f>IFERROR(N148/$N$18*100,"0.00")</f>
        <v>0</v>
      </c>
    </row>
    <row r="149" spans="1:15" ht="12.75" x14ac:dyDescent="0.2">
      <c r="A149" s="64">
        <v>2</v>
      </c>
      <c r="B149" s="65">
        <v>2</v>
      </c>
      <c r="C149" s="65">
        <v>6</v>
      </c>
      <c r="D149" s="65">
        <v>2</v>
      </c>
      <c r="E149" s="65"/>
      <c r="F149" s="61" t="s">
        <v>145</v>
      </c>
      <c r="G149" s="66">
        <f t="shared" ref="G149:O149" si="62">G150</f>
        <v>0</v>
      </c>
      <c r="H149" s="66">
        <f t="shared" si="62"/>
        <v>0</v>
      </c>
      <c r="I149" s="66">
        <f t="shared" si="62"/>
        <v>0</v>
      </c>
      <c r="J149" s="66">
        <f t="shared" si="62"/>
        <v>0</v>
      </c>
      <c r="K149" s="66">
        <f t="shared" si="62"/>
        <v>0</v>
      </c>
      <c r="L149" s="66">
        <f t="shared" si="62"/>
        <v>0</v>
      </c>
      <c r="M149" s="66">
        <f t="shared" si="62"/>
        <v>220000</v>
      </c>
      <c r="N149" s="66">
        <f t="shared" si="62"/>
        <v>220000</v>
      </c>
      <c r="O149" s="120">
        <f t="shared" si="62"/>
        <v>3.0986639480077662E-2</v>
      </c>
    </row>
    <row r="150" spans="1:15" ht="12.75" x14ac:dyDescent="0.2">
      <c r="A150" s="123">
        <v>2</v>
      </c>
      <c r="B150" s="112">
        <v>2</v>
      </c>
      <c r="C150" s="112">
        <v>6</v>
      </c>
      <c r="D150" s="112">
        <v>2</v>
      </c>
      <c r="E150" s="112" t="s">
        <v>309</v>
      </c>
      <c r="F150" s="124" t="s">
        <v>145</v>
      </c>
      <c r="G150" s="115"/>
      <c r="H150" s="115"/>
      <c r="I150" s="115"/>
      <c r="J150" s="115"/>
      <c r="K150" s="115"/>
      <c r="L150" s="115"/>
      <c r="M150" s="115">
        <f>PPNE5!H150</f>
        <v>220000</v>
      </c>
      <c r="N150" s="115">
        <f>SUBTOTAL(9,G150:M150)</f>
        <v>220000</v>
      </c>
      <c r="O150" s="116">
        <f>IFERROR(N150/$N$18*100,"0.00")</f>
        <v>3.0986639480077662E-2</v>
      </c>
    </row>
    <row r="151" spans="1:15" ht="12.75" x14ac:dyDescent="0.2">
      <c r="A151" s="64">
        <v>2</v>
      </c>
      <c r="B151" s="65">
        <v>2</v>
      </c>
      <c r="C151" s="65">
        <v>6</v>
      </c>
      <c r="D151" s="65">
        <v>3</v>
      </c>
      <c r="E151" s="65"/>
      <c r="F151" s="61" t="s">
        <v>146</v>
      </c>
      <c r="G151" s="66">
        <f t="shared" ref="G151:O151" si="63">G152</f>
        <v>0</v>
      </c>
      <c r="H151" s="66">
        <f t="shared" si="63"/>
        <v>0</v>
      </c>
      <c r="I151" s="66">
        <f t="shared" si="63"/>
        <v>0</v>
      </c>
      <c r="J151" s="66">
        <f t="shared" si="63"/>
        <v>0</v>
      </c>
      <c r="K151" s="66">
        <f t="shared" si="63"/>
        <v>0</v>
      </c>
      <c r="L151" s="66">
        <f t="shared" si="63"/>
        <v>0</v>
      </c>
      <c r="M151" s="66">
        <f t="shared" si="63"/>
        <v>0</v>
      </c>
      <c r="N151" s="66">
        <f t="shared" si="63"/>
        <v>0</v>
      </c>
      <c r="O151" s="120">
        <f t="shared" si="63"/>
        <v>0</v>
      </c>
    </row>
    <row r="152" spans="1:15" ht="12.75" x14ac:dyDescent="0.2">
      <c r="A152" s="62">
        <v>2</v>
      </c>
      <c r="B152" s="57">
        <v>2</v>
      </c>
      <c r="C152" s="57">
        <v>6</v>
      </c>
      <c r="D152" s="57">
        <v>3</v>
      </c>
      <c r="E152" s="57" t="s">
        <v>309</v>
      </c>
      <c r="F152" s="63" t="s">
        <v>146</v>
      </c>
      <c r="G152" s="55"/>
      <c r="H152" s="55"/>
      <c r="I152" s="55"/>
      <c r="J152" s="55"/>
      <c r="K152" s="55"/>
      <c r="L152" s="55"/>
      <c r="M152" s="55"/>
      <c r="N152" s="55">
        <f>SUBTOTAL(9,G152:M152)</f>
        <v>0</v>
      </c>
      <c r="O152" s="110">
        <f>IFERROR(N152/$N$18*100,"0.00")</f>
        <v>0</v>
      </c>
    </row>
    <row r="153" spans="1:15" ht="12.75" x14ac:dyDescent="0.2">
      <c r="A153" s="64">
        <v>2</v>
      </c>
      <c r="B153" s="65">
        <v>2</v>
      </c>
      <c r="C153" s="65">
        <v>6</v>
      </c>
      <c r="D153" s="65">
        <v>4</v>
      </c>
      <c r="E153" s="65"/>
      <c r="F153" s="61" t="s">
        <v>147</v>
      </c>
      <c r="G153" s="66">
        <f t="shared" ref="G153:O153" si="64">G154</f>
        <v>0</v>
      </c>
      <c r="H153" s="66">
        <f t="shared" si="64"/>
        <v>0</v>
      </c>
      <c r="I153" s="66">
        <f t="shared" si="64"/>
        <v>0</v>
      </c>
      <c r="J153" s="66">
        <f t="shared" si="64"/>
        <v>0</v>
      </c>
      <c r="K153" s="66">
        <f t="shared" si="64"/>
        <v>0</v>
      </c>
      <c r="L153" s="66">
        <f t="shared" si="64"/>
        <v>0</v>
      </c>
      <c r="M153" s="66">
        <f t="shared" si="64"/>
        <v>0</v>
      </c>
      <c r="N153" s="66">
        <f t="shared" si="64"/>
        <v>0</v>
      </c>
      <c r="O153" s="120">
        <f t="shared" si="64"/>
        <v>0</v>
      </c>
    </row>
    <row r="154" spans="1:15" ht="12.75" x14ac:dyDescent="0.2">
      <c r="A154" s="62">
        <v>2</v>
      </c>
      <c r="B154" s="57">
        <v>2</v>
      </c>
      <c r="C154" s="57">
        <v>6</v>
      </c>
      <c r="D154" s="57">
        <v>4</v>
      </c>
      <c r="E154" s="57" t="s">
        <v>309</v>
      </c>
      <c r="F154" s="63" t="s">
        <v>147</v>
      </c>
      <c r="G154" s="55"/>
      <c r="H154" s="55"/>
      <c r="I154" s="55"/>
      <c r="J154" s="55"/>
      <c r="K154" s="55"/>
      <c r="L154" s="55"/>
      <c r="M154" s="55"/>
      <c r="N154" s="55">
        <f>SUBTOTAL(9,G154:M154)</f>
        <v>0</v>
      </c>
      <c r="O154" s="110">
        <f>IFERROR(N154/$N$18*100,"0.00")</f>
        <v>0</v>
      </c>
    </row>
    <row r="155" spans="1:15" ht="12.75" x14ac:dyDescent="0.2">
      <c r="A155" s="67">
        <v>2</v>
      </c>
      <c r="B155" s="65">
        <v>2</v>
      </c>
      <c r="C155" s="65">
        <v>6</v>
      </c>
      <c r="D155" s="65">
        <v>5</v>
      </c>
      <c r="E155" s="65"/>
      <c r="F155" s="68" t="s">
        <v>314</v>
      </c>
      <c r="G155" s="66">
        <f t="shared" ref="G155:O155" si="65">+G156</f>
        <v>0</v>
      </c>
      <c r="H155" s="66">
        <f t="shared" si="65"/>
        <v>0</v>
      </c>
      <c r="I155" s="66">
        <f t="shared" si="65"/>
        <v>0</v>
      </c>
      <c r="J155" s="66">
        <f t="shared" si="65"/>
        <v>0</v>
      </c>
      <c r="K155" s="66">
        <f t="shared" si="65"/>
        <v>0</v>
      </c>
      <c r="L155" s="66">
        <f t="shared" si="65"/>
        <v>0</v>
      </c>
      <c r="M155" s="66">
        <f t="shared" si="65"/>
        <v>0</v>
      </c>
      <c r="N155" s="66">
        <f t="shared" si="65"/>
        <v>0</v>
      </c>
      <c r="O155" s="121">
        <f t="shared" si="65"/>
        <v>0</v>
      </c>
    </row>
    <row r="156" spans="1:15" ht="12.75" x14ac:dyDescent="0.2">
      <c r="A156" s="62">
        <v>2</v>
      </c>
      <c r="B156" s="57">
        <v>2</v>
      </c>
      <c r="C156" s="57">
        <v>6</v>
      </c>
      <c r="D156" s="57">
        <v>5</v>
      </c>
      <c r="E156" s="57" t="s">
        <v>309</v>
      </c>
      <c r="F156" s="63" t="s">
        <v>314</v>
      </c>
      <c r="G156" s="55"/>
      <c r="H156" s="55"/>
      <c r="I156" s="55"/>
      <c r="J156" s="55"/>
      <c r="K156" s="55"/>
      <c r="L156" s="55"/>
      <c r="M156" s="55"/>
      <c r="N156" s="55">
        <f>SUBTOTAL(9,G156:M156)</f>
        <v>0</v>
      </c>
      <c r="O156" s="110">
        <f>IFERROR(N156/$N$18*100,"0.00")</f>
        <v>0</v>
      </c>
    </row>
    <row r="157" spans="1:15" ht="12.75" x14ac:dyDescent="0.2">
      <c r="A157" s="67">
        <v>2</v>
      </c>
      <c r="B157" s="65">
        <v>2</v>
      </c>
      <c r="C157" s="65">
        <v>6</v>
      </c>
      <c r="D157" s="65">
        <v>6</v>
      </c>
      <c r="E157" s="65"/>
      <c r="F157" s="68" t="s">
        <v>372</v>
      </c>
      <c r="G157" s="66">
        <f t="shared" ref="G157:O157" si="66">+G158</f>
        <v>0</v>
      </c>
      <c r="H157" s="66">
        <f t="shared" si="66"/>
        <v>0</v>
      </c>
      <c r="I157" s="66">
        <f t="shared" si="66"/>
        <v>0</v>
      </c>
      <c r="J157" s="66">
        <f t="shared" si="66"/>
        <v>0</v>
      </c>
      <c r="K157" s="66">
        <f t="shared" si="66"/>
        <v>0</v>
      </c>
      <c r="L157" s="66">
        <f t="shared" si="66"/>
        <v>0</v>
      </c>
      <c r="M157" s="66">
        <f t="shared" si="66"/>
        <v>0</v>
      </c>
      <c r="N157" s="66">
        <f t="shared" si="66"/>
        <v>0</v>
      </c>
      <c r="O157" s="121">
        <f t="shared" si="66"/>
        <v>0</v>
      </c>
    </row>
    <row r="158" spans="1:15" ht="12.75" x14ac:dyDescent="0.2">
      <c r="A158" s="62">
        <v>2</v>
      </c>
      <c r="B158" s="57">
        <v>2</v>
      </c>
      <c r="C158" s="57">
        <v>6</v>
      </c>
      <c r="D158" s="57">
        <v>6</v>
      </c>
      <c r="E158" s="57" t="s">
        <v>309</v>
      </c>
      <c r="F158" s="63" t="s">
        <v>372</v>
      </c>
      <c r="G158" s="55"/>
      <c r="H158" s="55"/>
      <c r="I158" s="55"/>
      <c r="J158" s="55"/>
      <c r="K158" s="55"/>
      <c r="L158" s="55"/>
      <c r="M158" s="55"/>
      <c r="N158" s="55">
        <f>SUBTOTAL(9,G158:M158)</f>
        <v>0</v>
      </c>
      <c r="O158" s="110">
        <f>IFERROR(N158/$N$18*100,"0.00")</f>
        <v>0</v>
      </c>
    </row>
    <row r="159" spans="1:15" ht="12.75" x14ac:dyDescent="0.2">
      <c r="A159" s="67">
        <v>2</v>
      </c>
      <c r="B159" s="65">
        <v>2</v>
      </c>
      <c r="C159" s="65">
        <v>6</v>
      </c>
      <c r="D159" s="65">
        <v>7</v>
      </c>
      <c r="E159" s="65"/>
      <c r="F159" s="68" t="s">
        <v>373</v>
      </c>
      <c r="G159" s="66">
        <f t="shared" ref="G159:O159" si="67">+G160</f>
        <v>0</v>
      </c>
      <c r="H159" s="66">
        <f t="shared" si="67"/>
        <v>0</v>
      </c>
      <c r="I159" s="66">
        <f t="shared" si="67"/>
        <v>0</v>
      </c>
      <c r="J159" s="66">
        <f t="shared" si="67"/>
        <v>0</v>
      </c>
      <c r="K159" s="66">
        <f t="shared" si="67"/>
        <v>0</v>
      </c>
      <c r="L159" s="66">
        <f t="shared" si="67"/>
        <v>0</v>
      </c>
      <c r="M159" s="66">
        <f t="shared" si="67"/>
        <v>0</v>
      </c>
      <c r="N159" s="66">
        <f t="shared" si="67"/>
        <v>0</v>
      </c>
      <c r="O159" s="121">
        <f t="shared" si="67"/>
        <v>0</v>
      </c>
    </row>
    <row r="160" spans="1:15" ht="12.75" x14ac:dyDescent="0.2">
      <c r="A160" s="62">
        <v>2</v>
      </c>
      <c r="B160" s="57">
        <v>2</v>
      </c>
      <c r="C160" s="57">
        <v>6</v>
      </c>
      <c r="D160" s="57">
        <v>7</v>
      </c>
      <c r="E160" s="57" t="s">
        <v>309</v>
      </c>
      <c r="F160" s="63" t="s">
        <v>373</v>
      </c>
      <c r="G160" s="55"/>
      <c r="H160" s="55"/>
      <c r="I160" s="55"/>
      <c r="J160" s="55"/>
      <c r="K160" s="55"/>
      <c r="L160" s="55"/>
      <c r="M160" s="55"/>
      <c r="N160" s="55">
        <f>SUBTOTAL(9,G160:M160)</f>
        <v>0</v>
      </c>
      <c r="O160" s="110">
        <f>IFERROR(N160/$N$18*100,"0.00")</f>
        <v>0</v>
      </c>
    </row>
    <row r="161" spans="1:15" ht="12.75" x14ac:dyDescent="0.2">
      <c r="A161" s="67">
        <v>2</v>
      </c>
      <c r="B161" s="65">
        <v>2</v>
      </c>
      <c r="C161" s="65">
        <v>6</v>
      </c>
      <c r="D161" s="65">
        <v>8</v>
      </c>
      <c r="E161" s="65"/>
      <c r="F161" s="68" t="s">
        <v>374</v>
      </c>
      <c r="G161" s="66">
        <f t="shared" ref="G161:O161" si="68">+G162</f>
        <v>0</v>
      </c>
      <c r="H161" s="66">
        <f t="shared" si="68"/>
        <v>0</v>
      </c>
      <c r="I161" s="66">
        <f t="shared" si="68"/>
        <v>0</v>
      </c>
      <c r="J161" s="66">
        <f t="shared" si="68"/>
        <v>0</v>
      </c>
      <c r="K161" s="66">
        <f t="shared" si="68"/>
        <v>0</v>
      </c>
      <c r="L161" s="66">
        <f t="shared" si="68"/>
        <v>0</v>
      </c>
      <c r="M161" s="66">
        <f t="shared" si="68"/>
        <v>0</v>
      </c>
      <c r="N161" s="66">
        <f t="shared" si="68"/>
        <v>0</v>
      </c>
      <c r="O161" s="121">
        <f t="shared" si="68"/>
        <v>0</v>
      </c>
    </row>
    <row r="162" spans="1:15" ht="12.75" x14ac:dyDescent="0.2">
      <c r="A162" s="62">
        <v>2</v>
      </c>
      <c r="B162" s="57">
        <v>2</v>
      </c>
      <c r="C162" s="57">
        <v>6</v>
      </c>
      <c r="D162" s="57">
        <v>8</v>
      </c>
      <c r="E162" s="57" t="s">
        <v>309</v>
      </c>
      <c r="F162" s="63" t="s">
        <v>374</v>
      </c>
      <c r="G162" s="55"/>
      <c r="H162" s="55"/>
      <c r="I162" s="55"/>
      <c r="J162" s="55"/>
      <c r="K162" s="55"/>
      <c r="L162" s="55"/>
      <c r="M162" s="55"/>
      <c r="N162" s="55">
        <f>SUBTOTAL(9,G162:M162)</f>
        <v>0</v>
      </c>
      <c r="O162" s="110">
        <f>IFERROR(N162/$N$18*100,"0.00")</f>
        <v>0</v>
      </c>
    </row>
    <row r="163" spans="1:15" ht="12.75" x14ac:dyDescent="0.2">
      <c r="A163" s="67">
        <v>2</v>
      </c>
      <c r="B163" s="65">
        <v>2</v>
      </c>
      <c r="C163" s="65">
        <v>6</v>
      </c>
      <c r="D163" s="65">
        <v>9</v>
      </c>
      <c r="E163" s="65"/>
      <c r="F163" s="68" t="s">
        <v>315</v>
      </c>
      <c r="G163" s="66">
        <f t="shared" ref="G163:O163" si="69">+G164</f>
        <v>0</v>
      </c>
      <c r="H163" s="66">
        <f t="shared" si="69"/>
        <v>0</v>
      </c>
      <c r="I163" s="66">
        <f t="shared" si="69"/>
        <v>0</v>
      </c>
      <c r="J163" s="66">
        <f t="shared" si="69"/>
        <v>0</v>
      </c>
      <c r="K163" s="66">
        <f t="shared" si="69"/>
        <v>0</v>
      </c>
      <c r="L163" s="66">
        <f t="shared" si="69"/>
        <v>0</v>
      </c>
      <c r="M163" s="66">
        <f t="shared" si="69"/>
        <v>0</v>
      </c>
      <c r="N163" s="66">
        <f t="shared" si="69"/>
        <v>0</v>
      </c>
      <c r="O163" s="121">
        <f t="shared" si="69"/>
        <v>0</v>
      </c>
    </row>
    <row r="164" spans="1:15" ht="12.75" x14ac:dyDescent="0.2">
      <c r="A164" s="62">
        <v>2</v>
      </c>
      <c r="B164" s="57">
        <v>2</v>
      </c>
      <c r="C164" s="57">
        <v>6</v>
      </c>
      <c r="D164" s="57">
        <v>9</v>
      </c>
      <c r="E164" s="57" t="s">
        <v>309</v>
      </c>
      <c r="F164" s="63" t="s">
        <v>315</v>
      </c>
      <c r="G164" s="55"/>
      <c r="H164" s="55"/>
      <c r="I164" s="55"/>
      <c r="J164" s="55"/>
      <c r="K164" s="55"/>
      <c r="L164" s="55"/>
      <c r="M164" s="55"/>
      <c r="N164" s="55">
        <f>SUBTOTAL(9,G164:M164)</f>
        <v>0</v>
      </c>
      <c r="O164" s="110">
        <f>IFERROR(N164/$N$18*100,"0.00")</f>
        <v>0</v>
      </c>
    </row>
    <row r="165" spans="1:15" ht="12.75" x14ac:dyDescent="0.2">
      <c r="A165" s="86">
        <v>2</v>
      </c>
      <c r="B165" s="84">
        <v>2</v>
      </c>
      <c r="C165" s="84">
        <v>7</v>
      </c>
      <c r="D165" s="84"/>
      <c r="E165" s="84"/>
      <c r="F165" s="87" t="s">
        <v>148</v>
      </c>
      <c r="G165" s="342">
        <f t="shared" ref="G165:N165" si="70">+G166+G174+G181</f>
        <v>305242</v>
      </c>
      <c r="H165" s="342">
        <f t="shared" si="70"/>
        <v>278121.8</v>
      </c>
      <c r="I165" s="342">
        <f t="shared" si="70"/>
        <v>2087696</v>
      </c>
      <c r="J165" s="342">
        <f t="shared" si="70"/>
        <v>725864.8</v>
      </c>
      <c r="K165" s="342">
        <f t="shared" si="70"/>
        <v>878624.4</v>
      </c>
      <c r="L165" s="342">
        <f t="shared" si="70"/>
        <v>42442.2</v>
      </c>
      <c r="M165" s="342">
        <f t="shared" si="70"/>
        <v>5138733.6399999997</v>
      </c>
      <c r="N165" s="342">
        <f t="shared" si="70"/>
        <v>9751724.8399999999</v>
      </c>
      <c r="O165" s="119">
        <f>+O166+O174+O181</f>
        <v>1.3735144632999909</v>
      </c>
    </row>
    <row r="166" spans="1:15" ht="12.75" x14ac:dyDescent="0.2">
      <c r="A166" s="67">
        <v>2</v>
      </c>
      <c r="B166" s="65">
        <v>2</v>
      </c>
      <c r="C166" s="65">
        <v>7</v>
      </c>
      <c r="D166" s="65">
        <v>1</v>
      </c>
      <c r="E166" s="65"/>
      <c r="F166" s="68" t="s">
        <v>375</v>
      </c>
      <c r="G166" s="66">
        <f t="shared" ref="G166:N166" si="71">SUM(G167:G173)</f>
        <v>262082</v>
      </c>
      <c r="H166" s="66">
        <f t="shared" si="71"/>
        <v>209357.8</v>
      </c>
      <c r="I166" s="66">
        <f t="shared" si="71"/>
        <v>1245616</v>
      </c>
      <c r="J166" s="66">
        <f t="shared" si="71"/>
        <v>296960.8</v>
      </c>
      <c r="K166" s="66">
        <f t="shared" si="71"/>
        <v>241512.4</v>
      </c>
      <c r="L166" s="66">
        <f t="shared" si="71"/>
        <v>34486.199999999997</v>
      </c>
      <c r="M166" s="66">
        <f t="shared" si="71"/>
        <v>4611709.6399999997</v>
      </c>
      <c r="N166" s="66">
        <f t="shared" si="71"/>
        <v>6901724.8399999999</v>
      </c>
      <c r="O166" s="120">
        <f>SUM(O167:O173)</f>
        <v>0.97209663367171206</v>
      </c>
    </row>
    <row r="167" spans="1:15" ht="12.75" x14ac:dyDescent="0.2">
      <c r="A167" s="56">
        <v>2</v>
      </c>
      <c r="B167" s="57">
        <v>2</v>
      </c>
      <c r="C167" s="57">
        <v>7</v>
      </c>
      <c r="D167" s="57">
        <v>1</v>
      </c>
      <c r="E167" s="57" t="s">
        <v>309</v>
      </c>
      <c r="F167" s="69" t="s">
        <v>149</v>
      </c>
      <c r="G167" s="55">
        <v>75000</v>
      </c>
      <c r="H167" s="55">
        <v>50000</v>
      </c>
      <c r="I167" s="55">
        <v>335000</v>
      </c>
      <c r="J167" s="55">
        <v>150000</v>
      </c>
      <c r="K167" s="55">
        <v>150000</v>
      </c>
      <c r="L167" s="55">
        <v>0</v>
      </c>
      <c r="M167" s="55">
        <v>3887724.84</v>
      </c>
      <c r="N167" s="55">
        <f t="shared" ref="N167:N173" si="72">SUBTOTAL(9,G167:M167)</f>
        <v>4647724.84</v>
      </c>
      <c r="O167" s="110">
        <f t="shared" ref="O167:O173" si="73">IFERROR(N167/$N$18*100,"0.00")</f>
        <v>0.65462442736218918</v>
      </c>
    </row>
    <row r="168" spans="1:15" ht="12.75" x14ac:dyDescent="0.2">
      <c r="A168" s="56">
        <v>2</v>
      </c>
      <c r="B168" s="57">
        <v>2</v>
      </c>
      <c r="C168" s="57">
        <v>7</v>
      </c>
      <c r="D168" s="57">
        <v>1</v>
      </c>
      <c r="E168" s="57" t="s">
        <v>310</v>
      </c>
      <c r="F168" s="69" t="s">
        <v>150</v>
      </c>
      <c r="G168" s="55">
        <f>PPNE5!H168*0.083</f>
        <v>187082</v>
      </c>
      <c r="H168" s="55">
        <f>PPNE5!H168*0.0707</f>
        <v>159357.79999999999</v>
      </c>
      <c r="I168" s="55">
        <f>PPNE5!H168*0.404</f>
        <v>910616</v>
      </c>
      <c r="J168" s="55">
        <f>PPNE5!H168*0.0652</f>
        <v>146960.79999999999</v>
      </c>
      <c r="K168" s="55">
        <f>PPNE5!H168*0.0406</f>
        <v>91512.4</v>
      </c>
      <c r="L168" s="55">
        <f>PPNE5!H168*0.0153</f>
        <v>34486.199999999997</v>
      </c>
      <c r="M168" s="55">
        <f>PPNE5!H168*0.3212</f>
        <v>723984.79999999993</v>
      </c>
      <c r="N168" s="55">
        <f>PPNE5!J168</f>
        <v>2254000</v>
      </c>
      <c r="O168" s="110">
        <f t="shared" si="73"/>
        <v>0.31747220630952294</v>
      </c>
    </row>
    <row r="169" spans="1:15" ht="12.75" x14ac:dyDescent="0.2">
      <c r="A169" s="56">
        <v>2</v>
      </c>
      <c r="B169" s="57">
        <v>2</v>
      </c>
      <c r="C169" s="57">
        <v>7</v>
      </c>
      <c r="D169" s="57">
        <v>1</v>
      </c>
      <c r="E169" s="57" t="s">
        <v>311</v>
      </c>
      <c r="F169" s="69" t="s">
        <v>151</v>
      </c>
      <c r="G169" s="55"/>
      <c r="H169" s="55"/>
      <c r="I169" s="55"/>
      <c r="J169" s="55"/>
      <c r="K169" s="55"/>
      <c r="L169" s="55"/>
      <c r="M169" s="55"/>
      <c r="N169" s="55">
        <f t="shared" si="72"/>
        <v>0</v>
      </c>
      <c r="O169" s="110">
        <f t="shared" si="73"/>
        <v>0</v>
      </c>
    </row>
    <row r="170" spans="1:15" ht="12.75" x14ac:dyDescent="0.2">
      <c r="A170" s="56">
        <v>2</v>
      </c>
      <c r="B170" s="57">
        <v>2</v>
      </c>
      <c r="C170" s="57">
        <v>7</v>
      </c>
      <c r="D170" s="57">
        <v>1</v>
      </c>
      <c r="E170" s="57" t="s">
        <v>312</v>
      </c>
      <c r="F170" s="69" t="s">
        <v>152</v>
      </c>
      <c r="G170" s="55"/>
      <c r="H170" s="55"/>
      <c r="I170" s="55"/>
      <c r="J170" s="55"/>
      <c r="K170" s="55"/>
      <c r="L170" s="55"/>
      <c r="M170" s="55"/>
      <c r="N170" s="55">
        <f t="shared" si="72"/>
        <v>0</v>
      </c>
      <c r="O170" s="110">
        <f t="shared" si="73"/>
        <v>0</v>
      </c>
    </row>
    <row r="171" spans="1:15" ht="12.75" x14ac:dyDescent="0.2">
      <c r="A171" s="56">
        <v>2</v>
      </c>
      <c r="B171" s="57">
        <v>2</v>
      </c>
      <c r="C171" s="57">
        <v>7</v>
      </c>
      <c r="D171" s="57">
        <v>1</v>
      </c>
      <c r="E171" s="57" t="s">
        <v>316</v>
      </c>
      <c r="F171" s="69" t="s">
        <v>153</v>
      </c>
      <c r="G171" s="55"/>
      <c r="H171" s="55"/>
      <c r="I171" s="55"/>
      <c r="J171" s="55"/>
      <c r="K171" s="55"/>
      <c r="L171" s="55"/>
      <c r="M171" s="55"/>
      <c r="N171" s="55">
        <f t="shared" si="72"/>
        <v>0</v>
      </c>
      <c r="O171" s="110">
        <f t="shared" si="73"/>
        <v>0</v>
      </c>
    </row>
    <row r="172" spans="1:15" ht="12.75" x14ac:dyDescent="0.2">
      <c r="A172" s="56">
        <v>2</v>
      </c>
      <c r="B172" s="57">
        <v>2</v>
      </c>
      <c r="C172" s="57">
        <v>7</v>
      </c>
      <c r="D172" s="57">
        <v>1</v>
      </c>
      <c r="E172" s="57" t="s">
        <v>354</v>
      </c>
      <c r="F172" s="69" t="s">
        <v>154</v>
      </c>
      <c r="G172" s="55"/>
      <c r="H172" s="55"/>
      <c r="I172" s="55"/>
      <c r="J172" s="55"/>
      <c r="K172" s="55"/>
      <c r="L172" s="55"/>
      <c r="M172" s="55"/>
      <c r="N172" s="55">
        <f t="shared" si="72"/>
        <v>0</v>
      </c>
      <c r="O172" s="110">
        <f t="shared" si="73"/>
        <v>0</v>
      </c>
    </row>
    <row r="173" spans="1:15" ht="12.75" x14ac:dyDescent="0.2">
      <c r="A173" s="56">
        <v>2</v>
      </c>
      <c r="B173" s="57">
        <v>2</v>
      </c>
      <c r="C173" s="57">
        <v>7</v>
      </c>
      <c r="D173" s="57">
        <v>1</v>
      </c>
      <c r="E173" s="57" t="s">
        <v>356</v>
      </c>
      <c r="F173" s="69" t="s">
        <v>155</v>
      </c>
      <c r="G173" s="55"/>
      <c r="H173" s="55"/>
      <c r="I173" s="55"/>
      <c r="J173" s="55"/>
      <c r="K173" s="55"/>
      <c r="L173" s="55"/>
      <c r="M173" s="55"/>
      <c r="N173" s="55">
        <f t="shared" si="72"/>
        <v>0</v>
      </c>
      <c r="O173" s="110">
        <f t="shared" si="73"/>
        <v>0</v>
      </c>
    </row>
    <row r="174" spans="1:15" ht="12.75" x14ac:dyDescent="0.2">
      <c r="A174" s="64">
        <v>2</v>
      </c>
      <c r="B174" s="65">
        <v>2</v>
      </c>
      <c r="C174" s="65">
        <v>7</v>
      </c>
      <c r="D174" s="65">
        <v>2</v>
      </c>
      <c r="E174" s="65"/>
      <c r="F174" s="61" t="s">
        <v>376</v>
      </c>
      <c r="G174" s="66">
        <f t="shared" ref="G174:N174" si="74">SUM(G175:G180)</f>
        <v>43160</v>
      </c>
      <c r="H174" s="66">
        <f t="shared" si="74"/>
        <v>68764</v>
      </c>
      <c r="I174" s="66">
        <f t="shared" si="74"/>
        <v>842080</v>
      </c>
      <c r="J174" s="66">
        <f t="shared" si="74"/>
        <v>428904</v>
      </c>
      <c r="K174" s="66">
        <f t="shared" si="74"/>
        <v>637112</v>
      </c>
      <c r="L174" s="66">
        <f t="shared" si="74"/>
        <v>7956</v>
      </c>
      <c r="M174" s="66">
        <f t="shared" si="74"/>
        <v>527024</v>
      </c>
      <c r="N174" s="66">
        <f t="shared" si="74"/>
        <v>2850000</v>
      </c>
      <c r="O174" s="120">
        <f>SUM(O175:O180)</f>
        <v>0.40141782962827882</v>
      </c>
    </row>
    <row r="175" spans="1:15" ht="12.75" x14ac:dyDescent="0.2">
      <c r="A175" s="56">
        <v>2</v>
      </c>
      <c r="B175" s="57">
        <v>2</v>
      </c>
      <c r="C175" s="57">
        <v>7</v>
      </c>
      <c r="D175" s="57">
        <v>2</v>
      </c>
      <c r="E175" s="57" t="s">
        <v>309</v>
      </c>
      <c r="F175" s="69" t="s">
        <v>377</v>
      </c>
      <c r="G175" s="55">
        <f>PPNE5!H175*0.083</f>
        <v>16600</v>
      </c>
      <c r="H175" s="55">
        <f>PPNE5!H175*0.0707</f>
        <v>14140</v>
      </c>
      <c r="I175" s="55">
        <f>PPNE5!H175*0.404</f>
        <v>80800</v>
      </c>
      <c r="J175" s="55">
        <f>PPNE5!H175*0.0652</f>
        <v>13039.999999999998</v>
      </c>
      <c r="K175" s="55">
        <f>PPNE5!H175*0.0406</f>
        <v>8119.9999999999991</v>
      </c>
      <c r="L175" s="55">
        <f>PPNE5!H175*0.0153</f>
        <v>3060</v>
      </c>
      <c r="M175" s="55">
        <f>PPNE5!H175*0.3212</f>
        <v>64240</v>
      </c>
      <c r="N175" s="55">
        <f>PPNE5!J175</f>
        <v>200000</v>
      </c>
      <c r="O175" s="110">
        <f t="shared" ref="O175:O180" si="75">IFERROR(N175/$N$18*100,"0.00")</f>
        <v>2.8169672254616054E-2</v>
      </c>
    </row>
    <row r="176" spans="1:15" ht="12.75" x14ac:dyDescent="0.2">
      <c r="A176" s="56">
        <v>2</v>
      </c>
      <c r="B176" s="57">
        <v>2</v>
      </c>
      <c r="C176" s="57">
        <v>7</v>
      </c>
      <c r="D176" s="57">
        <v>2</v>
      </c>
      <c r="E176" s="57" t="s">
        <v>310</v>
      </c>
      <c r="F176" s="69" t="s">
        <v>156</v>
      </c>
      <c r="G176" s="55">
        <f>PPNE5!H176*0.083</f>
        <v>16600</v>
      </c>
      <c r="H176" s="55">
        <f>PPNE5!H176*0.0707</f>
        <v>14140</v>
      </c>
      <c r="I176" s="55">
        <f>PPNE5!H176*0.404</f>
        <v>80800</v>
      </c>
      <c r="J176" s="55">
        <f>PPNE5!H176*0.0652</f>
        <v>13039.999999999998</v>
      </c>
      <c r="K176" s="55">
        <f>PPNE5!H176*0.0406</f>
        <v>8119.9999999999991</v>
      </c>
      <c r="L176" s="55">
        <f>PPNE5!H176*0.0153</f>
        <v>3060</v>
      </c>
      <c r="M176" s="55">
        <f>PPNE5!H176*0.3212</f>
        <v>64240</v>
      </c>
      <c r="N176" s="55">
        <f>PPNE5!J176</f>
        <v>200000</v>
      </c>
      <c r="O176" s="110">
        <f t="shared" si="75"/>
        <v>2.8169672254616054E-2</v>
      </c>
    </row>
    <row r="177" spans="1:15" ht="12.75" x14ac:dyDescent="0.2">
      <c r="A177" s="56">
        <v>2</v>
      </c>
      <c r="B177" s="57">
        <v>2</v>
      </c>
      <c r="C177" s="57">
        <v>7</v>
      </c>
      <c r="D177" s="57">
        <v>2</v>
      </c>
      <c r="E177" s="57" t="s">
        <v>311</v>
      </c>
      <c r="F177" s="69" t="s">
        <v>378</v>
      </c>
      <c r="G177" s="55">
        <f>PPNE5!H177*0.083</f>
        <v>0</v>
      </c>
      <c r="H177" s="55">
        <f>PPNE5!H177*0.0707</f>
        <v>0</v>
      </c>
      <c r="I177" s="55">
        <f>PPNE5!H177*0.404</f>
        <v>0</v>
      </c>
      <c r="J177" s="55">
        <f>PPNE5!H177*0.0652</f>
        <v>0</v>
      </c>
      <c r="K177" s="55">
        <f>PPNE5!H177*0.0406</f>
        <v>0</v>
      </c>
      <c r="L177" s="55">
        <f>PPNE5!H177*0.0153</f>
        <v>0</v>
      </c>
      <c r="M177" s="55">
        <f>PPNE5!H177*0.3212</f>
        <v>0</v>
      </c>
      <c r="N177" s="55">
        <f>PPNE5!J177</f>
        <v>0</v>
      </c>
      <c r="O177" s="110">
        <f t="shared" si="75"/>
        <v>0</v>
      </c>
    </row>
    <row r="178" spans="1:15" ht="12.75" x14ac:dyDescent="0.2">
      <c r="A178" s="56">
        <v>2</v>
      </c>
      <c r="B178" s="57">
        <v>2</v>
      </c>
      <c r="C178" s="57">
        <v>7</v>
      </c>
      <c r="D178" s="57">
        <v>2</v>
      </c>
      <c r="E178" s="57" t="s">
        <v>312</v>
      </c>
      <c r="F178" s="69" t="s">
        <v>157</v>
      </c>
      <c r="G178" s="55">
        <v>0</v>
      </c>
      <c r="H178" s="55">
        <v>0</v>
      </c>
      <c r="I178" s="55">
        <v>632000</v>
      </c>
      <c r="J178" s="55">
        <v>395000</v>
      </c>
      <c r="K178" s="55">
        <v>616000</v>
      </c>
      <c r="L178" s="55">
        <v>0</v>
      </c>
      <c r="M178" s="55">
        <v>0</v>
      </c>
      <c r="N178" s="55">
        <f>PPNE5!J178</f>
        <v>1940000</v>
      </c>
      <c r="O178" s="110">
        <f t="shared" si="75"/>
        <v>0.27324582086977578</v>
      </c>
    </row>
    <row r="179" spans="1:15" ht="12.75" x14ac:dyDescent="0.2">
      <c r="A179" s="56">
        <v>2</v>
      </c>
      <c r="B179" s="57">
        <v>2</v>
      </c>
      <c r="C179" s="57">
        <v>7</v>
      </c>
      <c r="D179" s="57">
        <v>2</v>
      </c>
      <c r="E179" s="57" t="s">
        <v>316</v>
      </c>
      <c r="F179" s="69" t="s">
        <v>317</v>
      </c>
      <c r="G179" s="55">
        <f>PPNE5!H179*0.083</f>
        <v>9960</v>
      </c>
      <c r="H179" s="55">
        <f>PPNE5!H179*0.0707</f>
        <v>8484</v>
      </c>
      <c r="I179" s="55">
        <f>PPNE5!H179*0.404</f>
        <v>48480</v>
      </c>
      <c r="J179" s="55">
        <f>PPNE5!H179*0.0652</f>
        <v>7823.9999999999991</v>
      </c>
      <c r="K179" s="55">
        <f>PPNE5!H179*0.0406</f>
        <v>4872</v>
      </c>
      <c r="L179" s="55">
        <f>PPNE5!H179*0.0153</f>
        <v>1836</v>
      </c>
      <c r="M179" s="55">
        <f>PPNE5!H179*0.3212</f>
        <v>38544</v>
      </c>
      <c r="N179" s="55">
        <f>PPNE5!J179</f>
        <v>120000</v>
      </c>
      <c r="O179" s="110">
        <f t="shared" si="75"/>
        <v>1.6901803352769633E-2</v>
      </c>
    </row>
    <row r="180" spans="1:15" ht="12.75" x14ac:dyDescent="0.2">
      <c r="A180" s="56">
        <v>2</v>
      </c>
      <c r="B180" s="57">
        <v>2</v>
      </c>
      <c r="C180" s="57">
        <v>7</v>
      </c>
      <c r="D180" s="57">
        <v>2</v>
      </c>
      <c r="E180" s="57" t="s">
        <v>354</v>
      </c>
      <c r="F180" s="70" t="s">
        <v>158</v>
      </c>
      <c r="G180" s="55">
        <v>0</v>
      </c>
      <c r="H180" s="55">
        <v>32000</v>
      </c>
      <c r="I180" s="55">
        <v>0</v>
      </c>
      <c r="J180" s="55">
        <v>0</v>
      </c>
      <c r="K180" s="55">
        <v>0</v>
      </c>
      <c r="L180" s="55">
        <v>0</v>
      </c>
      <c r="M180" s="55">
        <v>360000</v>
      </c>
      <c r="N180" s="55">
        <f>PPNE5!J180</f>
        <v>390000</v>
      </c>
      <c r="O180" s="110">
        <f t="shared" si="75"/>
        <v>5.4930860896501302E-2</v>
      </c>
    </row>
    <row r="181" spans="1:15" ht="12.75" x14ac:dyDescent="0.2">
      <c r="A181" s="64">
        <v>2</v>
      </c>
      <c r="B181" s="65">
        <v>2</v>
      </c>
      <c r="C181" s="65">
        <v>7</v>
      </c>
      <c r="D181" s="65">
        <v>3</v>
      </c>
      <c r="E181" s="65"/>
      <c r="F181" s="61" t="s">
        <v>159</v>
      </c>
      <c r="G181" s="66">
        <f t="shared" ref="G181:O181" si="76">G182</f>
        <v>0</v>
      </c>
      <c r="H181" s="66">
        <f t="shared" si="76"/>
        <v>0</v>
      </c>
      <c r="I181" s="66">
        <f t="shared" si="76"/>
        <v>0</v>
      </c>
      <c r="J181" s="66">
        <f t="shared" si="76"/>
        <v>0</v>
      </c>
      <c r="K181" s="66">
        <f t="shared" si="76"/>
        <v>0</v>
      </c>
      <c r="L181" s="66">
        <f t="shared" si="76"/>
        <v>0</v>
      </c>
      <c r="M181" s="66">
        <f t="shared" si="76"/>
        <v>0</v>
      </c>
      <c r="N181" s="66">
        <f t="shared" si="76"/>
        <v>0</v>
      </c>
      <c r="O181" s="120">
        <f t="shared" si="76"/>
        <v>0</v>
      </c>
    </row>
    <row r="182" spans="1:15" ht="12.75" x14ac:dyDescent="0.2">
      <c r="A182" s="56">
        <v>2</v>
      </c>
      <c r="B182" s="57">
        <v>2</v>
      </c>
      <c r="C182" s="57">
        <v>7</v>
      </c>
      <c r="D182" s="57">
        <v>3</v>
      </c>
      <c r="E182" s="57" t="s">
        <v>309</v>
      </c>
      <c r="F182" s="54" t="s">
        <v>159</v>
      </c>
      <c r="G182" s="55">
        <f>PPNE5!H182*0.083</f>
        <v>0</v>
      </c>
      <c r="H182" s="55">
        <f>PPNE5!H182*0.0707</f>
        <v>0</v>
      </c>
      <c r="I182" s="55">
        <f>PPNE5!H182*0.404</f>
        <v>0</v>
      </c>
      <c r="J182" s="55">
        <f>PPNE5!H182*0.0652</f>
        <v>0</v>
      </c>
      <c r="K182" s="55">
        <f>PPNE5!H182*0.0406</f>
        <v>0</v>
      </c>
      <c r="L182" s="55">
        <f>PPNE5!H182*0.0153</f>
        <v>0</v>
      </c>
      <c r="M182" s="55">
        <f>PPNE5!H182*0.3212</f>
        <v>0</v>
      </c>
      <c r="N182" s="55">
        <f>PPNE5!J182</f>
        <v>0</v>
      </c>
      <c r="O182" s="110">
        <f>IFERROR(N182/$N$18*100,"0.00")</f>
        <v>0</v>
      </c>
    </row>
    <row r="183" spans="1:15" ht="12.75" x14ac:dyDescent="0.2">
      <c r="A183" s="86">
        <v>2</v>
      </c>
      <c r="B183" s="84">
        <v>2</v>
      </c>
      <c r="C183" s="84">
        <v>8</v>
      </c>
      <c r="D183" s="84"/>
      <c r="E183" s="84"/>
      <c r="F183" s="87" t="s">
        <v>379</v>
      </c>
      <c r="G183" s="342">
        <f t="shared" ref="G183:N183" si="77">+G184+G186+G188+G190+G192+G196+G201+G208+G212</f>
        <v>342725.99123000004</v>
      </c>
      <c r="H183" s="342">
        <f t="shared" si="77"/>
        <v>291936.47686699999</v>
      </c>
      <c r="I183" s="342">
        <f t="shared" si="77"/>
        <v>2028208.4392400002</v>
      </c>
      <c r="J183" s="342">
        <f t="shared" si="77"/>
        <v>269225.71841199999</v>
      </c>
      <c r="K183" s="342">
        <f t="shared" si="77"/>
        <v>167646.689686</v>
      </c>
      <c r="L183" s="342">
        <f t="shared" si="77"/>
        <v>1121976.770793</v>
      </c>
      <c r="M183" s="342">
        <f t="shared" si="77"/>
        <v>22970870.153772</v>
      </c>
      <c r="N183" s="342">
        <f t="shared" si="77"/>
        <v>27192590.240000002</v>
      </c>
      <c r="O183" s="119">
        <f>+O184+O186+O188+O190+O192+O196+O201+O208+O212</f>
        <v>3.830031774074357</v>
      </c>
    </row>
    <row r="184" spans="1:15" ht="12.75" x14ac:dyDescent="0.2">
      <c r="A184" s="64">
        <v>2</v>
      </c>
      <c r="B184" s="65">
        <v>2</v>
      </c>
      <c r="C184" s="65">
        <v>8</v>
      </c>
      <c r="D184" s="65">
        <v>1</v>
      </c>
      <c r="E184" s="65"/>
      <c r="F184" s="61" t="s">
        <v>160</v>
      </c>
      <c r="G184" s="66">
        <f t="shared" ref="G184:O184" si="78">G185</f>
        <v>0</v>
      </c>
      <c r="H184" s="66">
        <f t="shared" si="78"/>
        <v>0</v>
      </c>
      <c r="I184" s="66">
        <f t="shared" si="78"/>
        <v>0</v>
      </c>
      <c r="J184" s="66">
        <f t="shared" si="78"/>
        <v>0</v>
      </c>
      <c r="K184" s="66">
        <f t="shared" si="78"/>
        <v>0</v>
      </c>
      <c r="L184" s="66">
        <f t="shared" si="78"/>
        <v>0</v>
      </c>
      <c r="M184" s="66">
        <f t="shared" si="78"/>
        <v>0</v>
      </c>
      <c r="N184" s="66">
        <f t="shared" si="78"/>
        <v>0</v>
      </c>
      <c r="O184" s="120">
        <f t="shared" si="78"/>
        <v>0</v>
      </c>
    </row>
    <row r="185" spans="1:15" ht="12.75" x14ac:dyDescent="0.2">
      <c r="A185" s="56">
        <v>2</v>
      </c>
      <c r="B185" s="57">
        <v>2</v>
      </c>
      <c r="C185" s="57">
        <v>8</v>
      </c>
      <c r="D185" s="57">
        <v>1</v>
      </c>
      <c r="E185" s="57" t="s">
        <v>309</v>
      </c>
      <c r="F185" s="54" t="s">
        <v>160</v>
      </c>
      <c r="G185" s="55"/>
      <c r="H185" s="55"/>
      <c r="I185" s="55"/>
      <c r="J185" s="55"/>
      <c r="K185" s="55"/>
      <c r="L185" s="55"/>
      <c r="M185" s="55"/>
      <c r="N185" s="55">
        <f>SUBTOTAL(9,G185:M185)</f>
        <v>0</v>
      </c>
      <c r="O185" s="110">
        <f>IFERROR(N185/$N$18*100,"0.00")</f>
        <v>0</v>
      </c>
    </row>
    <row r="186" spans="1:15" ht="12.75" x14ac:dyDescent="0.2">
      <c r="A186" s="64">
        <v>2</v>
      </c>
      <c r="B186" s="65">
        <v>2</v>
      </c>
      <c r="C186" s="65">
        <v>8</v>
      </c>
      <c r="D186" s="65">
        <v>2</v>
      </c>
      <c r="E186" s="65"/>
      <c r="F186" s="61" t="s">
        <v>161</v>
      </c>
      <c r="G186" s="66">
        <f t="shared" ref="G186:O186" si="79">G187</f>
        <v>0</v>
      </c>
      <c r="H186" s="66">
        <f t="shared" si="79"/>
        <v>0</v>
      </c>
      <c r="I186" s="66">
        <f t="shared" si="79"/>
        <v>0</v>
      </c>
      <c r="J186" s="66">
        <f t="shared" si="79"/>
        <v>0</v>
      </c>
      <c r="K186" s="66">
        <f t="shared" si="79"/>
        <v>0</v>
      </c>
      <c r="L186" s="66">
        <f t="shared" si="79"/>
        <v>0</v>
      </c>
      <c r="M186" s="66">
        <f t="shared" si="79"/>
        <v>610000</v>
      </c>
      <c r="N186" s="66">
        <f t="shared" si="79"/>
        <v>610000</v>
      </c>
      <c r="O186" s="120">
        <f t="shared" si="79"/>
        <v>8.591750037657897E-2</v>
      </c>
    </row>
    <row r="187" spans="1:15" ht="12.75" x14ac:dyDescent="0.2">
      <c r="A187" s="56">
        <v>2</v>
      </c>
      <c r="B187" s="57">
        <v>2</v>
      </c>
      <c r="C187" s="57">
        <v>8</v>
      </c>
      <c r="D187" s="57">
        <v>2</v>
      </c>
      <c r="E187" s="57" t="s">
        <v>309</v>
      </c>
      <c r="F187" s="54" t="s">
        <v>161</v>
      </c>
      <c r="G187" s="55"/>
      <c r="H187" s="55"/>
      <c r="I187" s="55"/>
      <c r="J187" s="55"/>
      <c r="K187" s="55"/>
      <c r="L187" s="55"/>
      <c r="M187" s="55">
        <f>PPNE5!H187</f>
        <v>610000</v>
      </c>
      <c r="N187" s="55">
        <f>SUBTOTAL(9,G187:M187)</f>
        <v>610000</v>
      </c>
      <c r="O187" s="110">
        <f>IFERROR(N187/$N$18*100,"0.00")</f>
        <v>8.591750037657897E-2</v>
      </c>
    </row>
    <row r="188" spans="1:15" ht="12.75" x14ac:dyDescent="0.2">
      <c r="A188" s="64">
        <v>2</v>
      </c>
      <c r="B188" s="65">
        <v>2</v>
      </c>
      <c r="C188" s="65">
        <v>8</v>
      </c>
      <c r="D188" s="65">
        <v>3</v>
      </c>
      <c r="E188" s="65"/>
      <c r="F188" s="61" t="s">
        <v>162</v>
      </c>
      <c r="G188" s="66">
        <f t="shared" ref="G188:O188" si="80">G189</f>
        <v>0</v>
      </c>
      <c r="H188" s="66">
        <f t="shared" si="80"/>
        <v>0</v>
      </c>
      <c r="I188" s="66">
        <f t="shared" si="80"/>
        <v>0</v>
      </c>
      <c r="J188" s="66">
        <f t="shared" si="80"/>
        <v>0</v>
      </c>
      <c r="K188" s="66">
        <f t="shared" si="80"/>
        <v>0</v>
      </c>
      <c r="L188" s="66">
        <f t="shared" si="80"/>
        <v>0</v>
      </c>
      <c r="M188" s="66">
        <f t="shared" si="80"/>
        <v>0</v>
      </c>
      <c r="N188" s="66">
        <f t="shared" si="80"/>
        <v>0</v>
      </c>
      <c r="O188" s="120">
        <f t="shared" si="80"/>
        <v>0</v>
      </c>
    </row>
    <row r="189" spans="1:15" ht="12.75" x14ac:dyDescent="0.2">
      <c r="A189" s="56">
        <v>2</v>
      </c>
      <c r="B189" s="57">
        <v>2</v>
      </c>
      <c r="C189" s="57">
        <v>8</v>
      </c>
      <c r="D189" s="57">
        <v>3</v>
      </c>
      <c r="E189" s="57" t="s">
        <v>309</v>
      </c>
      <c r="F189" s="70" t="s">
        <v>162</v>
      </c>
      <c r="G189" s="55"/>
      <c r="H189" s="55"/>
      <c r="I189" s="55"/>
      <c r="J189" s="55"/>
      <c r="K189" s="55"/>
      <c r="L189" s="55"/>
      <c r="M189" s="55"/>
      <c r="N189" s="55">
        <f>SUBTOTAL(9,G189:M189)</f>
        <v>0</v>
      </c>
      <c r="O189" s="110">
        <f>IFERROR(N189/$N$18*100,"0.00")</f>
        <v>0</v>
      </c>
    </row>
    <row r="190" spans="1:15" ht="12.75" x14ac:dyDescent="0.2">
      <c r="A190" s="64">
        <v>2</v>
      </c>
      <c r="B190" s="65">
        <v>2</v>
      </c>
      <c r="C190" s="65">
        <v>8</v>
      </c>
      <c r="D190" s="65">
        <v>4</v>
      </c>
      <c r="E190" s="65"/>
      <c r="F190" s="61" t="s">
        <v>163</v>
      </c>
      <c r="G190" s="66">
        <f t="shared" ref="G190:O190" si="81">G191</f>
        <v>0</v>
      </c>
      <c r="H190" s="66">
        <f t="shared" si="81"/>
        <v>0</v>
      </c>
      <c r="I190" s="66">
        <f t="shared" si="81"/>
        <v>360000</v>
      </c>
      <c r="J190" s="66">
        <f t="shared" si="81"/>
        <v>0</v>
      </c>
      <c r="K190" s="66">
        <f t="shared" si="81"/>
        <v>0</v>
      </c>
      <c r="L190" s="66">
        <f t="shared" si="81"/>
        <v>0</v>
      </c>
      <c r="M190" s="66">
        <f t="shared" si="81"/>
        <v>0</v>
      </c>
      <c r="N190" s="66">
        <f t="shared" si="81"/>
        <v>360000</v>
      </c>
      <c r="O190" s="120">
        <f t="shared" si="81"/>
        <v>5.0705410058308899E-2</v>
      </c>
    </row>
    <row r="191" spans="1:15" ht="12.75" x14ac:dyDescent="0.2">
      <c r="A191" s="56">
        <v>2</v>
      </c>
      <c r="B191" s="57">
        <v>2</v>
      </c>
      <c r="C191" s="57">
        <v>8</v>
      </c>
      <c r="D191" s="57">
        <v>4</v>
      </c>
      <c r="E191" s="57" t="s">
        <v>309</v>
      </c>
      <c r="F191" s="54" t="s">
        <v>163</v>
      </c>
      <c r="G191" s="55"/>
      <c r="H191" s="55"/>
      <c r="I191" s="55">
        <f>PPNE5!H191</f>
        <v>360000</v>
      </c>
      <c r="J191" s="55"/>
      <c r="K191" s="55"/>
      <c r="L191" s="55"/>
      <c r="M191" s="55"/>
      <c r="N191" s="55">
        <f>SUBTOTAL(9,G191:M191)</f>
        <v>360000</v>
      </c>
      <c r="O191" s="110">
        <f>IFERROR(N191/$N$18*100,"0.00")</f>
        <v>5.0705410058308899E-2</v>
      </c>
    </row>
    <row r="192" spans="1:15" ht="12.75" x14ac:dyDescent="0.2">
      <c r="A192" s="64">
        <v>2</v>
      </c>
      <c r="B192" s="65">
        <v>2</v>
      </c>
      <c r="C192" s="65">
        <v>8</v>
      </c>
      <c r="D192" s="65">
        <v>5</v>
      </c>
      <c r="E192" s="65"/>
      <c r="F192" s="61" t="s">
        <v>164</v>
      </c>
      <c r="G192" s="66">
        <f t="shared" ref="G192:N192" si="82">SUM(G193:G195)</f>
        <v>144867.83231000003</v>
      </c>
      <c r="H192" s="66">
        <f t="shared" si="82"/>
        <v>123399.466799</v>
      </c>
      <c r="I192" s="66">
        <f t="shared" si="82"/>
        <v>705139.81028000009</v>
      </c>
      <c r="J192" s="66">
        <f t="shared" si="82"/>
        <v>113799.79116399999</v>
      </c>
      <c r="K192" s="66">
        <f t="shared" si="82"/>
        <v>70863.060142000002</v>
      </c>
      <c r="L192" s="66">
        <f t="shared" si="82"/>
        <v>26704.552220999998</v>
      </c>
      <c r="M192" s="66">
        <f t="shared" si="82"/>
        <v>560621.05708399997</v>
      </c>
      <c r="N192" s="66">
        <f t="shared" si="82"/>
        <v>1745395.57</v>
      </c>
      <c r="O192" s="120">
        <f>SUM(O193:O195)</f>
        <v>0.24583610580779389</v>
      </c>
    </row>
    <row r="193" spans="1:15" ht="12.75" x14ac:dyDescent="0.2">
      <c r="A193" s="56">
        <v>2</v>
      </c>
      <c r="B193" s="57">
        <v>2</v>
      </c>
      <c r="C193" s="57">
        <v>8</v>
      </c>
      <c r="D193" s="57">
        <v>5</v>
      </c>
      <c r="E193" s="57" t="s">
        <v>309</v>
      </c>
      <c r="F193" s="54" t="s">
        <v>165</v>
      </c>
      <c r="G193" s="55">
        <f>PPNE5!H193*0.083</f>
        <v>144867.83231000003</v>
      </c>
      <c r="H193" s="55">
        <f>PPNE5!H193*0.0707</f>
        <v>123399.466799</v>
      </c>
      <c r="I193" s="55">
        <f>PPNE5!H193*0.404</f>
        <v>705139.81028000009</v>
      </c>
      <c r="J193" s="55">
        <f>PPNE5!H193*0.0652</f>
        <v>113799.79116399999</v>
      </c>
      <c r="K193" s="55">
        <f>PPNE5!H193*0.0406</f>
        <v>70863.060142000002</v>
      </c>
      <c r="L193" s="55">
        <f>PPNE5!H193*0.0153</f>
        <v>26704.552220999998</v>
      </c>
      <c r="M193" s="55">
        <f>PPNE5!H193*0.3212</f>
        <v>560621.05708399997</v>
      </c>
      <c r="N193" s="55">
        <f>PPNE5!J193</f>
        <v>1745395.57</v>
      </c>
      <c r="O193" s="110">
        <f>IFERROR(N193/$N$18*100,"0.00")</f>
        <v>0.24583610580779389</v>
      </c>
    </row>
    <row r="194" spans="1:15" ht="12.75" x14ac:dyDescent="0.2">
      <c r="A194" s="56">
        <v>2</v>
      </c>
      <c r="B194" s="57">
        <v>2</v>
      </c>
      <c r="C194" s="57">
        <v>8</v>
      </c>
      <c r="D194" s="57">
        <v>5</v>
      </c>
      <c r="E194" s="57" t="s">
        <v>310</v>
      </c>
      <c r="F194" s="54" t="s">
        <v>166</v>
      </c>
      <c r="G194" s="55"/>
      <c r="H194" s="55"/>
      <c r="I194" s="55"/>
      <c r="J194" s="55"/>
      <c r="K194" s="55"/>
      <c r="L194" s="55"/>
      <c r="M194" s="55"/>
      <c r="N194" s="55">
        <f>SUBTOTAL(9,G194:M194)</f>
        <v>0</v>
      </c>
      <c r="O194" s="110">
        <f>IFERROR(N194/$N$18*100,"0.00")</f>
        <v>0</v>
      </c>
    </row>
    <row r="195" spans="1:15" ht="12.75" x14ac:dyDescent="0.2">
      <c r="A195" s="56">
        <v>2</v>
      </c>
      <c r="B195" s="57">
        <v>2</v>
      </c>
      <c r="C195" s="57">
        <v>8</v>
      </c>
      <c r="D195" s="57">
        <v>5</v>
      </c>
      <c r="E195" s="57" t="s">
        <v>311</v>
      </c>
      <c r="F195" s="54" t="s">
        <v>318</v>
      </c>
      <c r="G195" s="55"/>
      <c r="H195" s="55"/>
      <c r="I195" s="55"/>
      <c r="J195" s="55"/>
      <c r="K195" s="55"/>
      <c r="L195" s="55"/>
      <c r="M195" s="55"/>
      <c r="N195" s="55">
        <f>SUBTOTAL(9,G195:M195)</f>
        <v>0</v>
      </c>
      <c r="O195" s="110">
        <f>IFERROR(N195/$N$18*100,"0.00")</f>
        <v>0</v>
      </c>
    </row>
    <row r="196" spans="1:15" ht="12.75" x14ac:dyDescent="0.2">
      <c r="A196" s="64">
        <v>2</v>
      </c>
      <c r="B196" s="65">
        <v>2</v>
      </c>
      <c r="C196" s="65">
        <v>8</v>
      </c>
      <c r="D196" s="65">
        <v>6</v>
      </c>
      <c r="E196" s="65"/>
      <c r="F196" s="61" t="s">
        <v>167</v>
      </c>
      <c r="G196" s="66">
        <f t="shared" ref="G196:N196" si="83">SUM(G197:G200)</f>
        <v>0</v>
      </c>
      <c r="H196" s="66">
        <f t="shared" si="83"/>
        <v>0</v>
      </c>
      <c r="I196" s="66">
        <f t="shared" si="83"/>
        <v>0</v>
      </c>
      <c r="J196" s="66">
        <f t="shared" si="83"/>
        <v>0</v>
      </c>
      <c r="K196" s="66">
        <f t="shared" si="83"/>
        <v>0</v>
      </c>
      <c r="L196" s="66">
        <f t="shared" si="83"/>
        <v>0</v>
      </c>
      <c r="M196" s="66">
        <f t="shared" si="83"/>
        <v>2534561.86</v>
      </c>
      <c r="N196" s="66">
        <f t="shared" si="83"/>
        <v>2534561.86</v>
      </c>
      <c r="O196" s="120">
        <f>SUM(O197:O200)</f>
        <v>0.35698888452625027</v>
      </c>
    </row>
    <row r="197" spans="1:15" ht="12.75" x14ac:dyDescent="0.2">
      <c r="A197" s="56">
        <v>2</v>
      </c>
      <c r="B197" s="57">
        <v>2</v>
      </c>
      <c r="C197" s="57">
        <v>8</v>
      </c>
      <c r="D197" s="57">
        <v>6</v>
      </c>
      <c r="E197" s="57" t="s">
        <v>309</v>
      </c>
      <c r="F197" s="54" t="s">
        <v>380</v>
      </c>
      <c r="G197" s="55"/>
      <c r="H197" s="55"/>
      <c r="I197" s="55"/>
      <c r="J197" s="55"/>
      <c r="K197" s="55"/>
      <c r="L197" s="55"/>
      <c r="M197" s="55">
        <f>PPNE5!H197</f>
        <v>200000</v>
      </c>
      <c r="N197" s="55">
        <f>SUBTOTAL(9,G197:M197)</f>
        <v>200000</v>
      </c>
      <c r="O197" s="110">
        <f>IFERROR(N197/$N$18*100,"0.00")</f>
        <v>2.8169672254616054E-2</v>
      </c>
    </row>
    <row r="198" spans="1:15" ht="12.75" x14ac:dyDescent="0.2">
      <c r="A198" s="56">
        <v>2</v>
      </c>
      <c r="B198" s="57">
        <v>2</v>
      </c>
      <c r="C198" s="57">
        <v>8</v>
      </c>
      <c r="D198" s="57">
        <v>6</v>
      </c>
      <c r="E198" s="57" t="s">
        <v>310</v>
      </c>
      <c r="F198" s="54" t="s">
        <v>168</v>
      </c>
      <c r="G198" s="55"/>
      <c r="H198" s="55"/>
      <c r="I198" s="55"/>
      <c r="J198" s="55"/>
      <c r="K198" s="55"/>
      <c r="L198" s="55"/>
      <c r="M198" s="55">
        <f>PPNE5!H198</f>
        <v>2171391.86</v>
      </c>
      <c r="N198" s="55">
        <f>SUBTOTAL(9,G198:M198)</f>
        <v>2171391.86</v>
      </c>
      <c r="O198" s="110">
        <f>IFERROR(N198/$N$18*100,"0.00")</f>
        <v>0.30583698516270574</v>
      </c>
    </row>
    <row r="199" spans="1:15" ht="12.75" x14ac:dyDescent="0.2">
      <c r="A199" s="56">
        <v>2</v>
      </c>
      <c r="B199" s="57">
        <v>2</v>
      </c>
      <c r="C199" s="57">
        <v>8</v>
      </c>
      <c r="D199" s="57">
        <v>6</v>
      </c>
      <c r="E199" s="57" t="s">
        <v>311</v>
      </c>
      <c r="F199" s="54" t="s">
        <v>169</v>
      </c>
      <c r="G199" s="55"/>
      <c r="H199" s="55"/>
      <c r="I199" s="55"/>
      <c r="J199" s="55"/>
      <c r="K199" s="55"/>
      <c r="L199" s="55"/>
      <c r="M199" s="55"/>
      <c r="N199" s="55">
        <f>SUBTOTAL(9,G199:M199)</f>
        <v>0</v>
      </c>
      <c r="O199" s="110">
        <f>IFERROR(N199/$N$18*100,"0.00")</f>
        <v>0</v>
      </c>
    </row>
    <row r="200" spans="1:15" ht="12.75" x14ac:dyDescent="0.2">
      <c r="A200" s="56">
        <v>2</v>
      </c>
      <c r="B200" s="57">
        <v>2</v>
      </c>
      <c r="C200" s="57">
        <v>8</v>
      </c>
      <c r="D200" s="57">
        <v>6</v>
      </c>
      <c r="E200" s="57" t="s">
        <v>312</v>
      </c>
      <c r="F200" s="54" t="s">
        <v>170</v>
      </c>
      <c r="G200" s="55"/>
      <c r="H200" s="55"/>
      <c r="I200" s="55"/>
      <c r="J200" s="55"/>
      <c r="K200" s="55"/>
      <c r="L200" s="55"/>
      <c r="M200" s="55">
        <f>PPNE5!H200</f>
        <v>163170</v>
      </c>
      <c r="N200" s="55">
        <f>SUBTOTAL(9,G200:M200)</f>
        <v>163170</v>
      </c>
      <c r="O200" s="110">
        <f>IFERROR(N200/$N$18*100,"0.00")</f>
        <v>2.2982227108928509E-2</v>
      </c>
    </row>
    <row r="201" spans="1:15" ht="12.75" x14ac:dyDescent="0.2">
      <c r="A201" s="64">
        <v>2</v>
      </c>
      <c r="B201" s="65">
        <v>2</v>
      </c>
      <c r="C201" s="65">
        <v>8</v>
      </c>
      <c r="D201" s="65">
        <v>7</v>
      </c>
      <c r="E201" s="65"/>
      <c r="F201" s="61" t="s">
        <v>171</v>
      </c>
      <c r="G201" s="66">
        <f t="shared" ref="G201:N201" si="84">SUM(G202:G207)</f>
        <v>197858.15892000002</v>
      </c>
      <c r="H201" s="66">
        <f t="shared" si="84"/>
        <v>168537.010068</v>
      </c>
      <c r="I201" s="66">
        <f t="shared" si="84"/>
        <v>963068.62896000012</v>
      </c>
      <c r="J201" s="66">
        <f t="shared" si="84"/>
        <v>155425.92724799999</v>
      </c>
      <c r="K201" s="66">
        <f t="shared" si="84"/>
        <v>96783.629543999996</v>
      </c>
      <c r="L201" s="66">
        <f t="shared" si="84"/>
        <v>1095272.218572</v>
      </c>
      <c r="M201" s="66">
        <f t="shared" si="84"/>
        <v>2465687.2366880002</v>
      </c>
      <c r="N201" s="66">
        <f t="shared" si="84"/>
        <v>5142632.8100000005</v>
      </c>
      <c r="O201" s="120">
        <f>SUM(O202:O207)</f>
        <v>0.72433140391767603</v>
      </c>
    </row>
    <row r="202" spans="1:15" ht="12.75" x14ac:dyDescent="0.2">
      <c r="A202" s="56">
        <v>2</v>
      </c>
      <c r="B202" s="57">
        <v>2</v>
      </c>
      <c r="C202" s="57">
        <v>8</v>
      </c>
      <c r="D202" s="57">
        <v>7</v>
      </c>
      <c r="E202" s="57" t="s">
        <v>309</v>
      </c>
      <c r="F202" s="70" t="s">
        <v>381</v>
      </c>
      <c r="G202" s="55"/>
      <c r="H202" s="55"/>
      <c r="I202" s="55"/>
      <c r="J202" s="55"/>
      <c r="K202" s="55"/>
      <c r="L202" s="55"/>
      <c r="M202" s="55"/>
      <c r="N202" s="55">
        <f t="shared" ref="N202:N207" si="85">SUBTOTAL(9,G202:M202)</f>
        <v>0</v>
      </c>
      <c r="O202" s="110">
        <f t="shared" ref="O202:O207" si="86">IFERROR(N202/$N$18*100,"0.00")</f>
        <v>0</v>
      </c>
    </row>
    <row r="203" spans="1:15" ht="12.75" x14ac:dyDescent="0.2">
      <c r="A203" s="56">
        <v>2</v>
      </c>
      <c r="B203" s="57">
        <v>2</v>
      </c>
      <c r="C203" s="57">
        <v>8</v>
      </c>
      <c r="D203" s="57">
        <v>7</v>
      </c>
      <c r="E203" s="57" t="s">
        <v>310</v>
      </c>
      <c r="F203" s="70" t="s">
        <v>172</v>
      </c>
      <c r="G203" s="55"/>
      <c r="H203" s="55"/>
      <c r="I203" s="55"/>
      <c r="J203" s="55"/>
      <c r="K203" s="55"/>
      <c r="L203" s="55"/>
      <c r="M203" s="55"/>
      <c r="N203" s="55">
        <f t="shared" si="85"/>
        <v>0</v>
      </c>
      <c r="O203" s="110">
        <f t="shared" si="86"/>
        <v>0</v>
      </c>
    </row>
    <row r="204" spans="1:15" ht="12.75" x14ac:dyDescent="0.2">
      <c r="A204" s="56">
        <v>2</v>
      </c>
      <c r="B204" s="57">
        <v>2</v>
      </c>
      <c r="C204" s="57">
        <v>8</v>
      </c>
      <c r="D204" s="57">
        <v>7</v>
      </c>
      <c r="E204" s="57" t="s">
        <v>311</v>
      </c>
      <c r="F204" s="70" t="s">
        <v>173</v>
      </c>
      <c r="G204" s="55"/>
      <c r="H204" s="55"/>
      <c r="I204" s="55"/>
      <c r="J204" s="55"/>
      <c r="K204" s="55"/>
      <c r="L204" s="55"/>
      <c r="M204" s="55"/>
      <c r="N204" s="55">
        <f t="shared" si="85"/>
        <v>0</v>
      </c>
      <c r="O204" s="110">
        <f t="shared" si="86"/>
        <v>0</v>
      </c>
    </row>
    <row r="205" spans="1:15" ht="12.75" x14ac:dyDescent="0.2">
      <c r="A205" s="56">
        <v>2</v>
      </c>
      <c r="B205" s="57">
        <v>2</v>
      </c>
      <c r="C205" s="57">
        <v>8</v>
      </c>
      <c r="D205" s="57">
        <v>7</v>
      </c>
      <c r="E205" s="57" t="s">
        <v>312</v>
      </c>
      <c r="F205" s="70" t="s">
        <v>174</v>
      </c>
      <c r="G205" s="55"/>
      <c r="H205" s="55">
        <v>0</v>
      </c>
      <c r="I205" s="55">
        <v>0</v>
      </c>
      <c r="J205" s="55">
        <v>0</v>
      </c>
      <c r="K205" s="55">
        <v>0</v>
      </c>
      <c r="L205" s="55">
        <v>1058799.57</v>
      </c>
      <c r="M205" s="55">
        <v>0</v>
      </c>
      <c r="N205" s="55">
        <f t="shared" si="85"/>
        <v>1058799.57</v>
      </c>
      <c r="O205" s="110">
        <f t="shared" si="86"/>
        <v>0.14913018435114206</v>
      </c>
    </row>
    <row r="206" spans="1:15" ht="12.75" x14ac:dyDescent="0.2">
      <c r="A206" s="111">
        <v>2</v>
      </c>
      <c r="B206" s="57">
        <v>2</v>
      </c>
      <c r="C206" s="57">
        <v>8</v>
      </c>
      <c r="D206" s="57">
        <v>7</v>
      </c>
      <c r="E206" s="57" t="s">
        <v>316</v>
      </c>
      <c r="F206" s="70" t="s">
        <v>175</v>
      </c>
      <c r="G206" s="55">
        <f>PPNE5!H206*0.083</f>
        <v>197858.15892000002</v>
      </c>
      <c r="H206" s="55">
        <f>PPNE5!H206*0.0707</f>
        <v>168537.010068</v>
      </c>
      <c r="I206" s="55">
        <f>PPNE5!H206*0.404</f>
        <v>963068.62896000012</v>
      </c>
      <c r="J206" s="55">
        <f>PPNE5!H206*0.0652</f>
        <v>155425.92724799999</v>
      </c>
      <c r="K206" s="55">
        <f>PPNE5!H206*0.0406</f>
        <v>96783.629543999996</v>
      </c>
      <c r="L206" s="55">
        <f>PPNE5!H206*0.0153</f>
        <v>36472.648572000006</v>
      </c>
      <c r="M206" s="55">
        <f>PPNE5!H206*0.3212</f>
        <v>765687.23668800003</v>
      </c>
      <c r="N206" s="55">
        <f>PPNE5!J206</f>
        <v>2383833.2400000002</v>
      </c>
      <c r="O206" s="110">
        <f t="shared" si="86"/>
        <v>0.33575900540229753</v>
      </c>
    </row>
    <row r="207" spans="1:15" ht="12.75" x14ac:dyDescent="0.2">
      <c r="A207" s="56">
        <v>2</v>
      </c>
      <c r="B207" s="57">
        <v>2</v>
      </c>
      <c r="C207" s="57">
        <v>8</v>
      </c>
      <c r="D207" s="57">
        <v>7</v>
      </c>
      <c r="E207" s="57" t="s">
        <v>354</v>
      </c>
      <c r="F207" s="70" t="s">
        <v>176</v>
      </c>
      <c r="G207" s="55"/>
      <c r="H207" s="55"/>
      <c r="I207" s="55"/>
      <c r="J207" s="55"/>
      <c r="K207" s="55"/>
      <c r="L207" s="55"/>
      <c r="M207" s="55">
        <v>1700000</v>
      </c>
      <c r="N207" s="55">
        <f t="shared" si="85"/>
        <v>1700000</v>
      </c>
      <c r="O207" s="110">
        <f t="shared" si="86"/>
        <v>0.23944221416423647</v>
      </c>
    </row>
    <row r="208" spans="1:15" ht="12.75" x14ac:dyDescent="0.2">
      <c r="A208" s="64">
        <v>2</v>
      </c>
      <c r="B208" s="65">
        <v>2</v>
      </c>
      <c r="C208" s="65">
        <v>8</v>
      </c>
      <c r="D208" s="65">
        <v>8</v>
      </c>
      <c r="E208" s="65"/>
      <c r="F208" s="61" t="s">
        <v>177</v>
      </c>
      <c r="G208" s="66">
        <f t="shared" ref="G208:N208" si="87">SUM(G209:G211)</f>
        <v>0</v>
      </c>
      <c r="H208" s="66">
        <f t="shared" si="87"/>
        <v>0</v>
      </c>
      <c r="I208" s="66">
        <f t="shared" si="87"/>
        <v>0</v>
      </c>
      <c r="J208" s="66">
        <f t="shared" si="87"/>
        <v>0</v>
      </c>
      <c r="K208" s="66">
        <f t="shared" si="87"/>
        <v>0</v>
      </c>
      <c r="L208" s="66">
        <f t="shared" si="87"/>
        <v>0</v>
      </c>
      <c r="M208" s="66">
        <f t="shared" si="87"/>
        <v>16800000</v>
      </c>
      <c r="N208" s="66">
        <f t="shared" si="87"/>
        <v>16800000</v>
      </c>
      <c r="O208" s="120">
        <f>SUM(O209:O211)</f>
        <v>2.3662524693877489</v>
      </c>
    </row>
    <row r="209" spans="1:15" ht="12.75" x14ac:dyDescent="0.2">
      <c r="A209" s="56">
        <v>2</v>
      </c>
      <c r="B209" s="57">
        <v>2</v>
      </c>
      <c r="C209" s="57">
        <v>8</v>
      </c>
      <c r="D209" s="57">
        <v>8</v>
      </c>
      <c r="E209" s="57" t="s">
        <v>309</v>
      </c>
      <c r="F209" s="70" t="s">
        <v>178</v>
      </c>
      <c r="G209" s="55"/>
      <c r="H209" s="55"/>
      <c r="I209" s="55"/>
      <c r="J209" s="55"/>
      <c r="K209" s="55"/>
      <c r="L209" s="55"/>
      <c r="M209" s="55">
        <f>PPNE5!H209</f>
        <v>16800000</v>
      </c>
      <c r="N209" s="55">
        <f>SUBTOTAL(9,G209:M209)</f>
        <v>16800000</v>
      </c>
      <c r="O209" s="110">
        <f>IFERROR(N209/$N$18*100,"0.00")</f>
        <v>2.3662524693877489</v>
      </c>
    </row>
    <row r="210" spans="1:15" ht="12.75" x14ac:dyDescent="0.2">
      <c r="A210" s="56">
        <v>2</v>
      </c>
      <c r="B210" s="57">
        <v>2</v>
      </c>
      <c r="C210" s="57">
        <v>8</v>
      </c>
      <c r="D210" s="57">
        <v>8</v>
      </c>
      <c r="E210" s="57" t="s">
        <v>310</v>
      </c>
      <c r="F210" s="70" t="s">
        <v>179</v>
      </c>
      <c r="G210" s="55"/>
      <c r="H210" s="55"/>
      <c r="I210" s="55"/>
      <c r="J210" s="55"/>
      <c r="K210" s="55"/>
      <c r="L210" s="55"/>
      <c r="M210" s="55"/>
      <c r="N210" s="55">
        <f>SUBTOTAL(9,G210:M210)</f>
        <v>0</v>
      </c>
      <c r="O210" s="110">
        <f>IFERROR(N210/$N$18*100,"0.00")</f>
        <v>0</v>
      </c>
    </row>
    <row r="211" spans="1:15" ht="12.75" x14ac:dyDescent="0.2">
      <c r="A211" s="56">
        <v>2</v>
      </c>
      <c r="B211" s="57">
        <v>2</v>
      </c>
      <c r="C211" s="57">
        <v>8</v>
      </c>
      <c r="D211" s="57">
        <v>8</v>
      </c>
      <c r="E211" s="57" t="s">
        <v>311</v>
      </c>
      <c r="F211" s="70" t="s">
        <v>180</v>
      </c>
      <c r="G211" s="55"/>
      <c r="H211" s="55"/>
      <c r="I211" s="55"/>
      <c r="J211" s="55"/>
      <c r="K211" s="55"/>
      <c r="L211" s="55"/>
      <c r="M211" s="55"/>
      <c r="N211" s="55">
        <f>SUBTOTAL(9,G211:M211)</f>
        <v>0</v>
      </c>
      <c r="O211" s="110">
        <f>IFERROR(N211/$N$18*100,"0.00")</f>
        <v>0</v>
      </c>
    </row>
    <row r="212" spans="1:15" ht="12.75" x14ac:dyDescent="0.2">
      <c r="A212" s="64">
        <v>2</v>
      </c>
      <c r="B212" s="65">
        <v>2</v>
      </c>
      <c r="C212" s="65">
        <v>8</v>
      </c>
      <c r="D212" s="65">
        <v>9</v>
      </c>
      <c r="E212" s="65"/>
      <c r="F212" s="61" t="s">
        <v>181</v>
      </c>
      <c r="G212" s="66">
        <f t="shared" ref="G212:N212" si="88">SUM(G213:G217)</f>
        <v>0</v>
      </c>
      <c r="H212" s="66">
        <f t="shared" si="88"/>
        <v>0</v>
      </c>
      <c r="I212" s="66">
        <f t="shared" si="88"/>
        <v>0</v>
      </c>
      <c r="J212" s="66">
        <f t="shared" si="88"/>
        <v>0</v>
      </c>
      <c r="K212" s="66">
        <f t="shared" si="88"/>
        <v>0</v>
      </c>
      <c r="L212" s="66">
        <f t="shared" si="88"/>
        <v>0</v>
      </c>
      <c r="M212" s="66">
        <f t="shared" si="88"/>
        <v>0</v>
      </c>
      <c r="N212" s="66">
        <f t="shared" si="88"/>
        <v>0</v>
      </c>
      <c r="O212" s="120">
        <f>SUM(O213:O217)</f>
        <v>0</v>
      </c>
    </row>
    <row r="213" spans="1:15" ht="12.75" x14ac:dyDescent="0.2">
      <c r="A213" s="57">
        <v>2</v>
      </c>
      <c r="B213" s="57">
        <v>2</v>
      </c>
      <c r="C213" s="57">
        <v>8</v>
      </c>
      <c r="D213" s="57">
        <v>9</v>
      </c>
      <c r="E213" s="57" t="s">
        <v>309</v>
      </c>
      <c r="F213" s="70" t="s">
        <v>319</v>
      </c>
      <c r="G213" s="55"/>
      <c r="H213" s="55"/>
      <c r="I213" s="55"/>
      <c r="J213" s="55"/>
      <c r="K213" s="55"/>
      <c r="L213" s="55"/>
      <c r="M213" s="55"/>
      <c r="N213" s="55">
        <f>SUBTOTAL(9,G213:M213)</f>
        <v>0</v>
      </c>
      <c r="O213" s="110">
        <f>IFERROR(N213/$N$18*100,"0.00")</f>
        <v>0</v>
      </c>
    </row>
    <row r="214" spans="1:15" ht="12.75" x14ac:dyDescent="0.2">
      <c r="A214" s="57">
        <v>2</v>
      </c>
      <c r="B214" s="57">
        <v>2</v>
      </c>
      <c r="C214" s="57">
        <v>8</v>
      </c>
      <c r="D214" s="57">
        <v>9</v>
      </c>
      <c r="E214" s="57" t="s">
        <v>310</v>
      </c>
      <c r="F214" s="70" t="s">
        <v>320</v>
      </c>
      <c r="G214" s="55"/>
      <c r="H214" s="55"/>
      <c r="I214" s="55"/>
      <c r="J214" s="55"/>
      <c r="K214" s="55"/>
      <c r="L214" s="55"/>
      <c r="M214" s="55"/>
      <c r="N214" s="55">
        <f>SUBTOTAL(9,G214:M214)</f>
        <v>0</v>
      </c>
      <c r="O214" s="110">
        <f>IFERROR(N214/$N$18*100,"0.00")</f>
        <v>0</v>
      </c>
    </row>
    <row r="215" spans="1:15" ht="12.75" x14ac:dyDescent="0.2">
      <c r="A215" s="57">
        <v>2</v>
      </c>
      <c r="B215" s="57">
        <v>2</v>
      </c>
      <c r="C215" s="57">
        <v>8</v>
      </c>
      <c r="D215" s="57">
        <v>9</v>
      </c>
      <c r="E215" s="57" t="s">
        <v>311</v>
      </c>
      <c r="F215" s="70" t="s">
        <v>382</v>
      </c>
      <c r="G215" s="55"/>
      <c r="H215" s="55"/>
      <c r="I215" s="55"/>
      <c r="J215" s="55"/>
      <c r="K215" s="55"/>
      <c r="L215" s="55"/>
      <c r="M215" s="55"/>
      <c r="N215" s="55">
        <f>SUBTOTAL(9,G215:M215)</f>
        <v>0</v>
      </c>
      <c r="O215" s="110">
        <f>IFERROR(N215/$N$18*100,"0.00")</f>
        <v>0</v>
      </c>
    </row>
    <row r="216" spans="1:15" ht="12.75" x14ac:dyDescent="0.2">
      <c r="A216" s="57">
        <v>2</v>
      </c>
      <c r="B216" s="57">
        <v>2</v>
      </c>
      <c r="C216" s="57">
        <v>8</v>
      </c>
      <c r="D216" s="57">
        <v>9</v>
      </c>
      <c r="E216" s="57" t="s">
        <v>312</v>
      </c>
      <c r="F216" s="70" t="s">
        <v>321</v>
      </c>
      <c r="G216" s="55"/>
      <c r="H216" s="55"/>
      <c r="I216" s="55"/>
      <c r="J216" s="55"/>
      <c r="K216" s="55"/>
      <c r="L216" s="55"/>
      <c r="M216" s="55"/>
      <c r="N216" s="55">
        <f>SUBTOTAL(9,G216:M216)</f>
        <v>0</v>
      </c>
      <c r="O216" s="110">
        <f>IFERROR(N216/$N$18*100,"0.00")</f>
        <v>0</v>
      </c>
    </row>
    <row r="217" spans="1:15" ht="12.75" x14ac:dyDescent="0.2">
      <c r="A217" s="56">
        <v>2</v>
      </c>
      <c r="B217" s="57">
        <v>2</v>
      </c>
      <c r="C217" s="57">
        <v>8</v>
      </c>
      <c r="D217" s="57">
        <v>9</v>
      </c>
      <c r="E217" s="57" t="s">
        <v>316</v>
      </c>
      <c r="F217" s="70" t="s">
        <v>182</v>
      </c>
      <c r="G217" s="55"/>
      <c r="H217" s="55"/>
      <c r="I217" s="55"/>
      <c r="J217" s="55"/>
      <c r="K217" s="55"/>
      <c r="L217" s="55"/>
      <c r="M217" s="55"/>
      <c r="N217" s="55">
        <f>SUBTOTAL(9,G217:M217)</f>
        <v>0</v>
      </c>
      <c r="O217" s="110">
        <f>IFERROR(N217/$N$18*100,"0.00")</f>
        <v>0</v>
      </c>
    </row>
    <row r="218" spans="1:15" ht="12.75" x14ac:dyDescent="0.2">
      <c r="A218" s="88">
        <v>2</v>
      </c>
      <c r="B218" s="89">
        <v>3</v>
      </c>
      <c r="C218" s="90"/>
      <c r="D218" s="90"/>
      <c r="E218" s="90"/>
      <c r="F218" s="91" t="s">
        <v>35</v>
      </c>
      <c r="G218" s="343">
        <f t="shared" ref="G218:N218" si="89">+G219+G231+G240+G253+G258+G269+G297+G313+G318</f>
        <v>15312053.910640001</v>
      </c>
      <c r="H218" s="343">
        <f t="shared" si="89"/>
        <v>30254319.498256002</v>
      </c>
      <c r="I218" s="343">
        <f t="shared" si="89"/>
        <v>128132069.27431999</v>
      </c>
      <c r="J218" s="343">
        <f t="shared" si="89"/>
        <v>22075707.808816001</v>
      </c>
      <c r="K218" s="343">
        <f t="shared" si="89"/>
        <v>6655277.7940480001</v>
      </c>
      <c r="L218" s="343">
        <f t="shared" si="89"/>
        <v>839563.29662400007</v>
      </c>
      <c r="M218" s="343">
        <f t="shared" si="89"/>
        <v>21402444.007296</v>
      </c>
      <c r="N218" s="343">
        <f t="shared" si="89"/>
        <v>224671435.58999997</v>
      </c>
      <c r="O218" s="118">
        <f>+O219+O231+O240+O253+O258+O269+O297+O313+O318</f>
        <v>31.644603527721905</v>
      </c>
    </row>
    <row r="219" spans="1:15" ht="12.75" x14ac:dyDescent="0.2">
      <c r="A219" s="86">
        <v>2</v>
      </c>
      <c r="B219" s="84">
        <v>3</v>
      </c>
      <c r="C219" s="84">
        <v>1</v>
      </c>
      <c r="D219" s="84"/>
      <c r="E219" s="84"/>
      <c r="F219" s="87" t="s">
        <v>36</v>
      </c>
      <c r="G219" s="342">
        <f t="shared" ref="G219:N219" si="90">+G220+G223+G225+G229</f>
        <v>1087866.0326100001</v>
      </c>
      <c r="H219" s="342">
        <f t="shared" si="90"/>
        <v>926652.150669</v>
      </c>
      <c r="I219" s="342">
        <f t="shared" si="90"/>
        <v>5295155.1466800002</v>
      </c>
      <c r="J219" s="342">
        <f t="shared" si="90"/>
        <v>854564.64248399995</v>
      </c>
      <c r="K219" s="342">
        <f t="shared" si="90"/>
        <v>532136.87860199995</v>
      </c>
      <c r="L219" s="342">
        <f t="shared" si="90"/>
        <v>200534.34095099999</v>
      </c>
      <c r="M219" s="342">
        <f t="shared" si="90"/>
        <v>4209910.4780040001</v>
      </c>
      <c r="N219" s="342">
        <f t="shared" si="90"/>
        <v>13106819.67</v>
      </c>
      <c r="O219" s="119">
        <f>+O220+O223+O225+O229</f>
        <v>1.8460740720212747</v>
      </c>
    </row>
    <row r="220" spans="1:15" ht="12.75" x14ac:dyDescent="0.2">
      <c r="A220" s="64">
        <v>2</v>
      </c>
      <c r="B220" s="65">
        <v>3</v>
      </c>
      <c r="C220" s="65">
        <v>1</v>
      </c>
      <c r="D220" s="65">
        <v>1</v>
      </c>
      <c r="E220" s="65"/>
      <c r="F220" s="61" t="s">
        <v>183</v>
      </c>
      <c r="G220" s="66">
        <f t="shared" ref="G220:O220" si="91">SUM(G221:G221)</f>
        <v>1087866.0326100001</v>
      </c>
      <c r="H220" s="66">
        <f t="shared" si="91"/>
        <v>926652.150669</v>
      </c>
      <c r="I220" s="66">
        <f t="shared" si="91"/>
        <v>5295155.1466800002</v>
      </c>
      <c r="J220" s="66">
        <f t="shared" si="91"/>
        <v>854564.64248399995</v>
      </c>
      <c r="K220" s="66">
        <f t="shared" si="91"/>
        <v>532136.87860199995</v>
      </c>
      <c r="L220" s="66">
        <f t="shared" si="91"/>
        <v>200534.34095099999</v>
      </c>
      <c r="M220" s="66">
        <f t="shared" si="91"/>
        <v>4209910.4780040001</v>
      </c>
      <c r="N220" s="66">
        <f t="shared" si="91"/>
        <v>13106819.67</v>
      </c>
      <c r="O220" s="120">
        <f t="shared" si="91"/>
        <v>1.8460740720212747</v>
      </c>
    </row>
    <row r="221" spans="1:15" ht="12.75" x14ac:dyDescent="0.2">
      <c r="A221" s="62">
        <v>2</v>
      </c>
      <c r="B221" s="57">
        <v>3</v>
      </c>
      <c r="C221" s="57">
        <v>1</v>
      </c>
      <c r="D221" s="57">
        <v>1</v>
      </c>
      <c r="E221" s="57" t="s">
        <v>309</v>
      </c>
      <c r="F221" s="54" t="s">
        <v>183</v>
      </c>
      <c r="G221" s="55">
        <f>PPNE5!H221*0.083</f>
        <v>1087866.0326100001</v>
      </c>
      <c r="H221" s="55">
        <f>PPNE5!H221*0.0707</f>
        <v>926652.150669</v>
      </c>
      <c r="I221" s="55">
        <f>PPNE5!H221*0.404</f>
        <v>5295155.1466800002</v>
      </c>
      <c r="J221" s="55">
        <f>PPNE5!H221*0.0652</f>
        <v>854564.64248399995</v>
      </c>
      <c r="K221" s="55">
        <f>PPNE5!H221*0.0406</f>
        <v>532136.87860199995</v>
      </c>
      <c r="L221" s="55">
        <f>PPNE5!H221*0.0153</f>
        <v>200534.34095099999</v>
      </c>
      <c r="M221" s="55">
        <f>PPNE5!H221*0.3212</f>
        <v>4209910.4780040001</v>
      </c>
      <c r="N221" s="55">
        <f>PPNE5!J221</f>
        <v>13106819.67</v>
      </c>
      <c r="O221" s="110">
        <f>IFERROR(N221/$N$18*100,"0.00")</f>
        <v>1.8460740720212747</v>
      </c>
    </row>
    <row r="222" spans="1:15" ht="12.75" x14ac:dyDescent="0.2">
      <c r="A222" s="62">
        <v>2</v>
      </c>
      <c r="B222" s="57">
        <v>3</v>
      </c>
      <c r="C222" s="57">
        <v>1</v>
      </c>
      <c r="D222" s="57">
        <v>1</v>
      </c>
      <c r="E222" s="57" t="s">
        <v>310</v>
      </c>
      <c r="F222" s="54" t="s">
        <v>184</v>
      </c>
      <c r="G222" s="66"/>
      <c r="H222" s="66"/>
      <c r="I222" s="66"/>
      <c r="J222" s="66"/>
      <c r="K222" s="66"/>
      <c r="L222" s="66"/>
      <c r="M222" s="66"/>
      <c r="N222" s="55">
        <f>SUBTOTAL(9,G222:M222)</f>
        <v>0</v>
      </c>
      <c r="O222" s="110">
        <f>IFERROR(N222/$N$18*100,"0.00")</f>
        <v>0</v>
      </c>
    </row>
    <row r="223" spans="1:15" ht="12.75" x14ac:dyDescent="0.2">
      <c r="A223" s="64">
        <v>2</v>
      </c>
      <c r="B223" s="65">
        <v>3</v>
      </c>
      <c r="C223" s="65">
        <v>1</v>
      </c>
      <c r="D223" s="65">
        <v>2</v>
      </c>
      <c r="E223" s="65"/>
      <c r="F223" s="61" t="s">
        <v>186</v>
      </c>
      <c r="G223" s="66">
        <f t="shared" ref="G223:O223" si="92">+G224</f>
        <v>0</v>
      </c>
      <c r="H223" s="66">
        <f t="shared" si="92"/>
        <v>0</v>
      </c>
      <c r="I223" s="66">
        <f t="shared" si="92"/>
        <v>0</v>
      </c>
      <c r="J223" s="66">
        <f t="shared" si="92"/>
        <v>0</v>
      </c>
      <c r="K223" s="66">
        <f t="shared" si="92"/>
        <v>0</v>
      </c>
      <c r="L223" s="66">
        <f t="shared" si="92"/>
        <v>0</v>
      </c>
      <c r="M223" s="66">
        <f t="shared" si="92"/>
        <v>0</v>
      </c>
      <c r="N223" s="66">
        <f t="shared" si="92"/>
        <v>0</v>
      </c>
      <c r="O223" s="121">
        <f t="shared" si="92"/>
        <v>0</v>
      </c>
    </row>
    <row r="224" spans="1:15" ht="12.75" x14ac:dyDescent="0.2">
      <c r="A224" s="62">
        <v>2</v>
      </c>
      <c r="B224" s="57">
        <v>3</v>
      </c>
      <c r="C224" s="57">
        <v>1</v>
      </c>
      <c r="D224" s="57">
        <v>2</v>
      </c>
      <c r="E224" s="57" t="s">
        <v>309</v>
      </c>
      <c r="F224" s="54" t="s">
        <v>186</v>
      </c>
      <c r="G224" s="66"/>
      <c r="H224" s="66"/>
      <c r="I224" s="66"/>
      <c r="J224" s="66"/>
      <c r="K224" s="66"/>
      <c r="L224" s="66"/>
      <c r="M224" s="66"/>
      <c r="N224" s="55">
        <f>SUBTOTAL(9,G224:M224)</f>
        <v>0</v>
      </c>
      <c r="O224" s="110">
        <f>IFERROR(N224/$N$18*100,"0.00")</f>
        <v>0</v>
      </c>
    </row>
    <row r="225" spans="1:15" ht="12.75" x14ac:dyDescent="0.2">
      <c r="A225" s="64">
        <v>2</v>
      </c>
      <c r="B225" s="65">
        <v>3</v>
      </c>
      <c r="C225" s="65">
        <v>1</v>
      </c>
      <c r="D225" s="65">
        <v>3</v>
      </c>
      <c r="E225" s="65"/>
      <c r="F225" s="61" t="s">
        <v>185</v>
      </c>
      <c r="G225" s="66">
        <f t="shared" ref="G225:N225" si="93">SUM(G226:G228)</f>
        <v>0</v>
      </c>
      <c r="H225" s="66">
        <f t="shared" si="93"/>
        <v>0</v>
      </c>
      <c r="I225" s="66">
        <f t="shared" si="93"/>
        <v>0</v>
      </c>
      <c r="J225" s="66">
        <f t="shared" si="93"/>
        <v>0</v>
      </c>
      <c r="K225" s="66">
        <f t="shared" si="93"/>
        <v>0</v>
      </c>
      <c r="L225" s="66">
        <f t="shared" si="93"/>
        <v>0</v>
      </c>
      <c r="M225" s="66">
        <f t="shared" si="93"/>
        <v>0</v>
      </c>
      <c r="N225" s="66">
        <f t="shared" si="93"/>
        <v>0</v>
      </c>
      <c r="O225" s="120">
        <f>SUM(O226:O228)</f>
        <v>0</v>
      </c>
    </row>
    <row r="226" spans="1:15" ht="12.75" x14ac:dyDescent="0.2">
      <c r="A226" s="123">
        <v>2</v>
      </c>
      <c r="B226" s="112">
        <v>3</v>
      </c>
      <c r="C226" s="112">
        <v>1</v>
      </c>
      <c r="D226" s="112">
        <v>3</v>
      </c>
      <c r="E226" s="112" t="s">
        <v>309</v>
      </c>
      <c r="F226" s="125" t="s">
        <v>187</v>
      </c>
      <c r="G226" s="115"/>
      <c r="H226" s="115"/>
      <c r="I226" s="115"/>
      <c r="J226" s="115"/>
      <c r="K226" s="115"/>
      <c r="L226" s="115"/>
      <c r="M226" s="115"/>
      <c r="N226" s="115">
        <f>SUBTOTAL(9,G226:M226)</f>
        <v>0</v>
      </c>
      <c r="O226" s="116">
        <f>IFERROR(N226/$N$18*100,"0.00")</f>
        <v>0</v>
      </c>
    </row>
    <row r="227" spans="1:15" ht="12.75" x14ac:dyDescent="0.2">
      <c r="A227" s="62">
        <v>2</v>
      </c>
      <c r="B227" s="57">
        <v>3</v>
      </c>
      <c r="C227" s="57">
        <v>1</v>
      </c>
      <c r="D227" s="57">
        <v>3</v>
      </c>
      <c r="E227" s="57" t="s">
        <v>310</v>
      </c>
      <c r="F227" s="54" t="s">
        <v>188</v>
      </c>
      <c r="G227" s="55"/>
      <c r="H227" s="55"/>
      <c r="I227" s="55"/>
      <c r="J227" s="55"/>
      <c r="K227" s="55"/>
      <c r="L227" s="55"/>
      <c r="M227" s="55"/>
      <c r="N227" s="55">
        <f>SUBTOTAL(9,G227:M227)</f>
        <v>0</v>
      </c>
      <c r="O227" s="110">
        <f>IFERROR(N227/$N$18*100,"0.00")</f>
        <v>0</v>
      </c>
    </row>
    <row r="228" spans="1:15" ht="12.75" x14ac:dyDescent="0.2">
      <c r="A228" s="62">
        <v>2</v>
      </c>
      <c r="B228" s="57">
        <v>3</v>
      </c>
      <c r="C228" s="57">
        <v>1</v>
      </c>
      <c r="D228" s="57">
        <v>3</v>
      </c>
      <c r="E228" s="57" t="s">
        <v>311</v>
      </c>
      <c r="F228" s="54" t="s">
        <v>189</v>
      </c>
      <c r="G228" s="66"/>
      <c r="H228" s="66"/>
      <c r="I228" s="66"/>
      <c r="J228" s="66"/>
      <c r="K228" s="66"/>
      <c r="L228" s="66"/>
      <c r="M228" s="66"/>
      <c r="N228" s="55">
        <f>SUBTOTAL(9,G228:M228)</f>
        <v>0</v>
      </c>
      <c r="O228" s="110">
        <f>IFERROR(N228/$N$18*100,"0.00")</f>
        <v>0</v>
      </c>
    </row>
    <row r="229" spans="1:15" ht="12.75" x14ac:dyDescent="0.2">
      <c r="A229" s="64">
        <v>2</v>
      </c>
      <c r="B229" s="65">
        <v>3</v>
      </c>
      <c r="C229" s="65">
        <v>1</v>
      </c>
      <c r="D229" s="65">
        <v>4</v>
      </c>
      <c r="E229" s="65"/>
      <c r="F229" s="61" t="s">
        <v>190</v>
      </c>
      <c r="G229" s="66">
        <f t="shared" ref="G229:O229" si="94">+G230</f>
        <v>0</v>
      </c>
      <c r="H229" s="66">
        <f t="shared" si="94"/>
        <v>0</v>
      </c>
      <c r="I229" s="66">
        <f t="shared" si="94"/>
        <v>0</v>
      </c>
      <c r="J229" s="66">
        <f t="shared" si="94"/>
        <v>0</v>
      </c>
      <c r="K229" s="66">
        <f t="shared" si="94"/>
        <v>0</v>
      </c>
      <c r="L229" s="66">
        <f t="shared" si="94"/>
        <v>0</v>
      </c>
      <c r="M229" s="66">
        <f t="shared" si="94"/>
        <v>0</v>
      </c>
      <c r="N229" s="66">
        <f t="shared" si="94"/>
        <v>0</v>
      </c>
      <c r="O229" s="121">
        <f t="shared" si="94"/>
        <v>0</v>
      </c>
    </row>
    <row r="230" spans="1:15" ht="12.75" x14ac:dyDescent="0.2">
      <c r="A230" s="62">
        <v>2</v>
      </c>
      <c r="B230" s="57">
        <v>3</v>
      </c>
      <c r="C230" s="57">
        <v>1</v>
      </c>
      <c r="D230" s="57">
        <v>4</v>
      </c>
      <c r="E230" s="57" t="s">
        <v>309</v>
      </c>
      <c r="F230" s="54" t="s">
        <v>190</v>
      </c>
      <c r="G230" s="66"/>
      <c r="H230" s="66"/>
      <c r="I230" s="66"/>
      <c r="J230" s="66"/>
      <c r="K230" s="66"/>
      <c r="L230" s="66"/>
      <c r="M230" s="66"/>
      <c r="N230" s="55">
        <f>SUBTOTAL(9,G230:M230)</f>
        <v>0</v>
      </c>
      <c r="O230" s="110">
        <f>IFERROR(N230/$N$18*100,"0.00")</f>
        <v>0</v>
      </c>
    </row>
    <row r="231" spans="1:15" ht="12.75" x14ac:dyDescent="0.2">
      <c r="A231" s="86">
        <v>2</v>
      </c>
      <c r="B231" s="84">
        <v>3</v>
      </c>
      <c r="C231" s="84">
        <v>2</v>
      </c>
      <c r="D231" s="84"/>
      <c r="E231" s="84"/>
      <c r="F231" s="87" t="s">
        <v>37</v>
      </c>
      <c r="G231" s="342">
        <f t="shared" ref="G231:N231" si="95">+G232+G234+G236+G238</f>
        <v>0</v>
      </c>
      <c r="H231" s="342">
        <f t="shared" si="95"/>
        <v>200000</v>
      </c>
      <c r="I231" s="342">
        <f t="shared" si="95"/>
        <v>1900000</v>
      </c>
      <c r="J231" s="342">
        <f t="shared" si="95"/>
        <v>0</v>
      </c>
      <c r="K231" s="342">
        <f t="shared" si="95"/>
        <v>0</v>
      </c>
      <c r="L231" s="342">
        <f t="shared" si="95"/>
        <v>0</v>
      </c>
      <c r="M231" s="342">
        <f t="shared" si="95"/>
        <v>350000</v>
      </c>
      <c r="N231" s="342">
        <f t="shared" si="95"/>
        <v>2450000</v>
      </c>
      <c r="O231" s="119">
        <f>+O232+O234+O236+O238</f>
        <v>0.34507848511904665</v>
      </c>
    </row>
    <row r="232" spans="1:15" ht="12.75" x14ac:dyDescent="0.2">
      <c r="A232" s="64">
        <v>2</v>
      </c>
      <c r="B232" s="65">
        <v>3</v>
      </c>
      <c r="C232" s="65">
        <v>2</v>
      </c>
      <c r="D232" s="65">
        <v>1</v>
      </c>
      <c r="E232" s="65"/>
      <c r="F232" s="61" t="s">
        <v>191</v>
      </c>
      <c r="G232" s="66">
        <f t="shared" ref="G232:O232" si="96">+G233</f>
        <v>0</v>
      </c>
      <c r="H232" s="66">
        <f t="shared" si="96"/>
        <v>200000</v>
      </c>
      <c r="I232" s="66">
        <f t="shared" si="96"/>
        <v>1900000</v>
      </c>
      <c r="J232" s="66">
        <f t="shared" si="96"/>
        <v>0</v>
      </c>
      <c r="K232" s="66">
        <f t="shared" si="96"/>
        <v>0</v>
      </c>
      <c r="L232" s="66">
        <f t="shared" si="96"/>
        <v>0</v>
      </c>
      <c r="M232" s="66">
        <f t="shared" si="96"/>
        <v>150000</v>
      </c>
      <c r="N232" s="66">
        <f t="shared" si="96"/>
        <v>2250000</v>
      </c>
      <c r="O232" s="121">
        <f t="shared" si="96"/>
        <v>0.31690881286443062</v>
      </c>
    </row>
    <row r="233" spans="1:15" ht="12.75" x14ac:dyDescent="0.2">
      <c r="A233" s="62">
        <v>2</v>
      </c>
      <c r="B233" s="57">
        <v>3</v>
      </c>
      <c r="C233" s="57">
        <v>2</v>
      </c>
      <c r="D233" s="57">
        <v>1</v>
      </c>
      <c r="E233" s="57" t="s">
        <v>309</v>
      </c>
      <c r="F233" s="54" t="s">
        <v>191</v>
      </c>
      <c r="G233" s="66"/>
      <c r="H233" s="66">
        <v>200000</v>
      </c>
      <c r="I233" s="66">
        <v>1900000</v>
      </c>
      <c r="J233" s="66"/>
      <c r="K233" s="66"/>
      <c r="L233" s="66"/>
      <c r="M233" s="66">
        <v>150000</v>
      </c>
      <c r="N233" s="55">
        <f>SUBTOTAL(9,G233:M233)</f>
        <v>2250000</v>
      </c>
      <c r="O233" s="110">
        <f>IFERROR(N233/$N$18*100,"0.00")</f>
        <v>0.31690881286443062</v>
      </c>
    </row>
    <row r="234" spans="1:15" ht="12.75" x14ac:dyDescent="0.2">
      <c r="A234" s="64">
        <v>2</v>
      </c>
      <c r="B234" s="65">
        <v>3</v>
      </c>
      <c r="C234" s="65">
        <v>2</v>
      </c>
      <c r="D234" s="65">
        <v>2</v>
      </c>
      <c r="E234" s="65"/>
      <c r="F234" s="61" t="s">
        <v>192</v>
      </c>
      <c r="G234" s="66">
        <f t="shared" ref="G234:O234" si="97">+G235</f>
        <v>0</v>
      </c>
      <c r="H234" s="66">
        <f t="shared" si="97"/>
        <v>0</v>
      </c>
      <c r="I234" s="66">
        <f t="shared" si="97"/>
        <v>0</v>
      </c>
      <c r="J234" s="66">
        <f t="shared" si="97"/>
        <v>0</v>
      </c>
      <c r="K234" s="66">
        <f t="shared" si="97"/>
        <v>0</v>
      </c>
      <c r="L234" s="66">
        <f t="shared" si="97"/>
        <v>0</v>
      </c>
      <c r="M234" s="66">
        <f t="shared" si="97"/>
        <v>200000</v>
      </c>
      <c r="N234" s="66">
        <f t="shared" si="97"/>
        <v>200000</v>
      </c>
      <c r="O234" s="121">
        <f t="shared" si="97"/>
        <v>2.8169672254616054E-2</v>
      </c>
    </row>
    <row r="235" spans="1:15" ht="12.75" x14ac:dyDescent="0.2">
      <c r="A235" s="62">
        <v>2</v>
      </c>
      <c r="B235" s="57">
        <v>3</v>
      </c>
      <c r="C235" s="57">
        <v>2</v>
      </c>
      <c r="D235" s="57">
        <v>2</v>
      </c>
      <c r="E235" s="57" t="s">
        <v>309</v>
      </c>
      <c r="F235" s="54" t="s">
        <v>192</v>
      </c>
      <c r="G235" s="66"/>
      <c r="H235" s="66"/>
      <c r="I235" s="66"/>
      <c r="J235" s="66"/>
      <c r="K235" s="66"/>
      <c r="L235" s="66"/>
      <c r="M235" s="66">
        <v>200000</v>
      </c>
      <c r="N235" s="55">
        <f>SUBTOTAL(9,G235:M235)</f>
        <v>200000</v>
      </c>
      <c r="O235" s="110">
        <f>IFERROR(N235/$N$18*100,"0.00")</f>
        <v>2.8169672254616054E-2</v>
      </c>
    </row>
    <row r="236" spans="1:15" ht="12.75" x14ac:dyDescent="0.2">
      <c r="A236" s="64">
        <v>2</v>
      </c>
      <c r="B236" s="65">
        <v>3</v>
      </c>
      <c r="C236" s="65">
        <v>2</v>
      </c>
      <c r="D236" s="65">
        <v>3</v>
      </c>
      <c r="E236" s="65"/>
      <c r="F236" s="61" t="s">
        <v>193</v>
      </c>
      <c r="G236" s="66">
        <f t="shared" ref="G236:O236" si="98">+G237</f>
        <v>0</v>
      </c>
      <c r="H236" s="66">
        <f t="shared" si="98"/>
        <v>0</v>
      </c>
      <c r="I236" s="66">
        <f t="shared" si="98"/>
        <v>0</v>
      </c>
      <c r="J236" s="66">
        <f t="shared" si="98"/>
        <v>0</v>
      </c>
      <c r="K236" s="66">
        <f t="shared" si="98"/>
        <v>0</v>
      </c>
      <c r="L236" s="66">
        <f t="shared" si="98"/>
        <v>0</v>
      </c>
      <c r="M236" s="66">
        <f t="shared" si="98"/>
        <v>0</v>
      </c>
      <c r="N236" s="66">
        <f t="shared" si="98"/>
        <v>0</v>
      </c>
      <c r="O236" s="121">
        <f t="shared" si="98"/>
        <v>0</v>
      </c>
    </row>
    <row r="237" spans="1:15" ht="12.75" x14ac:dyDescent="0.2">
      <c r="A237" s="62">
        <v>2</v>
      </c>
      <c r="B237" s="57">
        <v>3</v>
      </c>
      <c r="C237" s="57">
        <v>2</v>
      </c>
      <c r="D237" s="57">
        <v>3</v>
      </c>
      <c r="E237" s="57" t="s">
        <v>309</v>
      </c>
      <c r="F237" s="54" t="s">
        <v>193</v>
      </c>
      <c r="G237" s="66"/>
      <c r="H237" s="66"/>
      <c r="I237" s="66"/>
      <c r="J237" s="66"/>
      <c r="K237" s="66"/>
      <c r="L237" s="66"/>
      <c r="M237" s="66"/>
      <c r="N237" s="55">
        <f>SUBTOTAL(9,G237:M237)</f>
        <v>0</v>
      </c>
      <c r="O237" s="110">
        <f>IFERROR(N237/$N$18*100,"0.00")</f>
        <v>0</v>
      </c>
    </row>
    <row r="238" spans="1:15" ht="12.75" x14ac:dyDescent="0.2">
      <c r="A238" s="64">
        <v>2</v>
      </c>
      <c r="B238" s="65">
        <v>3</v>
      </c>
      <c r="C238" s="65">
        <v>2</v>
      </c>
      <c r="D238" s="65">
        <v>4</v>
      </c>
      <c r="E238" s="65"/>
      <c r="F238" s="61" t="s">
        <v>38</v>
      </c>
      <c r="G238" s="66">
        <f t="shared" ref="G238:O238" si="99">+G239</f>
        <v>0</v>
      </c>
      <c r="H238" s="66">
        <f t="shared" si="99"/>
        <v>0</v>
      </c>
      <c r="I238" s="66">
        <f t="shared" si="99"/>
        <v>0</v>
      </c>
      <c r="J238" s="66">
        <f t="shared" si="99"/>
        <v>0</v>
      </c>
      <c r="K238" s="66">
        <f t="shared" si="99"/>
        <v>0</v>
      </c>
      <c r="L238" s="66">
        <f t="shared" si="99"/>
        <v>0</v>
      </c>
      <c r="M238" s="66">
        <f t="shared" si="99"/>
        <v>0</v>
      </c>
      <c r="N238" s="66">
        <f t="shared" si="99"/>
        <v>0</v>
      </c>
      <c r="O238" s="121">
        <f t="shared" si="99"/>
        <v>0</v>
      </c>
    </row>
    <row r="239" spans="1:15" ht="12.75" x14ac:dyDescent="0.2">
      <c r="A239" s="62">
        <v>2</v>
      </c>
      <c r="B239" s="57">
        <v>3</v>
      </c>
      <c r="C239" s="57">
        <v>2</v>
      </c>
      <c r="D239" s="57">
        <v>4</v>
      </c>
      <c r="E239" s="57" t="s">
        <v>309</v>
      </c>
      <c r="F239" s="54" t="s">
        <v>38</v>
      </c>
      <c r="G239" s="66"/>
      <c r="H239" s="66"/>
      <c r="I239" s="66"/>
      <c r="J239" s="66"/>
      <c r="K239" s="66"/>
      <c r="L239" s="66"/>
      <c r="M239" s="66"/>
      <c r="N239" s="55">
        <f>SUBTOTAL(9,G239:M239)</f>
        <v>0</v>
      </c>
      <c r="O239" s="110">
        <f>IFERROR(N239/$N$18*100,"0.00")</f>
        <v>0</v>
      </c>
    </row>
    <row r="240" spans="1:15" ht="12.75" x14ac:dyDescent="0.2">
      <c r="A240" s="86">
        <v>2</v>
      </c>
      <c r="B240" s="84">
        <v>3</v>
      </c>
      <c r="C240" s="84">
        <v>3</v>
      </c>
      <c r="D240" s="84"/>
      <c r="E240" s="84"/>
      <c r="F240" s="87" t="s">
        <v>383</v>
      </c>
      <c r="G240" s="342">
        <f t="shared" ref="G240:N240" si="100">+G241+G243+G245+G247+G249+G251</f>
        <v>645629.25974000001</v>
      </c>
      <c r="H240" s="342">
        <f t="shared" si="100"/>
        <v>549951.67064599996</v>
      </c>
      <c r="I240" s="342">
        <f t="shared" si="100"/>
        <v>3142580.9751200001</v>
      </c>
      <c r="J240" s="342">
        <f t="shared" si="100"/>
        <v>507169.00885599997</v>
      </c>
      <c r="K240" s="342">
        <f t="shared" si="100"/>
        <v>315813.83066799998</v>
      </c>
      <c r="L240" s="342">
        <f t="shared" si="100"/>
        <v>119013.586434</v>
      </c>
      <c r="M240" s="342">
        <f t="shared" si="100"/>
        <v>2521007.4485359997</v>
      </c>
      <c r="N240" s="342">
        <f t="shared" si="100"/>
        <v>7801165.7800000003</v>
      </c>
      <c r="O240" s="119">
        <f>+O241+O243+O245+O247+O249+O251</f>
        <v>1.0987814161326313</v>
      </c>
    </row>
    <row r="241" spans="1:15" ht="12.75" x14ac:dyDescent="0.2">
      <c r="A241" s="64">
        <v>2</v>
      </c>
      <c r="B241" s="65">
        <v>3</v>
      </c>
      <c r="C241" s="65">
        <v>3</v>
      </c>
      <c r="D241" s="65">
        <v>1</v>
      </c>
      <c r="E241" s="65"/>
      <c r="F241" s="61" t="s">
        <v>194</v>
      </c>
      <c r="G241" s="66">
        <f t="shared" ref="G241:O241" si="101">G242</f>
        <v>0</v>
      </c>
      <c r="H241" s="66">
        <f t="shared" si="101"/>
        <v>0</v>
      </c>
      <c r="I241" s="66">
        <f t="shared" si="101"/>
        <v>0</v>
      </c>
      <c r="J241" s="66">
        <f t="shared" si="101"/>
        <v>0</v>
      </c>
      <c r="K241" s="66">
        <f t="shared" si="101"/>
        <v>0</v>
      </c>
      <c r="L241" s="66">
        <f t="shared" si="101"/>
        <v>0</v>
      </c>
      <c r="M241" s="66">
        <f t="shared" si="101"/>
        <v>0</v>
      </c>
      <c r="N241" s="66">
        <f t="shared" si="101"/>
        <v>0</v>
      </c>
      <c r="O241" s="120">
        <f t="shared" si="101"/>
        <v>0</v>
      </c>
    </row>
    <row r="242" spans="1:15" ht="12.75" x14ac:dyDescent="0.2">
      <c r="A242" s="62">
        <v>2</v>
      </c>
      <c r="B242" s="57">
        <v>3</v>
      </c>
      <c r="C242" s="57">
        <v>3</v>
      </c>
      <c r="D242" s="57">
        <v>1</v>
      </c>
      <c r="E242" s="57" t="s">
        <v>309</v>
      </c>
      <c r="F242" s="54" t="s">
        <v>194</v>
      </c>
      <c r="G242" s="55"/>
      <c r="H242" s="55"/>
      <c r="I242" s="55"/>
      <c r="J242" s="55"/>
      <c r="K242" s="55"/>
      <c r="L242" s="55"/>
      <c r="M242" s="55"/>
      <c r="N242" s="55">
        <f>SUBTOTAL(9,G242:M242)</f>
        <v>0</v>
      </c>
      <c r="O242" s="110">
        <f>IFERROR(N242/$N$18*100,"0.00")</f>
        <v>0</v>
      </c>
    </row>
    <row r="243" spans="1:15" ht="12.75" x14ac:dyDescent="0.2">
      <c r="A243" s="64">
        <v>2</v>
      </c>
      <c r="B243" s="65">
        <v>3</v>
      </c>
      <c r="C243" s="65">
        <v>3</v>
      </c>
      <c r="D243" s="65">
        <v>2</v>
      </c>
      <c r="E243" s="65"/>
      <c r="F243" s="61" t="s">
        <v>195</v>
      </c>
      <c r="G243" s="66">
        <f t="shared" ref="G243:O243" si="102">+G244</f>
        <v>49800</v>
      </c>
      <c r="H243" s="66">
        <f t="shared" si="102"/>
        <v>42420</v>
      </c>
      <c r="I243" s="66">
        <f t="shared" si="102"/>
        <v>242400.00000000003</v>
      </c>
      <c r="J243" s="66">
        <f t="shared" si="102"/>
        <v>39120</v>
      </c>
      <c r="K243" s="66">
        <f t="shared" si="102"/>
        <v>24360</v>
      </c>
      <c r="L243" s="66">
        <f t="shared" si="102"/>
        <v>9180</v>
      </c>
      <c r="M243" s="66">
        <f t="shared" si="102"/>
        <v>192720</v>
      </c>
      <c r="N243" s="66">
        <f t="shared" si="102"/>
        <v>600000</v>
      </c>
      <c r="O243" s="121">
        <f t="shared" si="102"/>
        <v>8.4509016763848172E-2</v>
      </c>
    </row>
    <row r="244" spans="1:15" ht="12.75" x14ac:dyDescent="0.2">
      <c r="A244" s="62">
        <v>2</v>
      </c>
      <c r="B244" s="57">
        <v>3</v>
      </c>
      <c r="C244" s="57">
        <v>3</v>
      </c>
      <c r="D244" s="57">
        <v>2</v>
      </c>
      <c r="E244" s="57" t="s">
        <v>309</v>
      </c>
      <c r="F244" s="54" t="s">
        <v>195</v>
      </c>
      <c r="G244" s="55">
        <f>PPNE5!H244*0.083</f>
        <v>49800</v>
      </c>
      <c r="H244" s="55">
        <f>PPNE5!H244*0.0707</f>
        <v>42420</v>
      </c>
      <c r="I244" s="55">
        <f>PPNE5!H244*0.404</f>
        <v>242400.00000000003</v>
      </c>
      <c r="J244" s="55">
        <f>PPNE5!H244*0.0652</f>
        <v>39120</v>
      </c>
      <c r="K244" s="55">
        <f>PPNE5!H244*0.0406</f>
        <v>24360</v>
      </c>
      <c r="L244" s="55">
        <f>PPNE5!H244*0.0153</f>
        <v>9180</v>
      </c>
      <c r="M244" s="55">
        <f>PPNE5!H244*0.3212</f>
        <v>192720</v>
      </c>
      <c r="N244" s="55">
        <f>PPNE5!J244</f>
        <v>600000</v>
      </c>
      <c r="O244" s="110">
        <f>IFERROR(N244/$N$18*100,"0.00")</f>
        <v>8.4509016763848172E-2</v>
      </c>
    </row>
    <row r="245" spans="1:15" ht="12.75" x14ac:dyDescent="0.2">
      <c r="A245" s="64">
        <v>2</v>
      </c>
      <c r="B245" s="65">
        <v>3</v>
      </c>
      <c r="C245" s="65">
        <v>3</v>
      </c>
      <c r="D245" s="65">
        <v>3</v>
      </c>
      <c r="E245" s="65"/>
      <c r="F245" s="61" t="s">
        <v>196</v>
      </c>
      <c r="G245" s="66">
        <f t="shared" ref="G245:O245" si="103">+G246</f>
        <v>595829.25974000001</v>
      </c>
      <c r="H245" s="66">
        <f t="shared" si="103"/>
        <v>507531.67064600001</v>
      </c>
      <c r="I245" s="66">
        <f t="shared" si="103"/>
        <v>2900180.9751200001</v>
      </c>
      <c r="J245" s="66">
        <f t="shared" si="103"/>
        <v>468049.00885599997</v>
      </c>
      <c r="K245" s="66">
        <f t="shared" si="103"/>
        <v>291453.83066799998</v>
      </c>
      <c r="L245" s="66">
        <f t="shared" si="103"/>
        <v>109833.586434</v>
      </c>
      <c r="M245" s="66">
        <f t="shared" si="103"/>
        <v>2305787.4485359997</v>
      </c>
      <c r="N245" s="66">
        <f t="shared" si="103"/>
        <v>7178665.7800000003</v>
      </c>
      <c r="O245" s="121">
        <f t="shared" si="103"/>
        <v>1.0111033112401386</v>
      </c>
    </row>
    <row r="246" spans="1:15" ht="12.75" x14ac:dyDescent="0.2">
      <c r="A246" s="62">
        <v>2</v>
      </c>
      <c r="B246" s="57">
        <v>3</v>
      </c>
      <c r="C246" s="57">
        <v>3</v>
      </c>
      <c r="D246" s="57">
        <v>3</v>
      </c>
      <c r="E246" s="57" t="s">
        <v>309</v>
      </c>
      <c r="F246" s="54" t="s">
        <v>196</v>
      </c>
      <c r="G246" s="55">
        <f>PPNE5!H246*0.083</f>
        <v>595829.25974000001</v>
      </c>
      <c r="H246" s="55">
        <f>PPNE5!H246*0.0707</f>
        <v>507531.67064600001</v>
      </c>
      <c r="I246" s="55">
        <f>PPNE5!H246*0.404</f>
        <v>2900180.9751200001</v>
      </c>
      <c r="J246" s="55">
        <f>PPNE5!H246*0.0652</f>
        <v>468049.00885599997</v>
      </c>
      <c r="K246" s="55">
        <f>PPNE5!H246*0.0406</f>
        <v>291453.83066799998</v>
      </c>
      <c r="L246" s="55">
        <f>PPNE5!H246*0.0153</f>
        <v>109833.586434</v>
      </c>
      <c r="M246" s="55">
        <f>PPNE5!H246*0.3212</f>
        <v>2305787.4485359997</v>
      </c>
      <c r="N246" s="55">
        <f>PPNE5!J246</f>
        <v>7178665.7800000003</v>
      </c>
      <c r="O246" s="110">
        <f>IFERROR(N246/$N$18*100,"0.00")</f>
        <v>1.0111033112401386</v>
      </c>
    </row>
    <row r="247" spans="1:15" ht="12.75" x14ac:dyDescent="0.2">
      <c r="A247" s="64">
        <v>2</v>
      </c>
      <c r="B247" s="65">
        <v>3</v>
      </c>
      <c r="C247" s="65">
        <v>3</v>
      </c>
      <c r="D247" s="65">
        <v>4</v>
      </c>
      <c r="E247" s="65"/>
      <c r="F247" s="61" t="s">
        <v>197</v>
      </c>
      <c r="G247" s="66">
        <f t="shared" ref="G247:O247" si="104">+G248</f>
        <v>0</v>
      </c>
      <c r="H247" s="66">
        <f t="shared" si="104"/>
        <v>0</v>
      </c>
      <c r="I247" s="66">
        <f t="shared" si="104"/>
        <v>0</v>
      </c>
      <c r="J247" s="66">
        <f t="shared" si="104"/>
        <v>0</v>
      </c>
      <c r="K247" s="66">
        <f t="shared" si="104"/>
        <v>0</v>
      </c>
      <c r="L247" s="66">
        <f t="shared" si="104"/>
        <v>0</v>
      </c>
      <c r="M247" s="66">
        <f t="shared" si="104"/>
        <v>22500</v>
      </c>
      <c r="N247" s="66">
        <f t="shared" si="104"/>
        <v>22500</v>
      </c>
      <c r="O247" s="121">
        <f t="shared" si="104"/>
        <v>3.1690881286443062E-3</v>
      </c>
    </row>
    <row r="248" spans="1:15" ht="12.75" x14ac:dyDescent="0.2">
      <c r="A248" s="62">
        <v>2</v>
      </c>
      <c r="B248" s="57">
        <v>3</v>
      </c>
      <c r="C248" s="57">
        <v>3</v>
      </c>
      <c r="D248" s="57">
        <v>4</v>
      </c>
      <c r="E248" s="57" t="s">
        <v>309</v>
      </c>
      <c r="F248" s="54" t="s">
        <v>197</v>
      </c>
      <c r="G248" s="66"/>
      <c r="H248" s="66"/>
      <c r="I248" s="66"/>
      <c r="J248" s="66"/>
      <c r="K248" s="66"/>
      <c r="L248" s="66"/>
      <c r="M248" s="66">
        <v>22500</v>
      </c>
      <c r="N248" s="55">
        <f>SUBTOTAL(9,G248:M248)</f>
        <v>22500</v>
      </c>
      <c r="O248" s="110">
        <f>IFERROR(N248/$N$18*100,"0.00")</f>
        <v>3.1690881286443062E-3</v>
      </c>
    </row>
    <row r="249" spans="1:15" ht="12.75" x14ac:dyDescent="0.2">
      <c r="A249" s="64">
        <v>2</v>
      </c>
      <c r="B249" s="65">
        <v>3</v>
      </c>
      <c r="C249" s="65">
        <v>3</v>
      </c>
      <c r="D249" s="65">
        <v>5</v>
      </c>
      <c r="E249" s="65"/>
      <c r="F249" s="61" t="s">
        <v>198</v>
      </c>
      <c r="G249" s="66">
        <f t="shared" ref="G249:O249" si="105">+G250</f>
        <v>0</v>
      </c>
      <c r="H249" s="66">
        <f t="shared" si="105"/>
        <v>0</v>
      </c>
      <c r="I249" s="66">
        <f t="shared" si="105"/>
        <v>0</v>
      </c>
      <c r="J249" s="66">
        <f t="shared" si="105"/>
        <v>0</v>
      </c>
      <c r="K249" s="66">
        <f t="shared" si="105"/>
        <v>0</v>
      </c>
      <c r="L249" s="66">
        <f t="shared" si="105"/>
        <v>0</v>
      </c>
      <c r="M249" s="66">
        <f t="shared" si="105"/>
        <v>0</v>
      </c>
      <c r="N249" s="66">
        <f t="shared" si="105"/>
        <v>0</v>
      </c>
      <c r="O249" s="121">
        <f t="shared" si="105"/>
        <v>0</v>
      </c>
    </row>
    <row r="250" spans="1:15" ht="12.75" x14ac:dyDescent="0.2">
      <c r="A250" s="62">
        <v>2</v>
      </c>
      <c r="B250" s="57">
        <v>3</v>
      </c>
      <c r="C250" s="57">
        <v>3</v>
      </c>
      <c r="D250" s="57">
        <v>5</v>
      </c>
      <c r="E250" s="57" t="s">
        <v>309</v>
      </c>
      <c r="F250" s="54" t="s">
        <v>198</v>
      </c>
      <c r="G250" s="66"/>
      <c r="H250" s="66"/>
      <c r="I250" s="66"/>
      <c r="J250" s="66"/>
      <c r="K250" s="66"/>
      <c r="L250" s="66"/>
      <c r="M250" s="66"/>
      <c r="N250" s="55">
        <f>SUBTOTAL(9,G250:M250)</f>
        <v>0</v>
      </c>
      <c r="O250" s="110">
        <f>IFERROR(N250/$N$18*100,"0.00")</f>
        <v>0</v>
      </c>
    </row>
    <row r="251" spans="1:15" ht="12.75" x14ac:dyDescent="0.2">
      <c r="A251" s="64">
        <v>2</v>
      </c>
      <c r="B251" s="65">
        <v>3</v>
      </c>
      <c r="C251" s="65">
        <v>3</v>
      </c>
      <c r="D251" s="65">
        <v>6</v>
      </c>
      <c r="E251" s="65"/>
      <c r="F251" s="61" t="s">
        <v>199</v>
      </c>
      <c r="G251" s="66">
        <f t="shared" ref="G251:O251" si="106">+G252</f>
        <v>0</v>
      </c>
      <c r="H251" s="66">
        <f t="shared" si="106"/>
        <v>0</v>
      </c>
      <c r="I251" s="66">
        <f t="shared" si="106"/>
        <v>0</v>
      </c>
      <c r="J251" s="66">
        <f t="shared" si="106"/>
        <v>0</v>
      </c>
      <c r="K251" s="66">
        <f t="shared" si="106"/>
        <v>0</v>
      </c>
      <c r="L251" s="66">
        <f t="shared" si="106"/>
        <v>0</v>
      </c>
      <c r="M251" s="66">
        <f t="shared" si="106"/>
        <v>0</v>
      </c>
      <c r="N251" s="66">
        <f t="shared" si="106"/>
        <v>0</v>
      </c>
      <c r="O251" s="121">
        <f t="shared" si="106"/>
        <v>0</v>
      </c>
    </row>
    <row r="252" spans="1:15" ht="12.75" x14ac:dyDescent="0.2">
      <c r="A252" s="62">
        <v>2</v>
      </c>
      <c r="B252" s="57">
        <v>3</v>
      </c>
      <c r="C252" s="57">
        <v>3</v>
      </c>
      <c r="D252" s="57">
        <v>6</v>
      </c>
      <c r="E252" s="57" t="s">
        <v>309</v>
      </c>
      <c r="F252" s="54" t="s">
        <v>199</v>
      </c>
      <c r="G252" s="55"/>
      <c r="H252" s="55"/>
      <c r="I252" s="55"/>
      <c r="J252" s="55"/>
      <c r="K252" s="55"/>
      <c r="L252" s="55"/>
      <c r="M252" s="55"/>
      <c r="N252" s="55">
        <f>SUBTOTAL(9,G252:M252)</f>
        <v>0</v>
      </c>
      <c r="O252" s="110">
        <f>IFERROR(N252/$N$18*100,"0.00")</f>
        <v>0</v>
      </c>
    </row>
    <row r="253" spans="1:15" ht="12.75" x14ac:dyDescent="0.2">
      <c r="A253" s="86">
        <v>2</v>
      </c>
      <c r="B253" s="84">
        <v>3</v>
      </c>
      <c r="C253" s="84">
        <v>4</v>
      </c>
      <c r="D253" s="84"/>
      <c r="E253" s="84"/>
      <c r="F253" s="87" t="s">
        <v>384</v>
      </c>
      <c r="G253" s="342">
        <f t="shared" ref="G253:N253" si="107">+G254+G256</f>
        <v>10434.35</v>
      </c>
      <c r="H253" s="342">
        <f t="shared" si="107"/>
        <v>3293488.58</v>
      </c>
      <c r="I253" s="342">
        <f t="shared" si="107"/>
        <v>59144240.969999999</v>
      </c>
      <c r="J253" s="342">
        <f t="shared" si="107"/>
        <v>9518937.9800000004</v>
      </c>
      <c r="K253" s="342">
        <f t="shared" si="107"/>
        <v>0</v>
      </c>
      <c r="L253" s="342">
        <f t="shared" si="107"/>
        <v>0</v>
      </c>
      <c r="M253" s="342">
        <f t="shared" si="107"/>
        <v>0</v>
      </c>
      <c r="N253" s="342">
        <f t="shared" si="107"/>
        <v>71967101.879999995</v>
      </c>
      <c r="O253" s="119">
        <f>+O254+O256</f>
        <v>10.136448365370814</v>
      </c>
    </row>
    <row r="254" spans="1:15" ht="12.75" x14ac:dyDescent="0.2">
      <c r="A254" s="64">
        <v>2</v>
      </c>
      <c r="B254" s="65">
        <v>3</v>
      </c>
      <c r="C254" s="65">
        <v>4</v>
      </c>
      <c r="D254" s="65">
        <v>1</v>
      </c>
      <c r="E254" s="65"/>
      <c r="F254" s="61" t="s">
        <v>200</v>
      </c>
      <c r="G254" s="66">
        <f t="shared" ref="G254:O254" si="108">+G255</f>
        <v>10434.35</v>
      </c>
      <c r="H254" s="66">
        <f t="shared" si="108"/>
        <v>3293488.58</v>
      </c>
      <c r="I254" s="66">
        <f t="shared" si="108"/>
        <v>59144240.969999999</v>
      </c>
      <c r="J254" s="66">
        <f t="shared" si="108"/>
        <v>9518937.9800000004</v>
      </c>
      <c r="K254" s="66">
        <f t="shared" si="108"/>
        <v>0</v>
      </c>
      <c r="L254" s="66">
        <f t="shared" si="108"/>
        <v>0</v>
      </c>
      <c r="M254" s="66">
        <f t="shared" si="108"/>
        <v>0</v>
      </c>
      <c r="N254" s="66">
        <f t="shared" si="108"/>
        <v>71967101.879999995</v>
      </c>
      <c r="O254" s="121">
        <f t="shared" si="108"/>
        <v>10.136448365370814</v>
      </c>
    </row>
    <row r="255" spans="1:15" ht="12.75" x14ac:dyDescent="0.2">
      <c r="A255" s="62">
        <v>2</v>
      </c>
      <c r="B255" s="57">
        <v>3</v>
      </c>
      <c r="C255" s="57">
        <v>4</v>
      </c>
      <c r="D255" s="57">
        <v>1</v>
      </c>
      <c r="E255" s="57" t="s">
        <v>309</v>
      </c>
      <c r="F255" s="54" t="s">
        <v>200</v>
      </c>
      <c r="G255" s="55">
        <v>10434.35</v>
      </c>
      <c r="H255" s="55">
        <v>3293488.58</v>
      </c>
      <c r="I255" s="55">
        <v>59144240.969999999</v>
      </c>
      <c r="J255" s="55">
        <v>9518937.9800000004</v>
      </c>
      <c r="K255" s="55"/>
      <c r="L255" s="55"/>
      <c r="M255" s="55"/>
      <c r="N255" s="55">
        <f>SUBTOTAL(9,G255:M255)</f>
        <v>71967101.879999995</v>
      </c>
      <c r="O255" s="110">
        <f>IFERROR(N255/$N$18*100,"0.00")</f>
        <v>10.136448365370814</v>
      </c>
    </row>
    <row r="256" spans="1:15" ht="12.75" x14ac:dyDescent="0.2">
      <c r="A256" s="67">
        <v>2</v>
      </c>
      <c r="B256" s="65">
        <v>3</v>
      </c>
      <c r="C256" s="65">
        <v>4</v>
      </c>
      <c r="D256" s="65">
        <v>2</v>
      </c>
      <c r="E256" s="65"/>
      <c r="F256" s="61" t="s">
        <v>201</v>
      </c>
      <c r="G256" s="66">
        <f t="shared" ref="G256:O256" si="109">+G257</f>
        <v>0</v>
      </c>
      <c r="H256" s="66">
        <f t="shared" si="109"/>
        <v>0</v>
      </c>
      <c r="I256" s="66">
        <f t="shared" si="109"/>
        <v>0</v>
      </c>
      <c r="J256" s="66">
        <f t="shared" si="109"/>
        <v>0</v>
      </c>
      <c r="K256" s="66">
        <f t="shared" si="109"/>
        <v>0</v>
      </c>
      <c r="L256" s="66">
        <f t="shared" si="109"/>
        <v>0</v>
      </c>
      <c r="M256" s="66">
        <f t="shared" si="109"/>
        <v>0</v>
      </c>
      <c r="N256" s="66">
        <f t="shared" si="109"/>
        <v>0</v>
      </c>
      <c r="O256" s="121">
        <f t="shared" si="109"/>
        <v>0</v>
      </c>
    </row>
    <row r="257" spans="1:15" ht="12.75" x14ac:dyDescent="0.2">
      <c r="A257" s="72">
        <v>2</v>
      </c>
      <c r="B257" s="73">
        <v>3</v>
      </c>
      <c r="C257" s="73">
        <v>4</v>
      </c>
      <c r="D257" s="73">
        <v>2</v>
      </c>
      <c r="E257" s="57" t="s">
        <v>309</v>
      </c>
      <c r="F257" s="54" t="s">
        <v>201</v>
      </c>
      <c r="G257" s="66"/>
      <c r="H257" s="66"/>
      <c r="I257" s="66"/>
      <c r="J257" s="66"/>
      <c r="K257" s="66"/>
      <c r="L257" s="66"/>
      <c r="M257" s="66"/>
      <c r="N257" s="55">
        <f>SUBTOTAL(9,G257:M257)</f>
        <v>0</v>
      </c>
      <c r="O257" s="110">
        <f>IFERROR(N257/$N$18*100,"0.00")</f>
        <v>0</v>
      </c>
    </row>
    <row r="258" spans="1:15" ht="12.75" x14ac:dyDescent="0.2">
      <c r="A258" s="86">
        <v>2</v>
      </c>
      <c r="B258" s="84">
        <v>3</v>
      </c>
      <c r="C258" s="84">
        <v>5</v>
      </c>
      <c r="D258" s="84"/>
      <c r="E258" s="84"/>
      <c r="F258" s="87" t="s">
        <v>206</v>
      </c>
      <c r="G258" s="342">
        <f t="shared" ref="G258:N258" si="110">+G259+G261+G263+G265+G267</f>
        <v>0</v>
      </c>
      <c r="H258" s="342">
        <f t="shared" si="110"/>
        <v>0</v>
      </c>
      <c r="I258" s="342">
        <f t="shared" si="110"/>
        <v>0</v>
      </c>
      <c r="J258" s="342">
        <f t="shared" si="110"/>
        <v>0</v>
      </c>
      <c r="K258" s="342">
        <f t="shared" si="110"/>
        <v>0</v>
      </c>
      <c r="L258" s="342">
        <f t="shared" si="110"/>
        <v>0</v>
      </c>
      <c r="M258" s="342">
        <f t="shared" si="110"/>
        <v>75000</v>
      </c>
      <c r="N258" s="342">
        <f t="shared" si="110"/>
        <v>75000</v>
      </c>
      <c r="O258" s="119">
        <f>+O259+O261+O263+O265+O267</f>
        <v>1.0563627095481021E-2</v>
      </c>
    </row>
    <row r="259" spans="1:15" ht="12.75" x14ac:dyDescent="0.2">
      <c r="A259" s="64">
        <v>2</v>
      </c>
      <c r="B259" s="65">
        <v>3</v>
      </c>
      <c r="C259" s="65">
        <v>5</v>
      </c>
      <c r="D259" s="65">
        <v>1</v>
      </c>
      <c r="E259" s="65"/>
      <c r="F259" s="61" t="s">
        <v>202</v>
      </c>
      <c r="G259" s="66">
        <f t="shared" ref="G259:O259" si="111">+G260</f>
        <v>0</v>
      </c>
      <c r="H259" s="66">
        <f t="shared" si="111"/>
        <v>0</v>
      </c>
      <c r="I259" s="66">
        <f t="shared" si="111"/>
        <v>0</v>
      </c>
      <c r="J259" s="66">
        <f t="shared" si="111"/>
        <v>0</v>
      </c>
      <c r="K259" s="66">
        <f t="shared" si="111"/>
        <v>0</v>
      </c>
      <c r="L259" s="66">
        <f t="shared" si="111"/>
        <v>0</v>
      </c>
      <c r="M259" s="66">
        <f t="shared" si="111"/>
        <v>0</v>
      </c>
      <c r="N259" s="66">
        <f t="shared" si="111"/>
        <v>0</v>
      </c>
      <c r="O259" s="121">
        <f t="shared" si="111"/>
        <v>0</v>
      </c>
    </row>
    <row r="260" spans="1:15" ht="12.75" x14ac:dyDescent="0.2">
      <c r="A260" s="62">
        <v>2</v>
      </c>
      <c r="B260" s="57">
        <v>3</v>
      </c>
      <c r="C260" s="57">
        <v>5</v>
      </c>
      <c r="D260" s="57">
        <v>1</v>
      </c>
      <c r="E260" s="57" t="s">
        <v>309</v>
      </c>
      <c r="F260" s="54" t="s">
        <v>202</v>
      </c>
      <c r="G260" s="55">
        <f>PPNE5!H260*0.083</f>
        <v>0</v>
      </c>
      <c r="H260" s="55">
        <f>PPNE5!H260*0.0707</f>
        <v>0</v>
      </c>
      <c r="I260" s="55">
        <f>PPNE5!H260*0.404</f>
        <v>0</v>
      </c>
      <c r="J260" s="55">
        <f>PPNE5!H260*0.0652</f>
        <v>0</v>
      </c>
      <c r="K260" s="55">
        <f>PPNE5!H260*0.0406</f>
        <v>0</v>
      </c>
      <c r="L260" s="55">
        <f>PPNE5!H260*0.0153</f>
        <v>0</v>
      </c>
      <c r="M260" s="55">
        <f>PPNE5!H260*0.3212</f>
        <v>0</v>
      </c>
      <c r="N260" s="55">
        <f>SUBTOTAL(9,G260:M260)</f>
        <v>0</v>
      </c>
      <c r="O260" s="110">
        <f>IFERROR(N260/$N$18*100,"0.00")</f>
        <v>0</v>
      </c>
    </row>
    <row r="261" spans="1:15" ht="12.75" x14ac:dyDescent="0.2">
      <c r="A261" s="64">
        <v>2</v>
      </c>
      <c r="B261" s="65">
        <v>3</v>
      </c>
      <c r="C261" s="65">
        <v>5</v>
      </c>
      <c r="D261" s="65">
        <v>2</v>
      </c>
      <c r="E261" s="65"/>
      <c r="F261" s="61" t="s">
        <v>203</v>
      </c>
      <c r="G261" s="66">
        <f t="shared" ref="G261:O261" si="112">+G262</f>
        <v>0</v>
      </c>
      <c r="H261" s="66">
        <f t="shared" si="112"/>
        <v>0</v>
      </c>
      <c r="I261" s="66">
        <f t="shared" si="112"/>
        <v>0</v>
      </c>
      <c r="J261" s="66">
        <f t="shared" si="112"/>
        <v>0</v>
      </c>
      <c r="K261" s="66">
        <f t="shared" si="112"/>
        <v>0</v>
      </c>
      <c r="L261" s="66">
        <f t="shared" si="112"/>
        <v>0</v>
      </c>
      <c r="M261" s="66">
        <f t="shared" si="112"/>
        <v>0</v>
      </c>
      <c r="N261" s="66">
        <f t="shared" si="112"/>
        <v>0</v>
      </c>
      <c r="O261" s="121">
        <f t="shared" si="112"/>
        <v>0</v>
      </c>
    </row>
    <row r="262" spans="1:15" ht="12.75" x14ac:dyDescent="0.2">
      <c r="A262" s="62">
        <v>2</v>
      </c>
      <c r="B262" s="57">
        <v>3</v>
      </c>
      <c r="C262" s="57">
        <v>5</v>
      </c>
      <c r="D262" s="57">
        <v>2</v>
      </c>
      <c r="E262" s="57" t="s">
        <v>309</v>
      </c>
      <c r="F262" s="54" t="s">
        <v>203</v>
      </c>
      <c r="G262" s="66"/>
      <c r="H262" s="66"/>
      <c r="I262" s="66"/>
      <c r="J262" s="66"/>
      <c r="K262" s="66"/>
      <c r="L262" s="66"/>
      <c r="M262" s="66"/>
      <c r="N262" s="55">
        <f>SUBTOTAL(9,G262:M262)</f>
        <v>0</v>
      </c>
      <c r="O262" s="110">
        <f>IFERROR(N262/$N$18*100,"0.00")</f>
        <v>0</v>
      </c>
    </row>
    <row r="263" spans="1:15" ht="12.75" x14ac:dyDescent="0.2">
      <c r="A263" s="64">
        <v>2</v>
      </c>
      <c r="B263" s="65">
        <v>3</v>
      </c>
      <c r="C263" s="65">
        <v>5</v>
      </c>
      <c r="D263" s="65">
        <v>3</v>
      </c>
      <c r="E263" s="65"/>
      <c r="F263" s="61" t="s">
        <v>204</v>
      </c>
      <c r="G263" s="66">
        <f t="shared" ref="G263:O263" si="113">+G264</f>
        <v>0</v>
      </c>
      <c r="H263" s="66">
        <f t="shared" si="113"/>
        <v>0</v>
      </c>
      <c r="I263" s="66">
        <f t="shared" si="113"/>
        <v>0</v>
      </c>
      <c r="J263" s="66">
        <f t="shared" si="113"/>
        <v>0</v>
      </c>
      <c r="K263" s="66">
        <f t="shared" si="113"/>
        <v>0</v>
      </c>
      <c r="L263" s="66">
        <f t="shared" si="113"/>
        <v>0</v>
      </c>
      <c r="M263" s="66">
        <f t="shared" si="113"/>
        <v>75000</v>
      </c>
      <c r="N263" s="66">
        <f t="shared" si="113"/>
        <v>75000</v>
      </c>
      <c r="O263" s="121">
        <f t="shared" si="113"/>
        <v>1.0563627095481021E-2</v>
      </c>
    </row>
    <row r="264" spans="1:15" ht="12.75" x14ac:dyDescent="0.2">
      <c r="A264" s="62">
        <v>2</v>
      </c>
      <c r="B264" s="57">
        <v>3</v>
      </c>
      <c r="C264" s="57">
        <v>5</v>
      </c>
      <c r="D264" s="57">
        <v>3</v>
      </c>
      <c r="E264" s="57" t="s">
        <v>309</v>
      </c>
      <c r="F264" s="54" t="s">
        <v>204</v>
      </c>
      <c r="G264" s="55"/>
      <c r="H264" s="55"/>
      <c r="I264" s="55"/>
      <c r="J264" s="55"/>
      <c r="K264" s="55"/>
      <c r="L264" s="55"/>
      <c r="M264" s="55">
        <v>75000</v>
      </c>
      <c r="N264" s="55">
        <f>SUBTOTAL(9,G264:M264)</f>
        <v>75000</v>
      </c>
      <c r="O264" s="110">
        <f>IFERROR(N264/$N$18*100,"0.00")</f>
        <v>1.0563627095481021E-2</v>
      </c>
    </row>
    <row r="265" spans="1:15" ht="12.75" x14ac:dyDescent="0.2">
      <c r="A265" s="64">
        <v>2</v>
      </c>
      <c r="B265" s="65">
        <v>3</v>
      </c>
      <c r="C265" s="65">
        <v>5</v>
      </c>
      <c r="D265" s="65">
        <v>4</v>
      </c>
      <c r="E265" s="65"/>
      <c r="F265" s="61" t="s">
        <v>205</v>
      </c>
      <c r="G265" s="66">
        <f t="shared" ref="G265:O265" si="114">+G266</f>
        <v>0</v>
      </c>
      <c r="H265" s="66">
        <f t="shared" si="114"/>
        <v>0</v>
      </c>
      <c r="I265" s="66">
        <f t="shared" si="114"/>
        <v>0</v>
      </c>
      <c r="J265" s="66">
        <f t="shared" si="114"/>
        <v>0</v>
      </c>
      <c r="K265" s="66">
        <f t="shared" si="114"/>
        <v>0</v>
      </c>
      <c r="L265" s="66">
        <f t="shared" si="114"/>
        <v>0</v>
      </c>
      <c r="M265" s="66">
        <f t="shared" si="114"/>
        <v>0</v>
      </c>
      <c r="N265" s="66">
        <f t="shared" si="114"/>
        <v>0</v>
      </c>
      <c r="O265" s="121">
        <f t="shared" si="114"/>
        <v>0</v>
      </c>
    </row>
    <row r="266" spans="1:15" ht="12.75" x14ac:dyDescent="0.2">
      <c r="A266" s="62">
        <v>2</v>
      </c>
      <c r="B266" s="57">
        <v>3</v>
      </c>
      <c r="C266" s="57">
        <v>5</v>
      </c>
      <c r="D266" s="57">
        <v>4</v>
      </c>
      <c r="E266" s="57" t="s">
        <v>309</v>
      </c>
      <c r="F266" s="54" t="s">
        <v>205</v>
      </c>
      <c r="G266" s="66"/>
      <c r="H266" s="66"/>
      <c r="I266" s="66"/>
      <c r="J266" s="66"/>
      <c r="K266" s="66"/>
      <c r="L266" s="66"/>
      <c r="M266" s="66"/>
      <c r="N266" s="55">
        <f>SUBTOTAL(9,G266:M266)</f>
        <v>0</v>
      </c>
      <c r="O266" s="110">
        <f>IFERROR(N266/$N$18*100,"0.00")</f>
        <v>0</v>
      </c>
    </row>
    <row r="267" spans="1:15" ht="12.75" x14ac:dyDescent="0.2">
      <c r="A267" s="64">
        <v>2</v>
      </c>
      <c r="B267" s="65">
        <v>3</v>
      </c>
      <c r="C267" s="65">
        <v>5</v>
      </c>
      <c r="D267" s="65">
        <v>5</v>
      </c>
      <c r="E267" s="65"/>
      <c r="F267" s="61" t="s">
        <v>385</v>
      </c>
      <c r="G267" s="66">
        <f t="shared" ref="G267:O267" si="115">+G268</f>
        <v>0</v>
      </c>
      <c r="H267" s="66">
        <f t="shared" si="115"/>
        <v>0</v>
      </c>
      <c r="I267" s="66">
        <f t="shared" si="115"/>
        <v>0</v>
      </c>
      <c r="J267" s="66">
        <f t="shared" si="115"/>
        <v>0</v>
      </c>
      <c r="K267" s="66">
        <f t="shared" si="115"/>
        <v>0</v>
      </c>
      <c r="L267" s="66">
        <f t="shared" si="115"/>
        <v>0</v>
      </c>
      <c r="M267" s="66">
        <f t="shared" si="115"/>
        <v>0</v>
      </c>
      <c r="N267" s="66">
        <f t="shared" si="115"/>
        <v>0</v>
      </c>
      <c r="O267" s="121">
        <f t="shared" si="115"/>
        <v>0</v>
      </c>
    </row>
    <row r="268" spans="1:15" ht="12.75" x14ac:dyDescent="0.2">
      <c r="A268" s="62">
        <v>2</v>
      </c>
      <c r="B268" s="57">
        <v>3</v>
      </c>
      <c r="C268" s="57">
        <v>5</v>
      </c>
      <c r="D268" s="57">
        <v>5</v>
      </c>
      <c r="E268" s="57" t="s">
        <v>309</v>
      </c>
      <c r="F268" s="54" t="s">
        <v>207</v>
      </c>
      <c r="G268" s="55">
        <f>PPNE5!H268*0.083</f>
        <v>0</v>
      </c>
      <c r="H268" s="55">
        <f>PPNE5!H268*0.0707</f>
        <v>0</v>
      </c>
      <c r="I268" s="55">
        <f>PPNE5!H268*0.404</f>
        <v>0</v>
      </c>
      <c r="J268" s="55">
        <f>PPNE5!H268*0.0652</f>
        <v>0</v>
      </c>
      <c r="K268" s="55">
        <f>PPNE5!H268*0.0406</f>
        <v>0</v>
      </c>
      <c r="L268" s="55">
        <f>PPNE5!H268*0.0153</f>
        <v>0</v>
      </c>
      <c r="M268" s="55">
        <f>PPNE5!H268*0.3212</f>
        <v>0</v>
      </c>
      <c r="N268" s="55">
        <f>SUBTOTAL(9,G268:M268)</f>
        <v>0</v>
      </c>
      <c r="O268" s="110">
        <f>IFERROR(N268/$N$18*100,"0.00")</f>
        <v>0</v>
      </c>
    </row>
    <row r="269" spans="1:15" ht="12.75" x14ac:dyDescent="0.2">
      <c r="A269" s="86">
        <v>2</v>
      </c>
      <c r="B269" s="84">
        <v>3</v>
      </c>
      <c r="C269" s="84">
        <v>6</v>
      </c>
      <c r="D269" s="84"/>
      <c r="E269" s="84"/>
      <c r="F269" s="87" t="s">
        <v>208</v>
      </c>
      <c r="G269" s="342">
        <f t="shared" ref="G269:N269" si="116">+G270+G276+G280+G287+G295</f>
        <v>74532.933450000011</v>
      </c>
      <c r="H269" s="342">
        <f t="shared" si="116"/>
        <v>63487.691505000003</v>
      </c>
      <c r="I269" s="342">
        <f t="shared" si="116"/>
        <v>362786.80860000005</v>
      </c>
      <c r="J269" s="342">
        <f t="shared" si="116"/>
        <v>58548.762179999998</v>
      </c>
      <c r="K269" s="342">
        <f t="shared" si="116"/>
        <v>36458.278290000002</v>
      </c>
      <c r="L269" s="342">
        <f t="shared" si="116"/>
        <v>13739.203395</v>
      </c>
      <c r="M269" s="342">
        <f t="shared" si="116"/>
        <v>796397.59257999994</v>
      </c>
      <c r="N269" s="342">
        <f t="shared" si="116"/>
        <v>1405951.27</v>
      </c>
      <c r="O269" s="85">
        <f>+O270+O276+O280+O287+O295</f>
        <v>0.19802593240930605</v>
      </c>
    </row>
    <row r="270" spans="1:15" ht="12.75" x14ac:dyDescent="0.2">
      <c r="A270" s="64">
        <v>2</v>
      </c>
      <c r="B270" s="65">
        <v>3</v>
      </c>
      <c r="C270" s="65">
        <v>6</v>
      </c>
      <c r="D270" s="65">
        <v>1</v>
      </c>
      <c r="E270" s="65"/>
      <c r="F270" s="61" t="s">
        <v>209</v>
      </c>
      <c r="G270" s="66">
        <f t="shared" ref="G270:N270" si="117">+G271+G272+G273+G274</f>
        <v>0</v>
      </c>
      <c r="H270" s="66">
        <f t="shared" si="117"/>
        <v>0</v>
      </c>
      <c r="I270" s="66">
        <f t="shared" si="117"/>
        <v>0</v>
      </c>
      <c r="J270" s="66">
        <f t="shared" si="117"/>
        <v>0</v>
      </c>
      <c r="K270" s="66">
        <f t="shared" si="117"/>
        <v>0</v>
      </c>
      <c r="L270" s="66">
        <f t="shared" si="117"/>
        <v>0</v>
      </c>
      <c r="M270" s="66">
        <f t="shared" si="117"/>
        <v>25000</v>
      </c>
      <c r="N270" s="66">
        <f t="shared" si="117"/>
        <v>25000</v>
      </c>
      <c r="O270" s="121">
        <f>+O271+O272+O273+O274</f>
        <v>3.5212090318270067E-3</v>
      </c>
    </row>
    <row r="271" spans="1:15" ht="12.75" x14ac:dyDescent="0.2">
      <c r="A271" s="62">
        <v>2</v>
      </c>
      <c r="B271" s="57">
        <v>3</v>
      </c>
      <c r="C271" s="57">
        <v>6</v>
      </c>
      <c r="D271" s="57">
        <v>1</v>
      </c>
      <c r="E271" s="57" t="s">
        <v>309</v>
      </c>
      <c r="F271" s="54" t="s">
        <v>210</v>
      </c>
      <c r="G271" s="55"/>
      <c r="H271" s="55"/>
      <c r="I271" s="55"/>
      <c r="J271" s="55"/>
      <c r="K271" s="55"/>
      <c r="L271" s="55"/>
      <c r="M271" s="55"/>
      <c r="N271" s="55">
        <f>SUBTOTAL(9,G271:M271)</f>
        <v>0</v>
      </c>
      <c r="O271" s="110">
        <f>IFERROR(N271/$N$18*100,"0.00")</f>
        <v>0</v>
      </c>
    </row>
    <row r="272" spans="1:15" ht="12.75" x14ac:dyDescent="0.2">
      <c r="A272" s="62">
        <v>2</v>
      </c>
      <c r="B272" s="57">
        <v>3</v>
      </c>
      <c r="C272" s="57">
        <v>6</v>
      </c>
      <c r="D272" s="57">
        <v>1</v>
      </c>
      <c r="E272" s="57" t="s">
        <v>310</v>
      </c>
      <c r="F272" s="54" t="s">
        <v>211</v>
      </c>
      <c r="G272" s="55"/>
      <c r="H272" s="55"/>
      <c r="I272" s="55"/>
      <c r="J272" s="55"/>
      <c r="K272" s="55"/>
      <c r="L272" s="55"/>
      <c r="M272" s="55">
        <f>PPNE5!H271</f>
        <v>25000</v>
      </c>
      <c r="N272" s="55">
        <f>SUBTOTAL(9,G272:M272)</f>
        <v>25000</v>
      </c>
      <c r="O272" s="110">
        <f>IFERROR(N272/$N$18*100,"0.00")</f>
        <v>3.5212090318270067E-3</v>
      </c>
    </row>
    <row r="273" spans="1:15" ht="12.75" x14ac:dyDescent="0.2">
      <c r="A273" s="62">
        <v>2</v>
      </c>
      <c r="B273" s="57">
        <v>3</v>
      </c>
      <c r="C273" s="57">
        <v>6</v>
      </c>
      <c r="D273" s="57">
        <v>1</v>
      </c>
      <c r="E273" s="57" t="s">
        <v>311</v>
      </c>
      <c r="F273" s="54" t="s">
        <v>212</v>
      </c>
      <c r="G273" s="55"/>
      <c r="H273" s="55"/>
      <c r="I273" s="55"/>
      <c r="J273" s="55"/>
      <c r="K273" s="55"/>
      <c r="L273" s="55"/>
      <c r="M273" s="55"/>
      <c r="N273" s="55">
        <f>SUBTOTAL(9,G273:M273)</f>
        <v>0</v>
      </c>
      <c r="O273" s="110">
        <f>IFERROR(N273/$N$18*100,"0.00")</f>
        <v>0</v>
      </c>
    </row>
    <row r="274" spans="1:15" ht="12.75" x14ac:dyDescent="0.2">
      <c r="A274" s="62">
        <v>2</v>
      </c>
      <c r="B274" s="57">
        <v>3</v>
      </c>
      <c r="C274" s="57">
        <v>6</v>
      </c>
      <c r="D274" s="57">
        <v>1</v>
      </c>
      <c r="E274" s="57" t="s">
        <v>312</v>
      </c>
      <c r="F274" s="54" t="s">
        <v>213</v>
      </c>
      <c r="G274" s="55"/>
      <c r="H274" s="55"/>
      <c r="I274" s="55"/>
      <c r="J274" s="55"/>
      <c r="K274" s="55"/>
      <c r="L274" s="55"/>
      <c r="M274" s="55"/>
      <c r="N274" s="55">
        <f>SUBTOTAL(9,G274:M274)</f>
        <v>0</v>
      </c>
      <c r="O274" s="110">
        <f>IFERROR(N274/$N$18*100,"0.00")</f>
        <v>0</v>
      </c>
    </row>
    <row r="275" spans="1:15" ht="12.75" x14ac:dyDescent="0.2">
      <c r="A275" s="123">
        <v>2</v>
      </c>
      <c r="B275" s="57">
        <v>3</v>
      </c>
      <c r="C275" s="57">
        <v>6</v>
      </c>
      <c r="D275" s="57">
        <v>1</v>
      </c>
      <c r="E275" s="57" t="s">
        <v>316</v>
      </c>
      <c r="F275" s="54" t="s">
        <v>214</v>
      </c>
      <c r="G275" s="66"/>
      <c r="H275" s="66"/>
      <c r="I275" s="66"/>
      <c r="J275" s="66"/>
      <c r="K275" s="66"/>
      <c r="L275" s="66"/>
      <c r="M275" s="66"/>
      <c r="N275" s="55">
        <f>SUBTOTAL(9,G275:M275)</f>
        <v>0</v>
      </c>
      <c r="O275" s="110">
        <f>IFERROR(N275/$N$18*100,"0.00")</f>
        <v>0</v>
      </c>
    </row>
    <row r="276" spans="1:15" ht="12.75" x14ac:dyDescent="0.2">
      <c r="A276" s="64">
        <v>2</v>
      </c>
      <c r="B276" s="65">
        <v>3</v>
      </c>
      <c r="C276" s="65">
        <v>6</v>
      </c>
      <c r="D276" s="65">
        <v>2</v>
      </c>
      <c r="E276" s="65"/>
      <c r="F276" s="61" t="s">
        <v>215</v>
      </c>
      <c r="G276" s="66">
        <f t="shared" ref="G276:N276" si="118">+G277+G278+G279</f>
        <v>0</v>
      </c>
      <c r="H276" s="66">
        <f t="shared" si="118"/>
        <v>0</v>
      </c>
      <c r="I276" s="66">
        <f t="shared" si="118"/>
        <v>0</v>
      </c>
      <c r="J276" s="66">
        <f t="shared" si="118"/>
        <v>0</v>
      </c>
      <c r="K276" s="66">
        <f t="shared" si="118"/>
        <v>0</v>
      </c>
      <c r="L276" s="66">
        <f t="shared" si="118"/>
        <v>0</v>
      </c>
      <c r="M276" s="66">
        <f t="shared" si="118"/>
        <v>0</v>
      </c>
      <c r="N276" s="66">
        <f t="shared" si="118"/>
        <v>0</v>
      </c>
      <c r="O276" s="121">
        <f>+O277+O278+O279</f>
        <v>0</v>
      </c>
    </row>
    <row r="277" spans="1:15" ht="12.75" x14ac:dyDescent="0.2">
      <c r="A277" s="62">
        <v>2</v>
      </c>
      <c r="B277" s="57">
        <v>3</v>
      </c>
      <c r="C277" s="57">
        <v>6</v>
      </c>
      <c r="D277" s="57">
        <v>2</v>
      </c>
      <c r="E277" s="57" t="s">
        <v>309</v>
      </c>
      <c r="F277" s="54" t="s">
        <v>216</v>
      </c>
      <c r="G277" s="55"/>
      <c r="H277" s="55"/>
      <c r="I277" s="55"/>
      <c r="J277" s="55"/>
      <c r="K277" s="55"/>
      <c r="L277" s="55"/>
      <c r="M277" s="55"/>
      <c r="N277" s="55">
        <f>SUBTOTAL(9,G277:M277)</f>
        <v>0</v>
      </c>
      <c r="O277" s="110">
        <f>IFERROR(N277/$N$18*100,"0.00")</f>
        <v>0</v>
      </c>
    </row>
    <row r="278" spans="1:15" ht="12.75" x14ac:dyDescent="0.2">
      <c r="A278" s="62">
        <v>2</v>
      </c>
      <c r="B278" s="57">
        <v>3</v>
      </c>
      <c r="C278" s="57">
        <v>6</v>
      </c>
      <c r="D278" s="57">
        <v>2</v>
      </c>
      <c r="E278" s="57" t="s">
        <v>310</v>
      </c>
      <c r="F278" s="54" t="s">
        <v>217</v>
      </c>
      <c r="G278" s="55"/>
      <c r="H278" s="55"/>
      <c r="I278" s="55"/>
      <c r="J278" s="55"/>
      <c r="K278" s="55"/>
      <c r="L278" s="55"/>
      <c r="M278" s="55"/>
      <c r="N278" s="55">
        <f>SUBTOTAL(9,G278:M278)</f>
        <v>0</v>
      </c>
      <c r="O278" s="110">
        <f>IFERROR(N278/$N$18*100,"0.00")</f>
        <v>0</v>
      </c>
    </row>
    <row r="279" spans="1:15" ht="12.75" x14ac:dyDescent="0.2">
      <c r="A279" s="62">
        <v>2</v>
      </c>
      <c r="B279" s="57">
        <v>3</v>
      </c>
      <c r="C279" s="57">
        <v>6</v>
      </c>
      <c r="D279" s="57">
        <v>2</v>
      </c>
      <c r="E279" s="57" t="s">
        <v>311</v>
      </c>
      <c r="F279" s="54" t="s">
        <v>218</v>
      </c>
      <c r="G279" s="66"/>
      <c r="H279" s="66"/>
      <c r="I279" s="66"/>
      <c r="J279" s="66"/>
      <c r="K279" s="66"/>
      <c r="L279" s="66"/>
      <c r="M279" s="66"/>
      <c r="N279" s="55">
        <f>SUBTOTAL(9,G279:M279)</f>
        <v>0</v>
      </c>
      <c r="O279" s="110">
        <f>IFERROR(N279/$N$18*100,"0.00")</f>
        <v>0</v>
      </c>
    </row>
    <row r="280" spans="1:15" ht="12.75" x14ac:dyDescent="0.2">
      <c r="A280" s="64">
        <v>2</v>
      </c>
      <c r="B280" s="65">
        <v>3</v>
      </c>
      <c r="C280" s="65">
        <v>6</v>
      </c>
      <c r="D280" s="65">
        <v>3</v>
      </c>
      <c r="E280" s="65"/>
      <c r="F280" s="61" t="s">
        <v>219</v>
      </c>
      <c r="G280" s="66">
        <f t="shared" ref="G280:N280" si="119">+G281+G282+G283+G284+G285+G286</f>
        <v>0</v>
      </c>
      <c r="H280" s="66">
        <f t="shared" si="119"/>
        <v>0</v>
      </c>
      <c r="I280" s="66">
        <f t="shared" si="119"/>
        <v>0</v>
      </c>
      <c r="J280" s="66">
        <f t="shared" si="119"/>
        <v>0</v>
      </c>
      <c r="K280" s="66">
        <f t="shared" si="119"/>
        <v>0</v>
      </c>
      <c r="L280" s="66">
        <f t="shared" si="119"/>
        <v>0</v>
      </c>
      <c r="M280" s="66">
        <f t="shared" si="119"/>
        <v>482964.12</v>
      </c>
      <c r="N280" s="66">
        <f t="shared" si="119"/>
        <v>482964.12</v>
      </c>
      <c r="O280" s="121">
        <f>+O281+O282+O283+O284+O285+O286</f>
        <v>6.8024704855695298E-2</v>
      </c>
    </row>
    <row r="281" spans="1:15" ht="12.75" x14ac:dyDescent="0.2">
      <c r="A281" s="62">
        <v>2</v>
      </c>
      <c r="B281" s="57">
        <v>3</v>
      </c>
      <c r="C281" s="57">
        <v>6</v>
      </c>
      <c r="D281" s="57">
        <v>3</v>
      </c>
      <c r="E281" s="57" t="s">
        <v>309</v>
      </c>
      <c r="F281" s="54" t="s">
        <v>220</v>
      </c>
      <c r="G281" s="55"/>
      <c r="H281" s="55"/>
      <c r="I281" s="55"/>
      <c r="J281" s="55"/>
      <c r="K281" s="55"/>
      <c r="L281" s="55"/>
      <c r="M281" s="55"/>
      <c r="N281" s="55">
        <f t="shared" ref="N281:N286" si="120">SUBTOTAL(9,G281:M281)</f>
        <v>0</v>
      </c>
      <c r="O281" s="110">
        <f t="shared" ref="O281:O286" si="121">IFERROR(N281/$N$18*100,"0.00")</f>
        <v>0</v>
      </c>
    </row>
    <row r="282" spans="1:15" ht="12.75" x14ac:dyDescent="0.2">
      <c r="A282" s="62">
        <v>2</v>
      </c>
      <c r="B282" s="57">
        <v>3</v>
      </c>
      <c r="C282" s="57">
        <v>6</v>
      </c>
      <c r="D282" s="57">
        <v>3</v>
      </c>
      <c r="E282" s="57" t="s">
        <v>310</v>
      </c>
      <c r="F282" s="54" t="s">
        <v>221</v>
      </c>
      <c r="G282" s="55"/>
      <c r="H282" s="55"/>
      <c r="I282" s="55"/>
      <c r="J282" s="55"/>
      <c r="K282" s="55"/>
      <c r="L282" s="55"/>
      <c r="M282" s="55"/>
      <c r="N282" s="55">
        <f t="shared" si="120"/>
        <v>0</v>
      </c>
      <c r="O282" s="110">
        <f t="shared" si="121"/>
        <v>0</v>
      </c>
    </row>
    <row r="283" spans="1:15" ht="12.75" x14ac:dyDescent="0.2">
      <c r="A283" s="62">
        <v>2</v>
      </c>
      <c r="B283" s="57">
        <v>3</v>
      </c>
      <c r="C283" s="57">
        <v>6</v>
      </c>
      <c r="D283" s="57">
        <v>3</v>
      </c>
      <c r="E283" s="57" t="s">
        <v>311</v>
      </c>
      <c r="F283" s="54" t="s">
        <v>222</v>
      </c>
      <c r="G283" s="55"/>
      <c r="H283" s="55"/>
      <c r="I283" s="55"/>
      <c r="J283" s="55"/>
      <c r="K283" s="55"/>
      <c r="L283" s="55"/>
      <c r="M283" s="55"/>
      <c r="N283" s="55">
        <f t="shared" si="120"/>
        <v>0</v>
      </c>
      <c r="O283" s="110">
        <f t="shared" si="121"/>
        <v>0</v>
      </c>
    </row>
    <row r="284" spans="1:15" ht="12.75" x14ac:dyDescent="0.2">
      <c r="A284" s="62">
        <v>2</v>
      </c>
      <c r="B284" s="57">
        <v>3</v>
      </c>
      <c r="C284" s="57">
        <v>6</v>
      </c>
      <c r="D284" s="57">
        <v>3</v>
      </c>
      <c r="E284" s="57" t="s">
        <v>312</v>
      </c>
      <c r="F284" s="70" t="s">
        <v>223</v>
      </c>
      <c r="G284" s="55"/>
      <c r="H284" s="55"/>
      <c r="I284" s="55"/>
      <c r="J284" s="55"/>
      <c r="K284" s="55"/>
      <c r="L284" s="55"/>
      <c r="M284" s="55">
        <v>300000</v>
      </c>
      <c r="N284" s="55">
        <f t="shared" si="120"/>
        <v>300000</v>
      </c>
      <c r="O284" s="110">
        <f t="shared" si="121"/>
        <v>4.2254508381924086E-2</v>
      </c>
    </row>
    <row r="285" spans="1:15" ht="12.75" x14ac:dyDescent="0.2">
      <c r="A285" s="62">
        <v>2</v>
      </c>
      <c r="B285" s="57">
        <v>3</v>
      </c>
      <c r="C285" s="57">
        <v>6</v>
      </c>
      <c r="D285" s="57">
        <v>3</v>
      </c>
      <c r="E285" s="57" t="s">
        <v>316</v>
      </c>
      <c r="F285" s="54" t="s">
        <v>224</v>
      </c>
      <c r="G285" s="55"/>
      <c r="H285" s="55"/>
      <c r="I285" s="55"/>
      <c r="J285" s="55"/>
      <c r="K285" s="55"/>
      <c r="L285" s="55"/>
      <c r="M285" s="55"/>
      <c r="N285" s="55">
        <f t="shared" si="120"/>
        <v>0</v>
      </c>
      <c r="O285" s="110">
        <f t="shared" si="121"/>
        <v>0</v>
      </c>
    </row>
    <row r="286" spans="1:15" ht="12.75" x14ac:dyDescent="0.2">
      <c r="A286" s="62">
        <v>2</v>
      </c>
      <c r="B286" s="57">
        <v>3</v>
      </c>
      <c r="C286" s="57">
        <v>6</v>
      </c>
      <c r="D286" s="57">
        <v>3</v>
      </c>
      <c r="E286" s="57" t="s">
        <v>354</v>
      </c>
      <c r="F286" s="54" t="s">
        <v>225</v>
      </c>
      <c r="G286" s="66"/>
      <c r="H286" s="66"/>
      <c r="I286" s="66"/>
      <c r="J286" s="66"/>
      <c r="K286" s="66"/>
      <c r="L286" s="66"/>
      <c r="M286" s="66">
        <v>182964.12</v>
      </c>
      <c r="N286" s="55">
        <f t="shared" si="120"/>
        <v>182964.12</v>
      </c>
      <c r="O286" s="110">
        <f t="shared" si="121"/>
        <v>2.5770196473771212E-2</v>
      </c>
    </row>
    <row r="287" spans="1:15" ht="12.75" x14ac:dyDescent="0.2">
      <c r="A287" s="64">
        <v>2</v>
      </c>
      <c r="B287" s="65">
        <v>3</v>
      </c>
      <c r="C287" s="65">
        <v>6</v>
      </c>
      <c r="D287" s="65">
        <v>4</v>
      </c>
      <c r="E287" s="65"/>
      <c r="F287" s="61" t="s">
        <v>39</v>
      </c>
      <c r="G287" s="66">
        <f t="shared" ref="G287:N287" si="122">+G288+G289+G290+G291+G292+G293+G294</f>
        <v>74532.933450000011</v>
      </c>
      <c r="H287" s="66">
        <f t="shared" si="122"/>
        <v>63487.691505000003</v>
      </c>
      <c r="I287" s="66">
        <f t="shared" si="122"/>
        <v>362786.80860000005</v>
      </c>
      <c r="J287" s="66">
        <f t="shared" si="122"/>
        <v>58548.762179999998</v>
      </c>
      <c r="K287" s="66">
        <f t="shared" si="122"/>
        <v>36458.278290000002</v>
      </c>
      <c r="L287" s="66">
        <f t="shared" si="122"/>
        <v>13739.203395</v>
      </c>
      <c r="M287" s="66">
        <f t="shared" si="122"/>
        <v>288433.47258</v>
      </c>
      <c r="N287" s="66">
        <f t="shared" si="122"/>
        <v>897987.15000000014</v>
      </c>
      <c r="O287" s="121">
        <f>+O288+O289+O290+O291+O292+O293+O294</f>
        <v>0.12648001852178375</v>
      </c>
    </row>
    <row r="288" spans="1:15" ht="12.75" x14ac:dyDescent="0.2">
      <c r="A288" s="62">
        <v>2</v>
      </c>
      <c r="B288" s="57">
        <v>3</v>
      </c>
      <c r="C288" s="57">
        <v>6</v>
      </c>
      <c r="D288" s="57">
        <v>4</v>
      </c>
      <c r="E288" s="57" t="s">
        <v>309</v>
      </c>
      <c r="F288" s="54" t="s">
        <v>226</v>
      </c>
      <c r="G288" s="55"/>
      <c r="H288" s="55"/>
      <c r="I288" s="55"/>
      <c r="J288" s="55"/>
      <c r="K288" s="55"/>
      <c r="L288" s="55"/>
      <c r="M288" s="55"/>
      <c r="N288" s="55">
        <f t="shared" ref="N288:N294" si="123">SUBTOTAL(9,G288:M288)</f>
        <v>0</v>
      </c>
      <c r="O288" s="110">
        <f t="shared" ref="O288:O294" si="124">IFERROR(N288/$N$18*100,"0.00")</f>
        <v>0</v>
      </c>
    </row>
    <row r="289" spans="1:15" ht="12.75" x14ac:dyDescent="0.2">
      <c r="A289" s="62">
        <v>2</v>
      </c>
      <c r="B289" s="57">
        <v>3</v>
      </c>
      <c r="C289" s="57">
        <v>6</v>
      </c>
      <c r="D289" s="57">
        <v>4</v>
      </c>
      <c r="E289" s="57" t="s">
        <v>310</v>
      </c>
      <c r="F289" s="54" t="s">
        <v>227</v>
      </c>
      <c r="G289" s="55"/>
      <c r="H289" s="55"/>
      <c r="I289" s="55"/>
      <c r="J289" s="55"/>
      <c r="K289" s="55"/>
      <c r="L289" s="55"/>
      <c r="M289" s="55"/>
      <c r="N289" s="55">
        <f t="shared" si="123"/>
        <v>0</v>
      </c>
      <c r="O289" s="110">
        <f t="shared" si="124"/>
        <v>0</v>
      </c>
    </row>
    <row r="290" spans="1:15" ht="12.75" x14ac:dyDescent="0.2">
      <c r="A290" s="62">
        <v>2</v>
      </c>
      <c r="B290" s="57">
        <v>3</v>
      </c>
      <c r="C290" s="57">
        <v>6</v>
      </c>
      <c r="D290" s="57">
        <v>4</v>
      </c>
      <c r="E290" s="57" t="s">
        <v>311</v>
      </c>
      <c r="F290" s="54" t="s">
        <v>228</v>
      </c>
      <c r="G290" s="55"/>
      <c r="H290" s="55"/>
      <c r="I290" s="55"/>
      <c r="J290" s="55"/>
      <c r="K290" s="55"/>
      <c r="L290" s="55"/>
      <c r="M290" s="55"/>
      <c r="N290" s="55">
        <f t="shared" si="123"/>
        <v>0</v>
      </c>
      <c r="O290" s="110">
        <f t="shared" si="124"/>
        <v>0</v>
      </c>
    </row>
    <row r="291" spans="1:15" ht="12.75" x14ac:dyDescent="0.2">
      <c r="A291" s="62">
        <v>2</v>
      </c>
      <c r="B291" s="57">
        <v>3</v>
      </c>
      <c r="C291" s="57">
        <v>6</v>
      </c>
      <c r="D291" s="57">
        <v>4</v>
      </c>
      <c r="E291" s="57" t="s">
        <v>312</v>
      </c>
      <c r="F291" s="54" t="s">
        <v>229</v>
      </c>
      <c r="G291" s="55"/>
      <c r="H291" s="55"/>
      <c r="I291" s="55"/>
      <c r="J291" s="55"/>
      <c r="K291" s="55"/>
      <c r="L291" s="55"/>
      <c r="M291" s="55"/>
      <c r="N291" s="55">
        <f t="shared" si="123"/>
        <v>0</v>
      </c>
      <c r="O291" s="110">
        <f t="shared" si="124"/>
        <v>0</v>
      </c>
    </row>
    <row r="292" spans="1:15" ht="12.75" x14ac:dyDescent="0.2">
      <c r="A292" s="62">
        <v>2</v>
      </c>
      <c r="B292" s="57">
        <v>3</v>
      </c>
      <c r="C292" s="57">
        <v>6</v>
      </c>
      <c r="D292" s="57">
        <v>4</v>
      </c>
      <c r="E292" s="57" t="s">
        <v>316</v>
      </c>
      <c r="F292" s="54" t="s">
        <v>230</v>
      </c>
      <c r="G292" s="55"/>
      <c r="H292" s="55"/>
      <c r="I292" s="55"/>
      <c r="J292" s="55"/>
      <c r="K292" s="55"/>
      <c r="L292" s="55"/>
      <c r="M292" s="55"/>
      <c r="N292" s="55">
        <f t="shared" si="123"/>
        <v>0</v>
      </c>
      <c r="O292" s="110">
        <f t="shared" si="124"/>
        <v>0</v>
      </c>
    </row>
    <row r="293" spans="1:15" ht="12.75" x14ac:dyDescent="0.2">
      <c r="A293" s="62">
        <v>2</v>
      </c>
      <c r="B293" s="57">
        <v>3</v>
      </c>
      <c r="C293" s="57">
        <v>6</v>
      </c>
      <c r="D293" s="57">
        <v>4</v>
      </c>
      <c r="E293" s="57" t="s">
        <v>354</v>
      </c>
      <c r="F293" s="54" t="s">
        <v>231</v>
      </c>
      <c r="G293" s="55"/>
      <c r="H293" s="55"/>
      <c r="I293" s="55"/>
      <c r="J293" s="55"/>
      <c r="K293" s="55"/>
      <c r="L293" s="55"/>
      <c r="M293" s="55"/>
      <c r="N293" s="55">
        <f t="shared" si="123"/>
        <v>0</v>
      </c>
      <c r="O293" s="110">
        <f t="shared" si="124"/>
        <v>0</v>
      </c>
    </row>
    <row r="294" spans="1:15" ht="12.75" x14ac:dyDescent="0.2">
      <c r="A294" s="62">
        <v>2</v>
      </c>
      <c r="B294" s="57">
        <v>3</v>
      </c>
      <c r="C294" s="57">
        <v>6</v>
      </c>
      <c r="D294" s="57">
        <v>4</v>
      </c>
      <c r="E294" s="57" t="s">
        <v>356</v>
      </c>
      <c r="F294" s="54" t="s">
        <v>232</v>
      </c>
      <c r="G294" s="55">
        <f>PPNE5!H294*0.083</f>
        <v>74532.933450000011</v>
      </c>
      <c r="H294" s="55">
        <f>PPNE5!H294*0.0707</f>
        <v>63487.691505000003</v>
      </c>
      <c r="I294" s="55">
        <f>PPNE5!H294*0.404</f>
        <v>362786.80860000005</v>
      </c>
      <c r="J294" s="55">
        <f>PPNE5!H294*0.0652</f>
        <v>58548.762179999998</v>
      </c>
      <c r="K294" s="55">
        <f>PPNE5!H294*0.0406</f>
        <v>36458.278290000002</v>
      </c>
      <c r="L294" s="55">
        <f>PPNE5!H294*0.0153</f>
        <v>13739.203395</v>
      </c>
      <c r="M294" s="55">
        <f>PPNE5!H294*0.3212</f>
        <v>288433.47258</v>
      </c>
      <c r="N294" s="55">
        <f t="shared" si="123"/>
        <v>897987.15000000014</v>
      </c>
      <c r="O294" s="110">
        <f t="shared" si="124"/>
        <v>0.12648001852178375</v>
      </c>
    </row>
    <row r="295" spans="1:15" ht="12.75" x14ac:dyDescent="0.2">
      <c r="A295" s="64">
        <v>2</v>
      </c>
      <c r="B295" s="65">
        <v>3</v>
      </c>
      <c r="C295" s="65">
        <v>6</v>
      </c>
      <c r="D295" s="65">
        <v>9</v>
      </c>
      <c r="E295" s="65"/>
      <c r="F295" s="61" t="s">
        <v>233</v>
      </c>
      <c r="G295" s="66">
        <f t="shared" ref="G295:O295" si="125">+G296</f>
        <v>0</v>
      </c>
      <c r="H295" s="66">
        <f t="shared" si="125"/>
        <v>0</v>
      </c>
      <c r="I295" s="66">
        <f t="shared" si="125"/>
        <v>0</v>
      </c>
      <c r="J295" s="66">
        <f t="shared" si="125"/>
        <v>0</v>
      </c>
      <c r="K295" s="66">
        <f t="shared" si="125"/>
        <v>0</v>
      </c>
      <c r="L295" s="66">
        <f t="shared" si="125"/>
        <v>0</v>
      </c>
      <c r="M295" s="66">
        <f t="shared" si="125"/>
        <v>0</v>
      </c>
      <c r="N295" s="66">
        <f t="shared" si="125"/>
        <v>0</v>
      </c>
      <c r="O295" s="121">
        <f t="shared" si="125"/>
        <v>0</v>
      </c>
    </row>
    <row r="296" spans="1:15" ht="12.75" x14ac:dyDescent="0.2">
      <c r="A296" s="62">
        <v>2</v>
      </c>
      <c r="B296" s="57">
        <v>3</v>
      </c>
      <c r="C296" s="57">
        <v>6</v>
      </c>
      <c r="D296" s="57">
        <v>9</v>
      </c>
      <c r="E296" s="57" t="s">
        <v>309</v>
      </c>
      <c r="F296" s="54" t="s">
        <v>233</v>
      </c>
      <c r="G296" s="55">
        <f>PPNE5!H296*0.083</f>
        <v>0</v>
      </c>
      <c r="H296" s="55">
        <f>PPNE5!H296*0.0707</f>
        <v>0</v>
      </c>
      <c r="I296" s="55">
        <f>PPNE5!H296*0.404</f>
        <v>0</v>
      </c>
      <c r="J296" s="55">
        <f>PPNE5!H296*0.0652</f>
        <v>0</v>
      </c>
      <c r="K296" s="55">
        <f>PPNE5!H296*0.0406</f>
        <v>0</v>
      </c>
      <c r="L296" s="55">
        <f>PPNE5!H296*0.0153</f>
        <v>0</v>
      </c>
      <c r="M296" s="55">
        <f>PPNE5!H296*0.3212</f>
        <v>0</v>
      </c>
      <c r="N296" s="55">
        <f>SUBTOTAL(9,G296:M296)</f>
        <v>0</v>
      </c>
      <c r="O296" s="110">
        <f>IFERROR(N296/$N$18*100,"0.00")</f>
        <v>0</v>
      </c>
    </row>
    <row r="297" spans="1:15" ht="12.75" x14ac:dyDescent="0.2">
      <c r="A297" s="86">
        <v>2</v>
      </c>
      <c r="B297" s="84">
        <v>3</v>
      </c>
      <c r="C297" s="84">
        <v>7</v>
      </c>
      <c r="D297" s="84"/>
      <c r="E297" s="84"/>
      <c r="F297" s="87" t="s">
        <v>386</v>
      </c>
      <c r="G297" s="342">
        <f t="shared" ref="G297:N297" si="126">+G298+G306</f>
        <v>703335.58742</v>
      </c>
      <c r="H297" s="342">
        <f t="shared" si="126"/>
        <v>3965241.3177180002</v>
      </c>
      <c r="I297" s="342">
        <f t="shared" si="126"/>
        <v>10576501.60696</v>
      </c>
      <c r="J297" s="342">
        <f t="shared" si="126"/>
        <v>552499.76264799992</v>
      </c>
      <c r="K297" s="342">
        <f t="shared" si="126"/>
        <v>344041.26324399997</v>
      </c>
      <c r="L297" s="342">
        <f t="shared" si="126"/>
        <v>129651.017922</v>
      </c>
      <c r="M297" s="342">
        <f t="shared" si="126"/>
        <v>5471823.9840879999</v>
      </c>
      <c r="N297" s="342">
        <f t="shared" si="126"/>
        <v>21743094.539999999</v>
      </c>
      <c r="O297" s="119">
        <f>+O298+O306</f>
        <v>3.062479234964659</v>
      </c>
    </row>
    <row r="298" spans="1:15" ht="12.75" x14ac:dyDescent="0.2">
      <c r="A298" s="64">
        <v>2</v>
      </c>
      <c r="B298" s="65">
        <v>3</v>
      </c>
      <c r="C298" s="65">
        <v>7</v>
      </c>
      <c r="D298" s="65">
        <v>1</v>
      </c>
      <c r="E298" s="65"/>
      <c r="F298" s="61" t="s">
        <v>234</v>
      </c>
      <c r="G298" s="66">
        <f t="shared" ref="G298:N298" si="127">+G299+G300+G301+G302+G303+G304+G305</f>
        <v>703335.58742</v>
      </c>
      <c r="H298" s="66">
        <f t="shared" si="127"/>
        <v>599106.33771799994</v>
      </c>
      <c r="I298" s="66">
        <f t="shared" si="127"/>
        <v>3423464.7869600002</v>
      </c>
      <c r="J298" s="66">
        <f t="shared" si="127"/>
        <v>552499.76264799992</v>
      </c>
      <c r="K298" s="66">
        <f t="shared" si="127"/>
        <v>344041.26324399997</v>
      </c>
      <c r="L298" s="66">
        <f t="shared" si="127"/>
        <v>129651.017922</v>
      </c>
      <c r="M298" s="66">
        <f t="shared" si="127"/>
        <v>4221823.9840879999</v>
      </c>
      <c r="N298" s="66">
        <f t="shared" si="127"/>
        <v>9973922.7400000002</v>
      </c>
      <c r="O298" s="121">
        <f>+O299+O300+O301+O302+O303+O304+O305</f>
        <v>1.4048106733933106</v>
      </c>
    </row>
    <row r="299" spans="1:15" ht="12.75" x14ac:dyDescent="0.2">
      <c r="A299" s="62">
        <v>2</v>
      </c>
      <c r="B299" s="57">
        <v>3</v>
      </c>
      <c r="C299" s="57">
        <v>7</v>
      </c>
      <c r="D299" s="57">
        <v>1</v>
      </c>
      <c r="E299" s="57" t="s">
        <v>309</v>
      </c>
      <c r="F299" s="54" t="s">
        <v>235</v>
      </c>
      <c r="G299" s="55"/>
      <c r="H299" s="55"/>
      <c r="I299" s="55"/>
      <c r="J299" s="55"/>
      <c r="K299" s="55"/>
      <c r="L299" s="55"/>
      <c r="M299" s="55">
        <v>1500000</v>
      </c>
      <c r="N299" s="55">
        <f t="shared" ref="N299:N305" si="128">SUBTOTAL(9,G299:M299)</f>
        <v>1500000</v>
      </c>
      <c r="O299" s="110">
        <f t="shared" ref="O299:O305" si="129">IFERROR(N299/$N$18*100,"0.00")</f>
        <v>0.21127254190962041</v>
      </c>
    </row>
    <row r="300" spans="1:15" ht="12.75" x14ac:dyDescent="0.2">
      <c r="A300" s="62">
        <v>2</v>
      </c>
      <c r="B300" s="57">
        <v>3</v>
      </c>
      <c r="C300" s="57">
        <v>7</v>
      </c>
      <c r="D300" s="57">
        <v>1</v>
      </c>
      <c r="E300" s="57" t="s">
        <v>310</v>
      </c>
      <c r="F300" s="54" t="s">
        <v>236</v>
      </c>
      <c r="G300" s="55">
        <f>PPNE5!H300*0.083</f>
        <v>524055.57497000002</v>
      </c>
      <c r="H300" s="55">
        <f>PPNE5!H300*0.0707</f>
        <v>446394.32711299998</v>
      </c>
      <c r="I300" s="55">
        <f>PPNE5!H300*0.404</f>
        <v>2550824.7263600002</v>
      </c>
      <c r="J300" s="55">
        <f>PPNE5!H300*0.0652</f>
        <v>411667.75286799995</v>
      </c>
      <c r="K300" s="55">
        <f>PPNE5!H300*0.0406</f>
        <v>256345.25715399996</v>
      </c>
      <c r="L300" s="55">
        <f>PPNE5!H300*0.0153</f>
        <v>96603.015627000001</v>
      </c>
      <c r="M300" s="55">
        <f>PPNE5!H300*0.3212</f>
        <v>2028031.9359079998</v>
      </c>
      <c r="N300" s="55">
        <f t="shared" si="128"/>
        <v>6313922.5899999999</v>
      </c>
      <c r="O300" s="110">
        <f t="shared" si="129"/>
        <v>0.88930565000658268</v>
      </c>
    </row>
    <row r="301" spans="1:15" ht="12.75" x14ac:dyDescent="0.2">
      <c r="A301" s="62">
        <v>2</v>
      </c>
      <c r="B301" s="57">
        <v>3</v>
      </c>
      <c r="C301" s="57">
        <v>7</v>
      </c>
      <c r="D301" s="57">
        <v>1</v>
      </c>
      <c r="E301" s="57" t="s">
        <v>311</v>
      </c>
      <c r="F301" s="54" t="s">
        <v>237</v>
      </c>
      <c r="G301" s="55"/>
      <c r="H301" s="55"/>
      <c r="I301" s="55"/>
      <c r="J301" s="55"/>
      <c r="K301" s="55"/>
      <c r="L301" s="55"/>
      <c r="M301" s="55"/>
      <c r="N301" s="55">
        <f t="shared" si="128"/>
        <v>0</v>
      </c>
      <c r="O301" s="110">
        <f t="shared" si="129"/>
        <v>0</v>
      </c>
    </row>
    <row r="302" spans="1:15" ht="12.75" x14ac:dyDescent="0.2">
      <c r="A302" s="123">
        <v>2</v>
      </c>
      <c r="B302" s="112">
        <v>3</v>
      </c>
      <c r="C302" s="112">
        <v>7</v>
      </c>
      <c r="D302" s="112">
        <v>1</v>
      </c>
      <c r="E302" s="112" t="s">
        <v>312</v>
      </c>
      <c r="F302" s="125" t="s">
        <v>238</v>
      </c>
      <c r="G302" s="55">
        <f>PPNE5!H302*0.083</f>
        <v>179280.01245000001</v>
      </c>
      <c r="H302" s="55">
        <f>PPNE5!H302*0.0707</f>
        <v>152712.01060499999</v>
      </c>
      <c r="I302" s="55">
        <f>PPNE5!H302*0.404</f>
        <v>872640.06059999997</v>
      </c>
      <c r="J302" s="55">
        <f>PPNE5!H302*0.0652</f>
        <v>140832.00977999999</v>
      </c>
      <c r="K302" s="55">
        <f>PPNE5!H302*0.0406</f>
        <v>87696.006089999995</v>
      </c>
      <c r="L302" s="55">
        <f>PPNE5!H302*0.0153</f>
        <v>33048.002294999998</v>
      </c>
      <c r="M302" s="55">
        <f>PPNE5!H302*0.3212</f>
        <v>693792.04817999993</v>
      </c>
      <c r="N302" s="55">
        <f t="shared" ref="N302" si="130">SUBTOTAL(9,G302:M302)</f>
        <v>2160000.15</v>
      </c>
      <c r="O302" s="116">
        <f t="shared" si="129"/>
        <v>0.30423248147710757</v>
      </c>
    </row>
    <row r="303" spans="1:15" ht="12.75" x14ac:dyDescent="0.2">
      <c r="A303" s="62">
        <v>2</v>
      </c>
      <c r="B303" s="57">
        <v>3</v>
      </c>
      <c r="C303" s="57">
        <v>7</v>
      </c>
      <c r="D303" s="57">
        <v>1</v>
      </c>
      <c r="E303" s="57" t="s">
        <v>316</v>
      </c>
      <c r="F303" s="54" t="s">
        <v>239</v>
      </c>
      <c r="G303" s="55"/>
      <c r="H303" s="55"/>
      <c r="I303" s="55"/>
      <c r="J303" s="55"/>
      <c r="K303" s="55"/>
      <c r="L303" s="55"/>
      <c r="M303" s="55"/>
      <c r="N303" s="55">
        <f t="shared" si="128"/>
        <v>0</v>
      </c>
      <c r="O303" s="110">
        <f t="shared" si="129"/>
        <v>0</v>
      </c>
    </row>
    <row r="304" spans="1:15" ht="12.75" x14ac:dyDescent="0.2">
      <c r="A304" s="62">
        <v>2</v>
      </c>
      <c r="B304" s="57">
        <v>3</v>
      </c>
      <c r="C304" s="57">
        <v>7</v>
      </c>
      <c r="D304" s="57">
        <v>1</v>
      </c>
      <c r="E304" s="57" t="s">
        <v>354</v>
      </c>
      <c r="F304" s="54" t="s">
        <v>240</v>
      </c>
      <c r="G304" s="55"/>
      <c r="H304" s="55"/>
      <c r="I304" s="55"/>
      <c r="J304" s="55"/>
      <c r="K304" s="55"/>
      <c r="L304" s="55"/>
      <c r="M304" s="55"/>
      <c r="N304" s="55">
        <f t="shared" si="128"/>
        <v>0</v>
      </c>
      <c r="O304" s="110">
        <f t="shared" si="129"/>
        <v>0</v>
      </c>
    </row>
    <row r="305" spans="1:15" ht="12.75" x14ac:dyDescent="0.2">
      <c r="A305" s="62">
        <v>2</v>
      </c>
      <c r="B305" s="57">
        <v>3</v>
      </c>
      <c r="C305" s="57">
        <v>7</v>
      </c>
      <c r="D305" s="57">
        <v>1</v>
      </c>
      <c r="E305" s="57" t="s">
        <v>356</v>
      </c>
      <c r="F305" s="54" t="s">
        <v>387</v>
      </c>
      <c r="G305" s="66"/>
      <c r="H305" s="66"/>
      <c r="I305" s="66"/>
      <c r="J305" s="66"/>
      <c r="K305" s="66"/>
      <c r="L305" s="66"/>
      <c r="M305" s="66"/>
      <c r="N305" s="55">
        <f t="shared" si="128"/>
        <v>0</v>
      </c>
      <c r="O305" s="110">
        <f t="shared" si="129"/>
        <v>0</v>
      </c>
    </row>
    <row r="306" spans="1:15" ht="12.75" x14ac:dyDescent="0.2">
      <c r="A306" s="64">
        <v>2</v>
      </c>
      <c r="B306" s="65">
        <v>3</v>
      </c>
      <c r="C306" s="65">
        <v>7</v>
      </c>
      <c r="D306" s="65">
        <v>2</v>
      </c>
      <c r="E306" s="65"/>
      <c r="F306" s="61" t="s">
        <v>241</v>
      </c>
      <c r="G306" s="66">
        <f t="shared" ref="G306:N306" si="131">+G307+G308+G309+G310+G311+G312</f>
        <v>0</v>
      </c>
      <c r="H306" s="66">
        <f t="shared" si="131"/>
        <v>3366134.98</v>
      </c>
      <c r="I306" s="66">
        <f t="shared" si="131"/>
        <v>7153036.8200000003</v>
      </c>
      <c r="J306" s="66">
        <f t="shared" si="131"/>
        <v>0</v>
      </c>
      <c r="K306" s="66">
        <f t="shared" si="131"/>
        <v>0</v>
      </c>
      <c r="L306" s="66">
        <f t="shared" si="131"/>
        <v>0</v>
      </c>
      <c r="M306" s="66">
        <f t="shared" si="131"/>
        <v>1250000</v>
      </c>
      <c r="N306" s="66">
        <f t="shared" si="131"/>
        <v>11769171.800000001</v>
      </c>
      <c r="O306" s="121">
        <f>+O307+O308+O309+O310+O311+O312</f>
        <v>1.6576685615713485</v>
      </c>
    </row>
    <row r="307" spans="1:15" ht="12.75" x14ac:dyDescent="0.2">
      <c r="A307" s="56">
        <v>2</v>
      </c>
      <c r="B307" s="57">
        <v>3</v>
      </c>
      <c r="C307" s="57">
        <v>7</v>
      </c>
      <c r="D307" s="57">
        <v>2</v>
      </c>
      <c r="E307" s="57" t="s">
        <v>309</v>
      </c>
      <c r="F307" s="54" t="s">
        <v>242</v>
      </c>
      <c r="G307" s="55"/>
      <c r="H307" s="55"/>
      <c r="I307" s="55"/>
      <c r="J307" s="55"/>
      <c r="K307" s="55"/>
      <c r="L307" s="55"/>
      <c r="M307" s="55"/>
      <c r="N307" s="55">
        <f t="shared" ref="N307:N312" si="132">SUBTOTAL(9,G307:M307)</f>
        <v>0</v>
      </c>
      <c r="O307" s="110">
        <f t="shared" ref="O307:O312" si="133">IFERROR(N307/$N$18*100,"0.00")</f>
        <v>0</v>
      </c>
    </row>
    <row r="308" spans="1:15" ht="12.75" x14ac:dyDescent="0.2">
      <c r="A308" s="56">
        <v>2</v>
      </c>
      <c r="B308" s="57">
        <v>3</v>
      </c>
      <c r="C308" s="57">
        <v>7</v>
      </c>
      <c r="D308" s="57">
        <v>2</v>
      </c>
      <c r="E308" s="57" t="s">
        <v>310</v>
      </c>
      <c r="F308" s="54" t="s">
        <v>243</v>
      </c>
      <c r="G308" s="55"/>
      <c r="H308" s="55"/>
      <c r="I308" s="55"/>
      <c r="J308" s="55"/>
      <c r="K308" s="55"/>
      <c r="L308" s="55"/>
      <c r="M308" s="55"/>
      <c r="N308" s="55">
        <f t="shared" si="132"/>
        <v>0</v>
      </c>
      <c r="O308" s="110">
        <f t="shared" si="133"/>
        <v>0</v>
      </c>
    </row>
    <row r="309" spans="1:15" ht="12.75" x14ac:dyDescent="0.2">
      <c r="A309" s="56">
        <v>2</v>
      </c>
      <c r="B309" s="57">
        <v>3</v>
      </c>
      <c r="C309" s="57">
        <v>7</v>
      </c>
      <c r="D309" s="57">
        <v>2</v>
      </c>
      <c r="E309" s="57" t="s">
        <v>311</v>
      </c>
      <c r="F309" s="54" t="s">
        <v>244</v>
      </c>
      <c r="G309" s="55">
        <v>0</v>
      </c>
      <c r="H309" s="55">
        <v>3366134.98</v>
      </c>
      <c r="I309" s="55">
        <v>7153036.8200000003</v>
      </c>
      <c r="J309" s="55">
        <v>0</v>
      </c>
      <c r="K309" s="55">
        <v>0</v>
      </c>
      <c r="L309" s="55">
        <v>0</v>
      </c>
      <c r="M309" s="55">
        <v>0</v>
      </c>
      <c r="N309" s="55">
        <f t="shared" si="132"/>
        <v>10519171.800000001</v>
      </c>
      <c r="O309" s="110">
        <f t="shared" si="133"/>
        <v>1.4816081099799983</v>
      </c>
    </row>
    <row r="310" spans="1:15" ht="12.75" x14ac:dyDescent="0.2">
      <c r="A310" s="56">
        <v>2</v>
      </c>
      <c r="B310" s="57">
        <v>3</v>
      </c>
      <c r="C310" s="57">
        <v>7</v>
      </c>
      <c r="D310" s="57">
        <v>2</v>
      </c>
      <c r="E310" s="57" t="s">
        <v>312</v>
      </c>
      <c r="F310" s="54" t="s">
        <v>245</v>
      </c>
      <c r="G310" s="55"/>
      <c r="H310" s="55"/>
      <c r="I310" s="55"/>
      <c r="J310" s="55"/>
      <c r="K310" s="55"/>
      <c r="L310" s="55"/>
      <c r="M310" s="55">
        <v>50000</v>
      </c>
      <c r="N310" s="55">
        <f t="shared" si="132"/>
        <v>50000</v>
      </c>
      <c r="O310" s="110">
        <f t="shared" si="133"/>
        <v>7.0424180636540134E-3</v>
      </c>
    </row>
    <row r="311" spans="1:15" ht="12.75" x14ac:dyDescent="0.2">
      <c r="A311" s="56">
        <v>2</v>
      </c>
      <c r="B311" s="57">
        <v>3</v>
      </c>
      <c r="C311" s="57">
        <v>7</v>
      </c>
      <c r="D311" s="57">
        <v>2</v>
      </c>
      <c r="E311" s="57" t="s">
        <v>316</v>
      </c>
      <c r="F311" s="54" t="s">
        <v>246</v>
      </c>
      <c r="G311" s="66"/>
      <c r="H311" s="66"/>
      <c r="I311" s="66"/>
      <c r="J311" s="66"/>
      <c r="K311" s="66"/>
      <c r="L311" s="66"/>
      <c r="M311" s="66"/>
      <c r="N311" s="55">
        <f t="shared" si="132"/>
        <v>0</v>
      </c>
      <c r="O311" s="110">
        <f t="shared" si="133"/>
        <v>0</v>
      </c>
    </row>
    <row r="312" spans="1:15" ht="12.75" x14ac:dyDescent="0.2">
      <c r="A312" s="70">
        <v>2</v>
      </c>
      <c r="B312" s="70">
        <v>3</v>
      </c>
      <c r="C312" s="70">
        <v>7</v>
      </c>
      <c r="D312" s="70">
        <v>2</v>
      </c>
      <c r="E312" s="70" t="s">
        <v>354</v>
      </c>
      <c r="F312" s="58" t="s">
        <v>388</v>
      </c>
      <c r="G312" s="66"/>
      <c r="H312" s="66"/>
      <c r="I312" s="66"/>
      <c r="J312" s="66"/>
      <c r="K312" s="66"/>
      <c r="L312" s="66"/>
      <c r="M312" s="66">
        <v>1200000</v>
      </c>
      <c r="N312" s="55">
        <f t="shared" si="132"/>
        <v>1200000</v>
      </c>
      <c r="O312" s="110">
        <f t="shared" si="133"/>
        <v>0.16901803352769634</v>
      </c>
    </row>
    <row r="313" spans="1:15" ht="12.75" x14ac:dyDescent="0.2">
      <c r="A313" s="86">
        <v>2</v>
      </c>
      <c r="B313" s="84">
        <v>3</v>
      </c>
      <c r="C313" s="84">
        <v>8</v>
      </c>
      <c r="D313" s="84"/>
      <c r="E313" s="84"/>
      <c r="F313" s="87" t="s">
        <v>389</v>
      </c>
      <c r="G313" s="342">
        <f t="shared" ref="G313:N313" si="134">+G314+G316</f>
        <v>0</v>
      </c>
      <c r="H313" s="342">
        <f t="shared" si="134"/>
        <v>0</v>
      </c>
      <c r="I313" s="342">
        <f t="shared" si="134"/>
        <v>0</v>
      </c>
      <c r="J313" s="342">
        <f t="shared" si="134"/>
        <v>0</v>
      </c>
      <c r="K313" s="342">
        <f t="shared" si="134"/>
        <v>0</v>
      </c>
      <c r="L313" s="342">
        <f t="shared" si="134"/>
        <v>0</v>
      </c>
      <c r="M313" s="342">
        <f t="shared" si="134"/>
        <v>0</v>
      </c>
      <c r="N313" s="342">
        <f t="shared" si="134"/>
        <v>0</v>
      </c>
      <c r="O313" s="119">
        <f>+O314+O316</f>
        <v>0</v>
      </c>
    </row>
    <row r="314" spans="1:15" ht="12.75" x14ac:dyDescent="0.2">
      <c r="A314" s="74">
        <v>2</v>
      </c>
      <c r="B314" s="74">
        <v>3</v>
      </c>
      <c r="C314" s="74">
        <v>8</v>
      </c>
      <c r="D314" s="74">
        <v>1</v>
      </c>
      <c r="E314" s="74"/>
      <c r="F314" s="53" t="s">
        <v>390</v>
      </c>
      <c r="G314" s="66">
        <f t="shared" ref="G314:O314" si="135">+G315</f>
        <v>0</v>
      </c>
      <c r="H314" s="66">
        <f t="shared" si="135"/>
        <v>0</v>
      </c>
      <c r="I314" s="66">
        <f t="shared" si="135"/>
        <v>0</v>
      </c>
      <c r="J314" s="66">
        <f t="shared" si="135"/>
        <v>0</v>
      </c>
      <c r="K314" s="66">
        <f t="shared" si="135"/>
        <v>0</v>
      </c>
      <c r="L314" s="66">
        <f t="shared" si="135"/>
        <v>0</v>
      </c>
      <c r="M314" s="66">
        <f t="shared" si="135"/>
        <v>0</v>
      </c>
      <c r="N314" s="66">
        <f t="shared" si="135"/>
        <v>0</v>
      </c>
      <c r="O314" s="120">
        <f t="shared" si="135"/>
        <v>0</v>
      </c>
    </row>
    <row r="315" spans="1:15" ht="12.75" x14ac:dyDescent="0.2">
      <c r="A315" s="70">
        <v>2</v>
      </c>
      <c r="B315" s="70">
        <v>3</v>
      </c>
      <c r="C315" s="70">
        <v>8</v>
      </c>
      <c r="D315" s="70">
        <v>1</v>
      </c>
      <c r="E315" s="70" t="s">
        <v>309</v>
      </c>
      <c r="F315" s="58" t="s">
        <v>390</v>
      </c>
      <c r="G315" s="66"/>
      <c r="H315" s="66"/>
      <c r="I315" s="66"/>
      <c r="J315" s="66"/>
      <c r="K315" s="66"/>
      <c r="L315" s="66"/>
      <c r="M315" s="66"/>
      <c r="N315" s="55">
        <f>SUBTOTAL(9,G315:M315)</f>
        <v>0</v>
      </c>
      <c r="O315" s="110">
        <f>IFERROR(N315/$N$18*100,"0.00")</f>
        <v>0</v>
      </c>
    </row>
    <row r="316" spans="1:15" ht="12.75" x14ac:dyDescent="0.2">
      <c r="A316" s="74">
        <v>2</v>
      </c>
      <c r="B316" s="74">
        <v>3</v>
      </c>
      <c r="C316" s="74">
        <v>8</v>
      </c>
      <c r="D316" s="74">
        <v>2</v>
      </c>
      <c r="E316" s="74"/>
      <c r="F316" s="53" t="s">
        <v>391</v>
      </c>
      <c r="G316" s="66">
        <f t="shared" ref="G316:O316" si="136">+G317</f>
        <v>0</v>
      </c>
      <c r="H316" s="66">
        <f t="shared" si="136"/>
        <v>0</v>
      </c>
      <c r="I316" s="66">
        <f t="shared" si="136"/>
        <v>0</v>
      </c>
      <c r="J316" s="66">
        <f t="shared" si="136"/>
        <v>0</v>
      </c>
      <c r="K316" s="66">
        <f t="shared" si="136"/>
        <v>0</v>
      </c>
      <c r="L316" s="66">
        <f t="shared" si="136"/>
        <v>0</v>
      </c>
      <c r="M316" s="66">
        <f t="shared" si="136"/>
        <v>0</v>
      </c>
      <c r="N316" s="66">
        <f t="shared" si="136"/>
        <v>0</v>
      </c>
      <c r="O316" s="120">
        <f t="shared" si="136"/>
        <v>0</v>
      </c>
    </row>
    <row r="317" spans="1:15" ht="12.75" x14ac:dyDescent="0.2">
      <c r="A317" s="70">
        <v>2</v>
      </c>
      <c r="B317" s="70">
        <v>3</v>
      </c>
      <c r="C317" s="70">
        <v>8</v>
      </c>
      <c r="D317" s="70">
        <v>2</v>
      </c>
      <c r="E317" s="70" t="s">
        <v>309</v>
      </c>
      <c r="F317" s="58" t="s">
        <v>391</v>
      </c>
      <c r="G317" s="66"/>
      <c r="H317" s="66"/>
      <c r="I317" s="66"/>
      <c r="J317" s="66"/>
      <c r="K317" s="66"/>
      <c r="L317" s="66"/>
      <c r="M317" s="66"/>
      <c r="N317" s="55">
        <f>SUBTOTAL(9,G317:M317)</f>
        <v>0</v>
      </c>
      <c r="O317" s="110">
        <f>IFERROR(N317/$N$18*100,"0.00")</f>
        <v>0</v>
      </c>
    </row>
    <row r="318" spans="1:15" ht="12.75" x14ac:dyDescent="0.2">
      <c r="A318" s="86">
        <v>2</v>
      </c>
      <c r="B318" s="84">
        <v>3</v>
      </c>
      <c r="C318" s="84">
        <v>9</v>
      </c>
      <c r="D318" s="84"/>
      <c r="E318" s="84"/>
      <c r="F318" s="87" t="s">
        <v>40</v>
      </c>
      <c r="G318" s="342">
        <f t="shared" ref="G318:N318" si="137">+G319+G321+G323+G325+G327+G329+G331+G333+G335</f>
        <v>12790255.74742</v>
      </c>
      <c r="H318" s="342">
        <f t="shared" si="137"/>
        <v>21255498.087718002</v>
      </c>
      <c r="I318" s="342">
        <f t="shared" si="137"/>
        <v>47710803.766959995</v>
      </c>
      <c r="J318" s="342">
        <f t="shared" si="137"/>
        <v>10583987.652648</v>
      </c>
      <c r="K318" s="342">
        <f t="shared" si="137"/>
        <v>5426827.5432439996</v>
      </c>
      <c r="L318" s="342">
        <f t="shared" si="137"/>
        <v>376625.14792200003</v>
      </c>
      <c r="M318" s="342">
        <f t="shared" si="137"/>
        <v>7978304.5040879995</v>
      </c>
      <c r="N318" s="342">
        <f t="shared" si="137"/>
        <v>106122302.45</v>
      </c>
      <c r="O318" s="119">
        <f>+O319+O321+O323+O325+O327+O329+O331+O333+O335</f>
        <v>14.947152394608691</v>
      </c>
    </row>
    <row r="319" spans="1:15" ht="12.75" x14ac:dyDescent="0.2">
      <c r="A319" s="64">
        <v>2</v>
      </c>
      <c r="B319" s="65">
        <v>3</v>
      </c>
      <c r="C319" s="65">
        <v>9</v>
      </c>
      <c r="D319" s="65">
        <v>1</v>
      </c>
      <c r="E319" s="65"/>
      <c r="F319" s="61" t="s">
        <v>247</v>
      </c>
      <c r="G319" s="66">
        <f t="shared" ref="G319:O319" si="138">+G320</f>
        <v>1129312.06767</v>
      </c>
      <c r="H319" s="66">
        <f t="shared" si="138"/>
        <v>961956.18294299999</v>
      </c>
      <c r="I319" s="66">
        <f t="shared" si="138"/>
        <v>5496892.4739600001</v>
      </c>
      <c r="J319" s="66">
        <f t="shared" si="138"/>
        <v>887122.25074799999</v>
      </c>
      <c r="K319" s="66">
        <f t="shared" si="138"/>
        <v>552410.48129399994</v>
      </c>
      <c r="L319" s="66">
        <f t="shared" si="138"/>
        <v>208174.393197</v>
      </c>
      <c r="M319" s="66">
        <f t="shared" si="138"/>
        <v>4370301.6401880002</v>
      </c>
      <c r="N319" s="66">
        <f t="shared" si="138"/>
        <v>13606169.490000002</v>
      </c>
      <c r="O319" s="121">
        <f t="shared" si="138"/>
        <v>1.9164066758702827</v>
      </c>
    </row>
    <row r="320" spans="1:15" ht="12.75" x14ac:dyDescent="0.2">
      <c r="A320" s="62">
        <v>2</v>
      </c>
      <c r="B320" s="57">
        <v>3</v>
      </c>
      <c r="C320" s="57">
        <v>9</v>
      </c>
      <c r="D320" s="57">
        <v>1</v>
      </c>
      <c r="E320" s="57" t="s">
        <v>309</v>
      </c>
      <c r="F320" s="54" t="s">
        <v>247</v>
      </c>
      <c r="G320" s="55">
        <f>PPNE5!H320*0.083</f>
        <v>1129312.06767</v>
      </c>
      <c r="H320" s="55">
        <f>PPNE5!H320*0.0707</f>
        <v>961956.18294299999</v>
      </c>
      <c r="I320" s="55">
        <f>PPNE5!H320*0.404</f>
        <v>5496892.4739600001</v>
      </c>
      <c r="J320" s="55">
        <f>PPNE5!H320*0.0652</f>
        <v>887122.25074799999</v>
      </c>
      <c r="K320" s="55">
        <f>PPNE5!H320*0.0406</f>
        <v>552410.48129399994</v>
      </c>
      <c r="L320" s="55">
        <f>PPNE5!H320*0.0153</f>
        <v>208174.393197</v>
      </c>
      <c r="M320" s="55">
        <f>PPNE5!H320*0.3212</f>
        <v>4370301.6401880002</v>
      </c>
      <c r="N320" s="55">
        <f>SUBTOTAL(9,G320:M320)</f>
        <v>13606169.490000002</v>
      </c>
      <c r="O320" s="110">
        <f>IFERROR(N320/$N$18*100,"0.00")</f>
        <v>1.9164066758702827</v>
      </c>
    </row>
    <row r="321" spans="1:15" ht="12.75" x14ac:dyDescent="0.2">
      <c r="A321" s="64">
        <v>2</v>
      </c>
      <c r="B321" s="65">
        <v>3</v>
      </c>
      <c r="C321" s="65">
        <v>9</v>
      </c>
      <c r="D321" s="65">
        <v>2</v>
      </c>
      <c r="E321" s="65"/>
      <c r="F321" s="61" t="s">
        <v>248</v>
      </c>
      <c r="G321" s="66">
        <f t="shared" ref="G321:O321" si="139">+G322</f>
        <v>542072.72028999997</v>
      </c>
      <c r="H321" s="66">
        <f t="shared" si="139"/>
        <v>461741.46174100001</v>
      </c>
      <c r="I321" s="66">
        <f t="shared" si="139"/>
        <v>2638522.63852</v>
      </c>
      <c r="J321" s="66">
        <f t="shared" si="139"/>
        <v>425820.98027599993</v>
      </c>
      <c r="K321" s="66">
        <f t="shared" si="139"/>
        <v>265158.46317800001</v>
      </c>
      <c r="L321" s="66">
        <f t="shared" si="139"/>
        <v>99924.248438999988</v>
      </c>
      <c r="M321" s="66">
        <f t="shared" si="139"/>
        <v>2097756.1175559997</v>
      </c>
      <c r="N321" s="66">
        <f t="shared" si="139"/>
        <v>6530996.629999999</v>
      </c>
      <c r="O321" s="121">
        <f t="shared" si="139"/>
        <v>0.9198801728155096</v>
      </c>
    </row>
    <row r="322" spans="1:15" ht="12.75" x14ac:dyDescent="0.2">
      <c r="A322" s="62">
        <v>2</v>
      </c>
      <c r="B322" s="57">
        <v>3</v>
      </c>
      <c r="C322" s="57">
        <v>9</v>
      </c>
      <c r="D322" s="57">
        <v>2</v>
      </c>
      <c r="E322" s="57" t="s">
        <v>309</v>
      </c>
      <c r="F322" s="54" t="s">
        <v>248</v>
      </c>
      <c r="G322" s="55">
        <f>PPNE5!H322*0.083</f>
        <v>542072.72028999997</v>
      </c>
      <c r="H322" s="55">
        <f>PPNE5!H322*0.0707</f>
        <v>461741.46174100001</v>
      </c>
      <c r="I322" s="55">
        <f>PPNE5!H322*0.404</f>
        <v>2638522.63852</v>
      </c>
      <c r="J322" s="55">
        <f>PPNE5!H322*0.0652</f>
        <v>425820.98027599993</v>
      </c>
      <c r="K322" s="55">
        <f>PPNE5!H322*0.0406</f>
        <v>265158.46317800001</v>
      </c>
      <c r="L322" s="55">
        <f>PPNE5!H322*0.0153</f>
        <v>99924.248438999988</v>
      </c>
      <c r="M322" s="55">
        <f>PPNE5!H322*0.3212</f>
        <v>2097756.1175559997</v>
      </c>
      <c r="N322" s="55">
        <f>SUBTOTAL(9,G322:M322)</f>
        <v>6530996.629999999</v>
      </c>
      <c r="O322" s="110">
        <f>IFERROR(N322/$N$18*100,"0.00")</f>
        <v>0.9198801728155096</v>
      </c>
    </row>
    <row r="323" spans="1:15" ht="12.75" x14ac:dyDescent="0.2">
      <c r="A323" s="64">
        <v>2</v>
      </c>
      <c r="B323" s="65">
        <v>3</v>
      </c>
      <c r="C323" s="65">
        <v>9</v>
      </c>
      <c r="D323" s="65">
        <v>3</v>
      </c>
      <c r="E323" s="65"/>
      <c r="F323" s="61" t="s">
        <v>392</v>
      </c>
      <c r="G323" s="66">
        <f t="shared" ref="G323:O323" si="140">+G324</f>
        <v>10717125.859999999</v>
      </c>
      <c r="H323" s="66">
        <f t="shared" si="140"/>
        <v>19515145.280000001</v>
      </c>
      <c r="I323" s="66">
        <f t="shared" si="140"/>
        <v>37730930.579999998</v>
      </c>
      <c r="J323" s="66">
        <f t="shared" si="140"/>
        <v>8979022.9700000007</v>
      </c>
      <c r="K323" s="66">
        <f t="shared" si="140"/>
        <v>4427417.0199999996</v>
      </c>
      <c r="L323" s="66">
        <f t="shared" si="140"/>
        <v>0</v>
      </c>
      <c r="M323" s="66">
        <f t="shared" si="140"/>
        <v>0</v>
      </c>
      <c r="N323" s="66">
        <f t="shared" si="140"/>
        <v>81369641.709999993</v>
      </c>
      <c r="O323" s="121">
        <f t="shared" si="140"/>
        <v>11.460780692231181</v>
      </c>
    </row>
    <row r="324" spans="1:15" ht="12.75" x14ac:dyDescent="0.2">
      <c r="A324" s="62">
        <v>2</v>
      </c>
      <c r="B324" s="57">
        <v>3</v>
      </c>
      <c r="C324" s="57">
        <v>9</v>
      </c>
      <c r="D324" s="57">
        <v>3</v>
      </c>
      <c r="E324" s="57" t="s">
        <v>309</v>
      </c>
      <c r="F324" s="54" t="s">
        <v>392</v>
      </c>
      <c r="G324" s="55">
        <v>10717125.859999999</v>
      </c>
      <c r="H324" s="55">
        <v>19515145.280000001</v>
      </c>
      <c r="I324" s="55">
        <v>37730930.579999998</v>
      </c>
      <c r="J324" s="55">
        <v>8979022.9700000007</v>
      </c>
      <c r="K324" s="55">
        <v>4427417.0199999996</v>
      </c>
      <c r="L324" s="55"/>
      <c r="M324" s="55"/>
      <c r="N324" s="55">
        <f>SUBTOTAL(9,G324:M324)</f>
        <v>81369641.709999993</v>
      </c>
      <c r="O324" s="110">
        <f>IFERROR(N324/$N$18*100,"0.00")</f>
        <v>11.460780692231181</v>
      </c>
    </row>
    <row r="325" spans="1:15" ht="12.75" x14ac:dyDescent="0.2">
      <c r="A325" s="64">
        <v>2</v>
      </c>
      <c r="B325" s="65">
        <v>3</v>
      </c>
      <c r="C325" s="65">
        <v>9</v>
      </c>
      <c r="D325" s="65">
        <v>4</v>
      </c>
      <c r="E325" s="65"/>
      <c r="F325" s="61" t="s">
        <v>249</v>
      </c>
      <c r="G325" s="66">
        <f t="shared" ref="G325:O325" si="141">+G326</f>
        <v>30000</v>
      </c>
      <c r="H325" s="66">
        <f t="shared" si="141"/>
        <v>0</v>
      </c>
      <c r="I325" s="66">
        <f t="shared" si="141"/>
        <v>35000</v>
      </c>
      <c r="J325" s="66">
        <f t="shared" si="141"/>
        <v>0</v>
      </c>
      <c r="K325" s="66">
        <f t="shared" si="141"/>
        <v>0</v>
      </c>
      <c r="L325" s="66">
        <f t="shared" si="141"/>
        <v>0</v>
      </c>
      <c r="M325" s="66">
        <f t="shared" si="141"/>
        <v>0</v>
      </c>
      <c r="N325" s="66">
        <f t="shared" si="141"/>
        <v>65000</v>
      </c>
      <c r="O325" s="121">
        <f t="shared" si="141"/>
        <v>9.1551434827502175E-3</v>
      </c>
    </row>
    <row r="326" spans="1:15" ht="12.75" x14ac:dyDescent="0.2">
      <c r="A326" s="62">
        <v>2</v>
      </c>
      <c r="B326" s="57">
        <v>3</v>
      </c>
      <c r="C326" s="57">
        <v>9</v>
      </c>
      <c r="D326" s="57">
        <v>4</v>
      </c>
      <c r="E326" s="57" t="s">
        <v>309</v>
      </c>
      <c r="F326" s="54" t="s">
        <v>249</v>
      </c>
      <c r="G326" s="66">
        <v>30000</v>
      </c>
      <c r="H326" s="66"/>
      <c r="I326" s="66">
        <v>35000</v>
      </c>
      <c r="J326" s="66"/>
      <c r="K326" s="66"/>
      <c r="L326" s="66"/>
      <c r="M326" s="66"/>
      <c r="N326" s="55">
        <f>SUBTOTAL(9,G326:M326)</f>
        <v>65000</v>
      </c>
      <c r="O326" s="110">
        <f>IFERROR(N326/$N$18*100,"0.00")</f>
        <v>9.1551434827502175E-3</v>
      </c>
    </row>
    <row r="327" spans="1:15" ht="12.75" x14ac:dyDescent="0.2">
      <c r="A327" s="64">
        <v>2</v>
      </c>
      <c r="B327" s="65">
        <v>3</v>
      </c>
      <c r="C327" s="65">
        <v>9</v>
      </c>
      <c r="D327" s="65">
        <v>5</v>
      </c>
      <c r="E327" s="65"/>
      <c r="F327" s="61" t="s">
        <v>250</v>
      </c>
      <c r="G327" s="66">
        <f t="shared" ref="G327:O327" si="142">+G328</f>
        <v>0</v>
      </c>
      <c r="H327" s="66">
        <f t="shared" si="142"/>
        <v>0</v>
      </c>
      <c r="I327" s="66">
        <f t="shared" si="142"/>
        <v>0</v>
      </c>
      <c r="J327" s="66">
        <f t="shared" si="142"/>
        <v>0</v>
      </c>
      <c r="K327" s="66">
        <f t="shared" si="142"/>
        <v>0</v>
      </c>
      <c r="L327" s="66">
        <f t="shared" si="142"/>
        <v>0</v>
      </c>
      <c r="M327" s="66">
        <f t="shared" si="142"/>
        <v>71638</v>
      </c>
      <c r="N327" s="66">
        <f t="shared" si="142"/>
        <v>71638</v>
      </c>
      <c r="O327" s="121">
        <f t="shared" si="142"/>
        <v>1.0090094904880925E-2</v>
      </c>
    </row>
    <row r="328" spans="1:15" ht="12.75" x14ac:dyDescent="0.2">
      <c r="A328" s="62">
        <v>2</v>
      </c>
      <c r="B328" s="57">
        <v>3</v>
      </c>
      <c r="C328" s="57">
        <v>9</v>
      </c>
      <c r="D328" s="57">
        <v>5</v>
      </c>
      <c r="E328" s="57" t="s">
        <v>309</v>
      </c>
      <c r="F328" s="54" t="s">
        <v>250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f>PPNE5!H328</f>
        <v>71638</v>
      </c>
      <c r="N328" s="55">
        <f>SUBTOTAL(9,G328:M328)</f>
        <v>71638</v>
      </c>
      <c r="O328" s="110">
        <f>IFERROR(N328/$N$18*100,"0.00")</f>
        <v>1.0090094904880925E-2</v>
      </c>
    </row>
    <row r="329" spans="1:15" ht="12.75" x14ac:dyDescent="0.2">
      <c r="A329" s="64">
        <v>2</v>
      </c>
      <c r="B329" s="65">
        <v>3</v>
      </c>
      <c r="C329" s="65">
        <v>9</v>
      </c>
      <c r="D329" s="65">
        <v>6</v>
      </c>
      <c r="E329" s="65"/>
      <c r="F329" s="61" t="s">
        <v>251</v>
      </c>
      <c r="G329" s="66">
        <f t="shared" ref="G329:O329" si="143">+G330</f>
        <v>99600</v>
      </c>
      <c r="H329" s="66">
        <f t="shared" si="143"/>
        <v>84840</v>
      </c>
      <c r="I329" s="66">
        <f t="shared" si="143"/>
        <v>484800.00000000006</v>
      </c>
      <c r="J329" s="66">
        <f t="shared" si="143"/>
        <v>78240</v>
      </c>
      <c r="K329" s="66">
        <f t="shared" si="143"/>
        <v>48720</v>
      </c>
      <c r="L329" s="66">
        <f t="shared" si="143"/>
        <v>18360</v>
      </c>
      <c r="M329" s="66">
        <f t="shared" si="143"/>
        <v>385440</v>
      </c>
      <c r="N329" s="66">
        <f t="shared" si="143"/>
        <v>1200000</v>
      </c>
      <c r="O329" s="121">
        <f t="shared" si="143"/>
        <v>0.16901803352769634</v>
      </c>
    </row>
    <row r="330" spans="1:15" ht="12.75" x14ac:dyDescent="0.2">
      <c r="A330" s="62">
        <v>2</v>
      </c>
      <c r="B330" s="57">
        <v>3</v>
      </c>
      <c r="C330" s="57">
        <v>9</v>
      </c>
      <c r="D330" s="57">
        <v>6</v>
      </c>
      <c r="E330" s="57" t="s">
        <v>309</v>
      </c>
      <c r="F330" s="54" t="s">
        <v>251</v>
      </c>
      <c r="G330" s="55">
        <f>PPNE5!H330*0.083</f>
        <v>99600</v>
      </c>
      <c r="H330" s="55">
        <f>PPNE5!H330*0.0707</f>
        <v>84840</v>
      </c>
      <c r="I330" s="55">
        <f>PPNE5!H330*0.404</f>
        <v>484800.00000000006</v>
      </c>
      <c r="J330" s="55">
        <f>PPNE5!H330*0.0652</f>
        <v>78240</v>
      </c>
      <c r="K330" s="55">
        <f>PPNE5!H330*0.0406</f>
        <v>48720</v>
      </c>
      <c r="L330" s="55">
        <f>PPNE5!H330*0.0153</f>
        <v>18360</v>
      </c>
      <c r="M330" s="55">
        <f>PPNE5!H330*0.3212</f>
        <v>385440</v>
      </c>
      <c r="N330" s="55">
        <f>SUBTOTAL(9,G330:M330)</f>
        <v>1200000</v>
      </c>
      <c r="O330" s="110">
        <f>IFERROR(N330/$N$18*100,"0.00")</f>
        <v>0.16901803352769634</v>
      </c>
    </row>
    <row r="331" spans="1:15" ht="12.75" x14ac:dyDescent="0.2">
      <c r="A331" s="64">
        <v>2</v>
      </c>
      <c r="B331" s="65">
        <v>3</v>
      </c>
      <c r="C331" s="65">
        <v>9</v>
      </c>
      <c r="D331" s="65">
        <v>7</v>
      </c>
      <c r="E331" s="65"/>
      <c r="F331" s="61" t="s">
        <v>393</v>
      </c>
      <c r="G331" s="66">
        <f t="shared" ref="G331:O331" si="144">+G332</f>
        <v>0</v>
      </c>
      <c r="H331" s="66">
        <f t="shared" si="144"/>
        <v>0</v>
      </c>
      <c r="I331" s="66">
        <f t="shared" si="144"/>
        <v>0</v>
      </c>
      <c r="J331" s="66">
        <f t="shared" si="144"/>
        <v>0</v>
      </c>
      <c r="K331" s="66">
        <f t="shared" si="144"/>
        <v>0</v>
      </c>
      <c r="L331" s="66">
        <f t="shared" si="144"/>
        <v>0</v>
      </c>
      <c r="M331" s="66">
        <f t="shared" si="144"/>
        <v>0</v>
      </c>
      <c r="N331" s="66">
        <f t="shared" si="144"/>
        <v>0</v>
      </c>
      <c r="O331" s="121">
        <f t="shared" si="144"/>
        <v>0</v>
      </c>
    </row>
    <row r="332" spans="1:15" ht="12.75" x14ac:dyDescent="0.2">
      <c r="A332" s="62">
        <v>2</v>
      </c>
      <c r="B332" s="57">
        <v>3</v>
      </c>
      <c r="C332" s="57">
        <v>9</v>
      </c>
      <c r="D332" s="57">
        <v>7</v>
      </c>
      <c r="E332" s="57" t="s">
        <v>309</v>
      </c>
      <c r="F332" s="54" t="s">
        <v>393</v>
      </c>
      <c r="G332" s="66"/>
      <c r="H332" s="66"/>
      <c r="I332" s="66"/>
      <c r="J332" s="66"/>
      <c r="K332" s="66"/>
      <c r="L332" s="66"/>
      <c r="M332" s="66"/>
      <c r="N332" s="55">
        <f>SUBTOTAL(9,G332:M332)</f>
        <v>0</v>
      </c>
      <c r="O332" s="110">
        <f>IFERROR(N332/$N$18*100,"0.00")</f>
        <v>0</v>
      </c>
    </row>
    <row r="333" spans="1:15" ht="12.75" x14ac:dyDescent="0.2">
      <c r="A333" s="64">
        <v>2</v>
      </c>
      <c r="B333" s="65">
        <v>3</v>
      </c>
      <c r="C333" s="65">
        <v>9</v>
      </c>
      <c r="D333" s="65">
        <v>8</v>
      </c>
      <c r="E333" s="65"/>
      <c r="F333" s="61" t="s">
        <v>252</v>
      </c>
      <c r="G333" s="66">
        <f t="shared" ref="G333:O333" si="145">+G334</f>
        <v>0</v>
      </c>
      <c r="H333" s="66">
        <f t="shared" si="145"/>
        <v>0</v>
      </c>
      <c r="I333" s="66">
        <f t="shared" si="145"/>
        <v>0</v>
      </c>
      <c r="J333" s="66">
        <f t="shared" si="145"/>
        <v>0</v>
      </c>
      <c r="K333" s="66">
        <f t="shared" si="145"/>
        <v>0</v>
      </c>
      <c r="L333" s="66">
        <f t="shared" si="145"/>
        <v>0</v>
      </c>
      <c r="M333" s="66">
        <f t="shared" si="145"/>
        <v>0</v>
      </c>
      <c r="N333" s="66">
        <f t="shared" si="145"/>
        <v>0</v>
      </c>
      <c r="O333" s="121">
        <f t="shared" si="145"/>
        <v>0</v>
      </c>
    </row>
    <row r="334" spans="1:15" ht="12.75" x14ac:dyDescent="0.2">
      <c r="A334" s="62">
        <v>2</v>
      </c>
      <c r="B334" s="57">
        <v>3</v>
      </c>
      <c r="C334" s="57">
        <v>9</v>
      </c>
      <c r="D334" s="57">
        <v>8</v>
      </c>
      <c r="E334" s="57" t="s">
        <v>309</v>
      </c>
      <c r="F334" s="54" t="s">
        <v>252</v>
      </c>
      <c r="G334" s="66"/>
      <c r="H334" s="66"/>
      <c r="I334" s="66"/>
      <c r="J334" s="66"/>
      <c r="K334" s="66"/>
      <c r="L334" s="66"/>
      <c r="M334" s="66"/>
      <c r="N334" s="55">
        <f>SUBTOTAL(9,G334:M334)</f>
        <v>0</v>
      </c>
      <c r="O334" s="110">
        <f>IFERROR(N334/$N$18*100,"0.00")</f>
        <v>0</v>
      </c>
    </row>
    <row r="335" spans="1:15" ht="12.75" x14ac:dyDescent="0.2">
      <c r="A335" s="64">
        <v>2</v>
      </c>
      <c r="B335" s="65">
        <v>3</v>
      </c>
      <c r="C335" s="65">
        <v>9</v>
      </c>
      <c r="D335" s="65">
        <v>9</v>
      </c>
      <c r="E335" s="65"/>
      <c r="F335" s="61" t="s">
        <v>253</v>
      </c>
      <c r="G335" s="66">
        <f t="shared" ref="G335:O335" si="146">+G336</f>
        <v>272145.09946</v>
      </c>
      <c r="H335" s="66">
        <f t="shared" si="146"/>
        <v>231815.163034</v>
      </c>
      <c r="I335" s="66">
        <f t="shared" si="146"/>
        <v>1324658.0744800002</v>
      </c>
      <c r="J335" s="66">
        <f t="shared" si="146"/>
        <v>213781.45162399998</v>
      </c>
      <c r="K335" s="66">
        <f t="shared" si="146"/>
        <v>133121.57877200001</v>
      </c>
      <c r="L335" s="66">
        <f t="shared" si="146"/>
        <v>50166.506285999996</v>
      </c>
      <c r="M335" s="66">
        <f t="shared" si="146"/>
        <v>1053168.7463440001</v>
      </c>
      <c r="N335" s="66">
        <f t="shared" si="146"/>
        <v>3278856.62</v>
      </c>
      <c r="O335" s="121">
        <f t="shared" si="146"/>
        <v>0.46182158177639088</v>
      </c>
    </row>
    <row r="336" spans="1:15" ht="12.75" x14ac:dyDescent="0.2">
      <c r="A336" s="62">
        <v>2</v>
      </c>
      <c r="B336" s="57">
        <v>3</v>
      </c>
      <c r="C336" s="57">
        <v>9</v>
      </c>
      <c r="D336" s="57">
        <v>9</v>
      </c>
      <c r="E336" s="57" t="s">
        <v>309</v>
      </c>
      <c r="F336" s="54" t="s">
        <v>253</v>
      </c>
      <c r="G336" s="55">
        <f>PPNE5!H336*0.083</f>
        <v>272145.09946</v>
      </c>
      <c r="H336" s="55">
        <f>PPNE5!H336*0.0707</f>
        <v>231815.163034</v>
      </c>
      <c r="I336" s="55">
        <f>PPNE5!H336*0.404</f>
        <v>1324658.0744800002</v>
      </c>
      <c r="J336" s="55">
        <f>PPNE5!H336*0.0652</f>
        <v>213781.45162399998</v>
      </c>
      <c r="K336" s="55">
        <f>PPNE5!H336*0.0406</f>
        <v>133121.57877200001</v>
      </c>
      <c r="L336" s="55">
        <f>PPNE5!H336*0.0153</f>
        <v>50166.506285999996</v>
      </c>
      <c r="M336" s="55">
        <f>PPNE5!H336*0.3212</f>
        <v>1053168.7463440001</v>
      </c>
      <c r="N336" s="55">
        <f>SUBTOTAL(9,G336:M336)</f>
        <v>3278856.62</v>
      </c>
      <c r="O336" s="110">
        <f>IFERROR(N336/$N$18*100,"0.00")</f>
        <v>0.46182158177639088</v>
      </c>
    </row>
    <row r="337" spans="1:15" ht="12.75" x14ac:dyDescent="0.2">
      <c r="A337" s="88">
        <v>2</v>
      </c>
      <c r="B337" s="89">
        <v>4</v>
      </c>
      <c r="C337" s="90"/>
      <c r="D337" s="90"/>
      <c r="E337" s="90"/>
      <c r="F337" s="91" t="s">
        <v>394</v>
      </c>
      <c r="G337" s="343">
        <f>+G338+G354+G365+G370+G379+G386</f>
        <v>0</v>
      </c>
      <c r="H337" s="343">
        <f t="shared" ref="H337:N337" si="147">+H338+H354+H365+H370+H379+H386</f>
        <v>0</v>
      </c>
      <c r="I337" s="343">
        <f t="shared" si="147"/>
        <v>0</v>
      </c>
      <c r="J337" s="343">
        <f t="shared" si="147"/>
        <v>0</v>
      </c>
      <c r="K337" s="343">
        <f t="shared" si="147"/>
        <v>0</v>
      </c>
      <c r="L337" s="343">
        <f t="shared" si="147"/>
        <v>0</v>
      </c>
      <c r="M337" s="343">
        <f t="shared" si="147"/>
        <v>0</v>
      </c>
      <c r="N337" s="343">
        <f t="shared" si="147"/>
        <v>0</v>
      </c>
      <c r="O337" s="118">
        <f>+O338+O354+O365+O370+O379+O386</f>
        <v>0</v>
      </c>
    </row>
    <row r="338" spans="1:15" ht="12.75" x14ac:dyDescent="0.2">
      <c r="A338" s="86">
        <v>2</v>
      </c>
      <c r="B338" s="84">
        <v>4</v>
      </c>
      <c r="C338" s="84">
        <v>1</v>
      </c>
      <c r="D338" s="84"/>
      <c r="E338" s="84"/>
      <c r="F338" s="87" t="s">
        <v>395</v>
      </c>
      <c r="G338" s="342">
        <f t="shared" ref="G338:N338" si="148">+G339+G343+G347+G350+G352</f>
        <v>0</v>
      </c>
      <c r="H338" s="342">
        <f t="shared" si="148"/>
        <v>0</v>
      </c>
      <c r="I338" s="342">
        <f t="shared" si="148"/>
        <v>0</v>
      </c>
      <c r="J338" s="342">
        <f t="shared" si="148"/>
        <v>0</v>
      </c>
      <c r="K338" s="342">
        <f t="shared" si="148"/>
        <v>0</v>
      </c>
      <c r="L338" s="342">
        <f t="shared" si="148"/>
        <v>0</v>
      </c>
      <c r="M338" s="342">
        <f t="shared" si="148"/>
        <v>0</v>
      </c>
      <c r="N338" s="342">
        <f t="shared" si="148"/>
        <v>0</v>
      </c>
      <c r="O338" s="119">
        <f>+O339+O343+O347+O350+O352</f>
        <v>0</v>
      </c>
    </row>
    <row r="339" spans="1:15" ht="12.75" x14ac:dyDescent="0.2">
      <c r="A339" s="64">
        <v>2</v>
      </c>
      <c r="B339" s="65">
        <v>4</v>
      </c>
      <c r="C339" s="65">
        <v>1</v>
      </c>
      <c r="D339" s="65">
        <v>1</v>
      </c>
      <c r="E339" s="65"/>
      <c r="F339" s="61" t="s">
        <v>396</v>
      </c>
      <c r="G339" s="66">
        <f t="shared" ref="G339:N339" si="149">+G340+G341+G342</f>
        <v>0</v>
      </c>
      <c r="H339" s="66">
        <f t="shared" si="149"/>
        <v>0</v>
      </c>
      <c r="I339" s="66">
        <f t="shared" si="149"/>
        <v>0</v>
      </c>
      <c r="J339" s="66">
        <f t="shared" si="149"/>
        <v>0</v>
      </c>
      <c r="K339" s="66">
        <f t="shared" si="149"/>
        <v>0</v>
      </c>
      <c r="L339" s="66">
        <f t="shared" si="149"/>
        <v>0</v>
      </c>
      <c r="M339" s="66">
        <f t="shared" si="149"/>
        <v>0</v>
      </c>
      <c r="N339" s="66">
        <f t="shared" si="149"/>
        <v>0</v>
      </c>
      <c r="O339" s="121">
        <f>+O340+O341+O342</f>
        <v>0</v>
      </c>
    </row>
    <row r="340" spans="1:15" ht="12.75" x14ac:dyDescent="0.2">
      <c r="A340" s="62">
        <v>2</v>
      </c>
      <c r="B340" s="57">
        <v>4</v>
      </c>
      <c r="C340" s="57">
        <v>1</v>
      </c>
      <c r="D340" s="57">
        <v>1</v>
      </c>
      <c r="E340" s="57" t="s">
        <v>309</v>
      </c>
      <c r="F340" s="60" t="s">
        <v>397</v>
      </c>
      <c r="G340" s="55"/>
      <c r="H340" s="55"/>
      <c r="I340" s="55"/>
      <c r="J340" s="55"/>
      <c r="K340" s="55"/>
      <c r="L340" s="55"/>
      <c r="M340" s="55"/>
      <c r="N340" s="55">
        <f>SUBTOTAL(9,G340:M340)</f>
        <v>0</v>
      </c>
      <c r="O340" s="110">
        <f>IFERROR(N340/$N$18*100,"0.00")</f>
        <v>0</v>
      </c>
    </row>
    <row r="341" spans="1:15" ht="12.75" x14ac:dyDescent="0.2">
      <c r="A341" s="62">
        <v>2</v>
      </c>
      <c r="B341" s="57">
        <v>4</v>
      </c>
      <c r="C341" s="57">
        <v>1</v>
      </c>
      <c r="D341" s="57">
        <v>1</v>
      </c>
      <c r="E341" s="57" t="s">
        <v>310</v>
      </c>
      <c r="F341" s="60" t="s">
        <v>398</v>
      </c>
      <c r="G341" s="55"/>
      <c r="H341" s="55"/>
      <c r="I341" s="55"/>
      <c r="J341" s="55"/>
      <c r="K341" s="55"/>
      <c r="L341" s="55"/>
      <c r="M341" s="55"/>
      <c r="N341" s="55">
        <f>SUBTOTAL(9,G341:M341)</f>
        <v>0</v>
      </c>
      <c r="O341" s="110">
        <f>IFERROR(N341/$N$18*100,"0.00")</f>
        <v>0</v>
      </c>
    </row>
    <row r="342" spans="1:15" ht="12.75" x14ac:dyDescent="0.2">
      <c r="A342" s="62">
        <v>2</v>
      </c>
      <c r="B342" s="57">
        <v>4</v>
      </c>
      <c r="C342" s="57">
        <v>1</v>
      </c>
      <c r="D342" s="57">
        <v>1</v>
      </c>
      <c r="E342" s="57" t="s">
        <v>311</v>
      </c>
      <c r="F342" s="60" t="s">
        <v>399</v>
      </c>
      <c r="G342" s="66"/>
      <c r="H342" s="66"/>
      <c r="I342" s="66"/>
      <c r="J342" s="66"/>
      <c r="K342" s="66"/>
      <c r="L342" s="66"/>
      <c r="M342" s="66"/>
      <c r="N342" s="55">
        <f>SUBTOTAL(9,G342:M342)</f>
        <v>0</v>
      </c>
      <c r="O342" s="110">
        <f>IFERROR(N342/$N$18*100,"0.00")</f>
        <v>0</v>
      </c>
    </row>
    <row r="343" spans="1:15" ht="12.75" x14ac:dyDescent="0.2">
      <c r="A343" s="64">
        <v>2</v>
      </c>
      <c r="B343" s="65">
        <v>4</v>
      </c>
      <c r="C343" s="65">
        <v>1</v>
      </c>
      <c r="D343" s="65">
        <v>2</v>
      </c>
      <c r="E343" s="65"/>
      <c r="F343" s="61" t="s">
        <v>400</v>
      </c>
      <c r="G343" s="66">
        <f t="shared" ref="G343:N343" si="150">+G344+G345+G346</f>
        <v>0</v>
      </c>
      <c r="H343" s="66">
        <f t="shared" si="150"/>
        <v>0</v>
      </c>
      <c r="I343" s="66">
        <f t="shared" si="150"/>
        <v>0</v>
      </c>
      <c r="J343" s="66">
        <f t="shared" si="150"/>
        <v>0</v>
      </c>
      <c r="K343" s="66">
        <f t="shared" si="150"/>
        <v>0</v>
      </c>
      <c r="L343" s="66">
        <f t="shared" si="150"/>
        <v>0</v>
      </c>
      <c r="M343" s="66">
        <f t="shared" si="150"/>
        <v>0</v>
      </c>
      <c r="N343" s="66">
        <f t="shared" si="150"/>
        <v>0</v>
      </c>
      <c r="O343" s="121">
        <f>+O344+O345+O346</f>
        <v>0</v>
      </c>
    </row>
    <row r="344" spans="1:15" ht="12.75" x14ac:dyDescent="0.2">
      <c r="A344" s="123">
        <v>2</v>
      </c>
      <c r="B344" s="57">
        <v>4</v>
      </c>
      <c r="C344" s="57">
        <v>1</v>
      </c>
      <c r="D344" s="57">
        <v>2</v>
      </c>
      <c r="E344" s="57" t="s">
        <v>309</v>
      </c>
      <c r="F344" s="60" t="s">
        <v>401</v>
      </c>
      <c r="G344" s="55"/>
      <c r="H344" s="55"/>
      <c r="I344" s="55"/>
      <c r="J344" s="55"/>
      <c r="K344" s="55"/>
      <c r="L344" s="55"/>
      <c r="M344" s="55"/>
      <c r="N344" s="55">
        <f>SUBTOTAL(9,G344:M344)</f>
        <v>0</v>
      </c>
      <c r="O344" s="110">
        <f>IFERROR(N344/$N$18*100,"0.00")</f>
        <v>0</v>
      </c>
    </row>
    <row r="345" spans="1:15" ht="12.75" x14ac:dyDescent="0.2">
      <c r="A345" s="62">
        <v>2</v>
      </c>
      <c r="B345" s="57">
        <v>4</v>
      </c>
      <c r="C345" s="57">
        <v>1</v>
      </c>
      <c r="D345" s="57">
        <v>2</v>
      </c>
      <c r="E345" s="57" t="s">
        <v>310</v>
      </c>
      <c r="F345" s="60" t="s">
        <v>402</v>
      </c>
      <c r="G345" s="55"/>
      <c r="H345" s="55"/>
      <c r="I345" s="55"/>
      <c r="J345" s="55"/>
      <c r="K345" s="55"/>
      <c r="L345" s="55"/>
      <c r="M345" s="55"/>
      <c r="N345" s="55">
        <f>SUBTOTAL(9,G345:M345)</f>
        <v>0</v>
      </c>
      <c r="O345" s="110">
        <f>IFERROR(N345/$N$18*100,"0.00")</f>
        <v>0</v>
      </c>
    </row>
    <row r="346" spans="1:15" ht="12.75" x14ac:dyDescent="0.2">
      <c r="A346" s="62">
        <v>2</v>
      </c>
      <c r="B346" s="57">
        <v>4</v>
      </c>
      <c r="C346" s="57">
        <v>1</v>
      </c>
      <c r="D346" s="57">
        <v>2</v>
      </c>
      <c r="E346" s="57" t="s">
        <v>311</v>
      </c>
      <c r="F346" s="60" t="s">
        <v>403</v>
      </c>
      <c r="G346" s="66"/>
      <c r="H346" s="66"/>
      <c r="I346" s="66"/>
      <c r="J346" s="66"/>
      <c r="K346" s="66"/>
      <c r="L346" s="66"/>
      <c r="M346" s="66"/>
      <c r="N346" s="55">
        <f>SUBTOTAL(9,G346:M346)</f>
        <v>0</v>
      </c>
      <c r="O346" s="110">
        <f>IFERROR(N346/$N$18*100,"0.00")</f>
        <v>0</v>
      </c>
    </row>
    <row r="347" spans="1:15" ht="12.75" x14ac:dyDescent="0.2">
      <c r="A347" s="64">
        <v>2</v>
      </c>
      <c r="B347" s="65">
        <v>4</v>
      </c>
      <c r="C347" s="65">
        <v>1</v>
      </c>
      <c r="D347" s="65">
        <v>4</v>
      </c>
      <c r="E347" s="57"/>
      <c r="F347" s="75" t="s">
        <v>404</v>
      </c>
      <c r="G347" s="66">
        <f t="shared" ref="G347:N347" si="151">+G348+G349</f>
        <v>0</v>
      </c>
      <c r="H347" s="66">
        <f t="shared" si="151"/>
        <v>0</v>
      </c>
      <c r="I347" s="66">
        <f t="shared" si="151"/>
        <v>0</v>
      </c>
      <c r="J347" s="66">
        <f t="shared" si="151"/>
        <v>0</v>
      </c>
      <c r="K347" s="66">
        <f t="shared" si="151"/>
        <v>0</v>
      </c>
      <c r="L347" s="66">
        <f t="shared" si="151"/>
        <v>0</v>
      </c>
      <c r="M347" s="66">
        <f t="shared" si="151"/>
        <v>0</v>
      </c>
      <c r="N347" s="66">
        <f t="shared" si="151"/>
        <v>0</v>
      </c>
      <c r="O347" s="121">
        <f>+O348+O349</f>
        <v>0</v>
      </c>
    </row>
    <row r="348" spans="1:15" ht="12.75" x14ac:dyDescent="0.2">
      <c r="A348" s="76">
        <v>2</v>
      </c>
      <c r="B348" s="77">
        <v>4</v>
      </c>
      <c r="C348" s="77">
        <v>1</v>
      </c>
      <c r="D348" s="77">
        <v>4</v>
      </c>
      <c r="E348" s="57" t="s">
        <v>309</v>
      </c>
      <c r="F348" s="78" t="s">
        <v>405</v>
      </c>
      <c r="G348" s="55"/>
      <c r="H348" s="55"/>
      <c r="I348" s="55"/>
      <c r="J348" s="55"/>
      <c r="K348" s="55"/>
      <c r="L348" s="55"/>
      <c r="M348" s="55"/>
      <c r="N348" s="55">
        <f>SUBTOTAL(9,G348:M348)</f>
        <v>0</v>
      </c>
      <c r="O348" s="110">
        <f>IFERROR(N348/$N$18*100,"0.00")</f>
        <v>0</v>
      </c>
    </row>
    <row r="349" spans="1:15" ht="12.75" x14ac:dyDescent="0.2">
      <c r="A349" s="62">
        <v>2</v>
      </c>
      <c r="B349" s="57">
        <v>4</v>
      </c>
      <c r="C349" s="57">
        <v>1</v>
      </c>
      <c r="D349" s="57">
        <v>4</v>
      </c>
      <c r="E349" s="57" t="s">
        <v>310</v>
      </c>
      <c r="F349" s="60" t="s">
        <v>406</v>
      </c>
      <c r="G349" s="66"/>
      <c r="H349" s="66"/>
      <c r="I349" s="66"/>
      <c r="J349" s="66"/>
      <c r="K349" s="66"/>
      <c r="L349" s="66"/>
      <c r="M349" s="66"/>
      <c r="N349" s="55">
        <f>SUBTOTAL(9,G349:M349)</f>
        <v>0</v>
      </c>
      <c r="O349" s="110">
        <f>IFERROR(N349/$N$18*100,"0.00")</f>
        <v>0</v>
      </c>
    </row>
    <row r="350" spans="1:15" ht="12.75" x14ac:dyDescent="0.2">
      <c r="A350" s="67">
        <v>2</v>
      </c>
      <c r="B350" s="65">
        <v>4</v>
      </c>
      <c r="C350" s="65">
        <v>1</v>
      </c>
      <c r="D350" s="65">
        <v>5</v>
      </c>
      <c r="E350" s="65"/>
      <c r="F350" s="75" t="s">
        <v>407</v>
      </c>
      <c r="G350" s="66">
        <f t="shared" ref="G350:O350" si="152">+G351</f>
        <v>0</v>
      </c>
      <c r="H350" s="66">
        <f t="shared" si="152"/>
        <v>0</v>
      </c>
      <c r="I350" s="66">
        <f t="shared" si="152"/>
        <v>0</v>
      </c>
      <c r="J350" s="66">
        <f t="shared" si="152"/>
        <v>0</v>
      </c>
      <c r="K350" s="66">
        <f t="shared" si="152"/>
        <v>0</v>
      </c>
      <c r="L350" s="66">
        <f t="shared" si="152"/>
        <v>0</v>
      </c>
      <c r="M350" s="66">
        <f t="shared" si="152"/>
        <v>0</v>
      </c>
      <c r="N350" s="66">
        <f t="shared" si="152"/>
        <v>0</v>
      </c>
      <c r="O350" s="120">
        <f t="shared" si="152"/>
        <v>0</v>
      </c>
    </row>
    <row r="351" spans="1:15" ht="12.75" x14ac:dyDescent="0.2">
      <c r="A351" s="62">
        <v>2</v>
      </c>
      <c r="B351" s="57">
        <v>4</v>
      </c>
      <c r="C351" s="57">
        <v>1</v>
      </c>
      <c r="D351" s="57">
        <v>5</v>
      </c>
      <c r="E351" s="57" t="s">
        <v>309</v>
      </c>
      <c r="F351" s="60" t="s">
        <v>407</v>
      </c>
      <c r="G351" s="66"/>
      <c r="H351" s="66"/>
      <c r="I351" s="66"/>
      <c r="J351" s="66"/>
      <c r="K351" s="66"/>
      <c r="L351" s="66"/>
      <c r="M351" s="66"/>
      <c r="N351" s="55">
        <f>SUBTOTAL(9,G351:M351)</f>
        <v>0</v>
      </c>
      <c r="O351" s="110">
        <f>IFERROR(N351/$N$18*100,"0.00")</f>
        <v>0</v>
      </c>
    </row>
    <row r="352" spans="1:15" ht="12.75" x14ac:dyDescent="0.2">
      <c r="A352" s="64">
        <v>2</v>
      </c>
      <c r="B352" s="65">
        <v>4</v>
      </c>
      <c r="C352" s="65">
        <v>1</v>
      </c>
      <c r="D352" s="65">
        <v>6</v>
      </c>
      <c r="E352" s="57"/>
      <c r="F352" s="75" t="s">
        <v>408</v>
      </c>
      <c r="G352" s="66">
        <f t="shared" ref="G352:O352" si="153">+G353</f>
        <v>0</v>
      </c>
      <c r="H352" s="66">
        <f t="shared" si="153"/>
        <v>0</v>
      </c>
      <c r="I352" s="66">
        <f t="shared" si="153"/>
        <v>0</v>
      </c>
      <c r="J352" s="66">
        <f t="shared" si="153"/>
        <v>0</v>
      </c>
      <c r="K352" s="66">
        <f t="shared" si="153"/>
        <v>0</v>
      </c>
      <c r="L352" s="66">
        <f t="shared" si="153"/>
        <v>0</v>
      </c>
      <c r="M352" s="66">
        <f t="shared" si="153"/>
        <v>0</v>
      </c>
      <c r="N352" s="66">
        <f t="shared" si="153"/>
        <v>0</v>
      </c>
      <c r="O352" s="121">
        <f t="shared" si="153"/>
        <v>0</v>
      </c>
    </row>
    <row r="353" spans="1:15" ht="12.75" x14ac:dyDescent="0.2">
      <c r="A353" s="62">
        <v>2</v>
      </c>
      <c r="B353" s="57">
        <v>4</v>
      </c>
      <c r="C353" s="57">
        <v>1</v>
      </c>
      <c r="D353" s="57">
        <v>6</v>
      </c>
      <c r="E353" s="57" t="s">
        <v>309</v>
      </c>
      <c r="F353" s="60" t="s">
        <v>409</v>
      </c>
      <c r="G353" s="66"/>
      <c r="H353" s="66"/>
      <c r="I353" s="66"/>
      <c r="J353" s="66"/>
      <c r="K353" s="66"/>
      <c r="L353" s="66"/>
      <c r="M353" s="66"/>
      <c r="N353" s="55">
        <f>SUBTOTAL(9,G353:M353)</f>
        <v>0</v>
      </c>
      <c r="O353" s="110">
        <f>IFERROR(N353/$N$18*100,"0.00")</f>
        <v>0</v>
      </c>
    </row>
    <row r="354" spans="1:15" ht="12.75" x14ac:dyDescent="0.2">
      <c r="A354" s="86">
        <v>2</v>
      </c>
      <c r="B354" s="84">
        <v>4</v>
      </c>
      <c r="C354" s="84">
        <v>2</v>
      </c>
      <c r="D354" s="84"/>
      <c r="E354" s="84"/>
      <c r="F354" s="87" t="s">
        <v>410</v>
      </c>
      <c r="G354" s="342">
        <f>+G355+G357+G361</f>
        <v>0</v>
      </c>
      <c r="H354" s="342">
        <f t="shared" ref="H354:N354" si="154">+H355+H357+H361</f>
        <v>0</v>
      </c>
      <c r="I354" s="342">
        <f t="shared" si="154"/>
        <v>0</v>
      </c>
      <c r="J354" s="342">
        <f t="shared" si="154"/>
        <v>0</v>
      </c>
      <c r="K354" s="342">
        <f t="shared" si="154"/>
        <v>0</v>
      </c>
      <c r="L354" s="342">
        <f t="shared" si="154"/>
        <v>0</v>
      </c>
      <c r="M354" s="342">
        <f t="shared" si="154"/>
        <v>0</v>
      </c>
      <c r="N354" s="342">
        <f t="shared" si="154"/>
        <v>0</v>
      </c>
      <c r="O354" s="119">
        <f>+O355+O357+O361</f>
        <v>0</v>
      </c>
    </row>
    <row r="355" spans="1:15" ht="12.75" x14ac:dyDescent="0.2">
      <c r="A355" s="64">
        <v>2</v>
      </c>
      <c r="B355" s="65">
        <v>4</v>
      </c>
      <c r="C355" s="65">
        <v>2</v>
      </c>
      <c r="D355" s="65">
        <v>1</v>
      </c>
      <c r="E355" s="57"/>
      <c r="F355" s="61" t="s">
        <v>411</v>
      </c>
      <c r="G355" s="66">
        <f t="shared" ref="G355:O355" si="155">+G356</f>
        <v>0</v>
      </c>
      <c r="H355" s="66">
        <f t="shared" si="155"/>
        <v>0</v>
      </c>
      <c r="I355" s="66">
        <f t="shared" si="155"/>
        <v>0</v>
      </c>
      <c r="J355" s="66">
        <f t="shared" si="155"/>
        <v>0</v>
      </c>
      <c r="K355" s="66">
        <f t="shared" si="155"/>
        <v>0</v>
      </c>
      <c r="L355" s="66">
        <f t="shared" si="155"/>
        <v>0</v>
      </c>
      <c r="M355" s="66">
        <f t="shared" si="155"/>
        <v>0</v>
      </c>
      <c r="N355" s="66">
        <f t="shared" si="155"/>
        <v>0</v>
      </c>
      <c r="O355" s="121">
        <f t="shared" si="155"/>
        <v>0</v>
      </c>
    </row>
    <row r="356" spans="1:15" ht="12.75" x14ac:dyDescent="0.2">
      <c r="A356" s="56">
        <v>2</v>
      </c>
      <c r="B356" s="57">
        <v>4</v>
      </c>
      <c r="C356" s="57">
        <v>2</v>
      </c>
      <c r="D356" s="57">
        <v>1</v>
      </c>
      <c r="E356" s="57" t="s">
        <v>309</v>
      </c>
      <c r="F356" s="60" t="s">
        <v>412</v>
      </c>
      <c r="G356" s="66"/>
      <c r="H356" s="66"/>
      <c r="I356" s="66"/>
      <c r="J356" s="66"/>
      <c r="K356" s="66"/>
      <c r="L356" s="66"/>
      <c r="M356" s="66"/>
      <c r="N356" s="55">
        <f>SUBTOTAL(9,G356:M356)</f>
        <v>0</v>
      </c>
      <c r="O356" s="110">
        <f>IFERROR(N356/$N$18*100,"0.00")</f>
        <v>0</v>
      </c>
    </row>
    <row r="357" spans="1:15" ht="12.75" x14ac:dyDescent="0.2">
      <c r="A357" s="64">
        <v>2</v>
      </c>
      <c r="B357" s="65">
        <v>4</v>
      </c>
      <c r="C357" s="65">
        <v>2</v>
      </c>
      <c r="D357" s="65">
        <v>2</v>
      </c>
      <c r="E357" s="57"/>
      <c r="F357" s="75" t="s">
        <v>413</v>
      </c>
      <c r="G357" s="66">
        <f t="shared" ref="G357:N357" si="156">+G358+G359+G360</f>
        <v>0</v>
      </c>
      <c r="H357" s="66">
        <f t="shared" si="156"/>
        <v>0</v>
      </c>
      <c r="I357" s="66">
        <f t="shared" si="156"/>
        <v>0</v>
      </c>
      <c r="J357" s="66">
        <f t="shared" si="156"/>
        <v>0</v>
      </c>
      <c r="K357" s="66">
        <f t="shared" si="156"/>
        <v>0</v>
      </c>
      <c r="L357" s="66">
        <f t="shared" si="156"/>
        <v>0</v>
      </c>
      <c r="M357" s="66">
        <f t="shared" si="156"/>
        <v>0</v>
      </c>
      <c r="N357" s="66">
        <f t="shared" si="156"/>
        <v>0</v>
      </c>
      <c r="O357" s="120">
        <f>+O358+O359+O360</f>
        <v>0</v>
      </c>
    </row>
    <row r="358" spans="1:15" ht="22.5" x14ac:dyDescent="0.2">
      <c r="A358" s="56">
        <v>2</v>
      </c>
      <c r="B358" s="57">
        <v>4</v>
      </c>
      <c r="C358" s="57">
        <v>2</v>
      </c>
      <c r="D358" s="57">
        <v>2</v>
      </c>
      <c r="E358" s="57" t="s">
        <v>309</v>
      </c>
      <c r="F358" s="60" t="s">
        <v>414</v>
      </c>
      <c r="G358" s="66"/>
      <c r="H358" s="66"/>
      <c r="I358" s="66"/>
      <c r="J358" s="66"/>
      <c r="K358" s="66"/>
      <c r="L358" s="66"/>
      <c r="M358" s="66"/>
      <c r="N358" s="55">
        <f>SUBTOTAL(9,G358:M358)</f>
        <v>0</v>
      </c>
      <c r="O358" s="110">
        <f>IFERROR(N358/$N$18*100,"0.00")</f>
        <v>0</v>
      </c>
    </row>
    <row r="359" spans="1:15" ht="22.5" x14ac:dyDescent="0.2">
      <c r="A359" s="56">
        <v>2</v>
      </c>
      <c r="B359" s="57">
        <v>4</v>
      </c>
      <c r="C359" s="57">
        <v>2</v>
      </c>
      <c r="D359" s="57">
        <v>2</v>
      </c>
      <c r="E359" s="57" t="s">
        <v>310</v>
      </c>
      <c r="F359" s="60" t="s">
        <v>415</v>
      </c>
      <c r="G359" s="66"/>
      <c r="H359" s="66"/>
      <c r="I359" s="66"/>
      <c r="J359" s="66"/>
      <c r="K359" s="66"/>
      <c r="L359" s="66"/>
      <c r="M359" s="66"/>
      <c r="N359" s="55">
        <f>SUBTOTAL(9,G359:M359)</f>
        <v>0</v>
      </c>
      <c r="O359" s="110">
        <f>IFERROR(N359/$N$18*100,"0.00")</f>
        <v>0</v>
      </c>
    </row>
    <row r="360" spans="1:15" ht="22.5" x14ac:dyDescent="0.2">
      <c r="A360" s="56">
        <v>2</v>
      </c>
      <c r="B360" s="57">
        <v>4</v>
      </c>
      <c r="C360" s="57">
        <v>2</v>
      </c>
      <c r="D360" s="57">
        <v>2</v>
      </c>
      <c r="E360" s="57" t="s">
        <v>311</v>
      </c>
      <c r="F360" s="60" t="s">
        <v>416</v>
      </c>
      <c r="G360" s="66"/>
      <c r="H360" s="66"/>
      <c r="I360" s="66"/>
      <c r="J360" s="66"/>
      <c r="K360" s="66"/>
      <c r="L360" s="66"/>
      <c r="M360" s="66"/>
      <c r="N360" s="55">
        <f>SUBTOTAL(9,G360:M360)</f>
        <v>0</v>
      </c>
      <c r="O360" s="110">
        <f>IFERROR(N360/$N$18*100,"0.00")</f>
        <v>0</v>
      </c>
    </row>
    <row r="361" spans="1:15" ht="12.75" x14ac:dyDescent="0.2">
      <c r="A361" s="61">
        <v>2</v>
      </c>
      <c r="B361" s="65">
        <v>4</v>
      </c>
      <c r="C361" s="65">
        <v>2</v>
      </c>
      <c r="D361" s="65">
        <v>3</v>
      </c>
      <c r="E361" s="65"/>
      <c r="F361" s="75" t="s">
        <v>417</v>
      </c>
      <c r="G361" s="66">
        <f>G362+G363+G364</f>
        <v>0</v>
      </c>
      <c r="H361" s="66">
        <f t="shared" ref="H361:N361" si="157">H362+H363+H364</f>
        <v>0</v>
      </c>
      <c r="I361" s="66">
        <f t="shared" si="157"/>
        <v>0</v>
      </c>
      <c r="J361" s="66">
        <f t="shared" si="157"/>
        <v>0</v>
      </c>
      <c r="K361" s="66">
        <f t="shared" si="157"/>
        <v>0</v>
      </c>
      <c r="L361" s="66">
        <f t="shared" si="157"/>
        <v>0</v>
      </c>
      <c r="M361" s="66">
        <f t="shared" si="157"/>
        <v>0</v>
      </c>
      <c r="N361" s="66">
        <f t="shared" si="157"/>
        <v>0</v>
      </c>
      <c r="O361" s="122">
        <f>O362+O363+O364</f>
        <v>0</v>
      </c>
    </row>
    <row r="362" spans="1:15" ht="22.5" x14ac:dyDescent="0.2">
      <c r="A362" s="54">
        <v>2</v>
      </c>
      <c r="B362" s="57">
        <v>4</v>
      </c>
      <c r="C362" s="57">
        <v>2</v>
      </c>
      <c r="D362" s="57">
        <v>3</v>
      </c>
      <c r="E362" s="57" t="s">
        <v>309</v>
      </c>
      <c r="F362" s="60" t="s">
        <v>418</v>
      </c>
      <c r="G362" s="55"/>
      <c r="H362" s="55"/>
      <c r="I362" s="55"/>
      <c r="J362" s="55"/>
      <c r="K362" s="55"/>
      <c r="L362" s="55"/>
      <c r="M362" s="55"/>
      <c r="N362" s="55">
        <f>SUBTOTAL(9,G362:M362)</f>
        <v>0</v>
      </c>
      <c r="O362" s="110">
        <f>IFERROR(N362/$N$18*100,"0.00")</f>
        <v>0</v>
      </c>
    </row>
    <row r="363" spans="1:15" ht="12.75" x14ac:dyDescent="0.2">
      <c r="A363" s="54">
        <v>2</v>
      </c>
      <c r="B363" s="57">
        <v>4</v>
      </c>
      <c r="C363" s="57">
        <v>2</v>
      </c>
      <c r="D363" s="57">
        <v>3</v>
      </c>
      <c r="E363" s="57" t="s">
        <v>310</v>
      </c>
      <c r="F363" s="60" t="s">
        <v>419</v>
      </c>
      <c r="G363" s="55"/>
      <c r="H363" s="55"/>
      <c r="I363" s="55"/>
      <c r="J363" s="55"/>
      <c r="K363" s="55"/>
      <c r="L363" s="55"/>
      <c r="M363" s="55"/>
      <c r="N363" s="55">
        <f>SUBTOTAL(9,G363:M363)</f>
        <v>0</v>
      </c>
      <c r="O363" s="110">
        <f>IFERROR(N363/$N$18*100,"0.00")</f>
        <v>0</v>
      </c>
    </row>
    <row r="364" spans="1:15" ht="22.5" x14ac:dyDescent="0.2">
      <c r="A364" s="54">
        <v>2</v>
      </c>
      <c r="B364" s="57">
        <v>4</v>
      </c>
      <c r="C364" s="57">
        <v>2</v>
      </c>
      <c r="D364" s="57">
        <v>3</v>
      </c>
      <c r="E364" s="57" t="s">
        <v>311</v>
      </c>
      <c r="F364" s="60" t="s">
        <v>420</v>
      </c>
      <c r="G364" s="55"/>
      <c r="H364" s="55"/>
      <c r="I364" s="55"/>
      <c r="J364" s="55"/>
      <c r="K364" s="55"/>
      <c r="L364" s="55"/>
      <c r="M364" s="55"/>
      <c r="N364" s="55">
        <f>SUBTOTAL(9,G364:M364)</f>
        <v>0</v>
      </c>
      <c r="O364" s="110">
        <f>IFERROR(N364/$N$18*100,"0.00")</f>
        <v>0</v>
      </c>
    </row>
    <row r="365" spans="1:15" ht="12.75" x14ac:dyDescent="0.2">
      <c r="A365" s="86">
        <v>2</v>
      </c>
      <c r="B365" s="84">
        <v>4</v>
      </c>
      <c r="C365" s="84">
        <v>4</v>
      </c>
      <c r="D365" s="84"/>
      <c r="E365" s="84"/>
      <c r="F365" s="87" t="s">
        <v>421</v>
      </c>
      <c r="G365" s="342">
        <f>+G366</f>
        <v>0</v>
      </c>
      <c r="H365" s="342">
        <f t="shared" ref="H365:N365" si="158">+H366</f>
        <v>0</v>
      </c>
      <c r="I365" s="342">
        <f t="shared" si="158"/>
        <v>0</v>
      </c>
      <c r="J365" s="342">
        <f t="shared" si="158"/>
        <v>0</v>
      </c>
      <c r="K365" s="342">
        <f t="shared" si="158"/>
        <v>0</v>
      </c>
      <c r="L365" s="342">
        <f t="shared" si="158"/>
        <v>0</v>
      </c>
      <c r="M365" s="342">
        <f t="shared" si="158"/>
        <v>0</v>
      </c>
      <c r="N365" s="342">
        <f t="shared" si="158"/>
        <v>0</v>
      </c>
      <c r="O365" s="119">
        <f>+O366</f>
        <v>0</v>
      </c>
    </row>
    <row r="366" spans="1:15" ht="12.75" x14ac:dyDescent="0.2">
      <c r="A366" s="61">
        <v>2</v>
      </c>
      <c r="B366" s="65">
        <v>4</v>
      </c>
      <c r="C366" s="65">
        <v>4</v>
      </c>
      <c r="D366" s="65">
        <v>1</v>
      </c>
      <c r="E366" s="65"/>
      <c r="F366" s="75" t="s">
        <v>422</v>
      </c>
      <c r="G366" s="66">
        <f>+G367+G368+G369</f>
        <v>0</v>
      </c>
      <c r="H366" s="66">
        <f t="shared" ref="H366:N366" si="159">+H367+H368+H369</f>
        <v>0</v>
      </c>
      <c r="I366" s="66">
        <f t="shared" si="159"/>
        <v>0</v>
      </c>
      <c r="J366" s="66">
        <f t="shared" si="159"/>
        <v>0</v>
      </c>
      <c r="K366" s="66">
        <f t="shared" si="159"/>
        <v>0</v>
      </c>
      <c r="L366" s="66">
        <f t="shared" si="159"/>
        <v>0</v>
      </c>
      <c r="M366" s="66">
        <f t="shared" si="159"/>
        <v>0</v>
      </c>
      <c r="N366" s="66">
        <f t="shared" si="159"/>
        <v>0</v>
      </c>
      <c r="O366" s="122">
        <f>+O367+O368+O369</f>
        <v>0</v>
      </c>
    </row>
    <row r="367" spans="1:15" ht="22.5" x14ac:dyDescent="0.2">
      <c r="A367" s="54">
        <v>2</v>
      </c>
      <c r="B367" s="57">
        <v>4</v>
      </c>
      <c r="C367" s="57">
        <v>4</v>
      </c>
      <c r="D367" s="57">
        <v>1</v>
      </c>
      <c r="E367" s="57" t="s">
        <v>309</v>
      </c>
      <c r="F367" s="60" t="s">
        <v>423</v>
      </c>
      <c r="G367" s="55"/>
      <c r="H367" s="55"/>
      <c r="I367" s="55"/>
      <c r="J367" s="55"/>
      <c r="K367" s="55"/>
      <c r="L367" s="55"/>
      <c r="M367" s="55"/>
      <c r="N367" s="55">
        <f>SUBTOTAL(9,G367:M367)</f>
        <v>0</v>
      </c>
      <c r="O367" s="110">
        <f>IFERROR(N367/$N$18*100,"0.00")</f>
        <v>0</v>
      </c>
    </row>
    <row r="368" spans="1:15" ht="12.75" x14ac:dyDescent="0.2">
      <c r="A368" s="54">
        <v>2</v>
      </c>
      <c r="B368" s="57">
        <v>4</v>
      </c>
      <c r="C368" s="57">
        <v>4</v>
      </c>
      <c r="D368" s="57">
        <v>1</v>
      </c>
      <c r="E368" s="57" t="s">
        <v>310</v>
      </c>
      <c r="F368" s="60" t="s">
        <v>424</v>
      </c>
      <c r="G368" s="55"/>
      <c r="H368" s="55"/>
      <c r="I368" s="55"/>
      <c r="J368" s="55"/>
      <c r="K368" s="55"/>
      <c r="L368" s="55"/>
      <c r="M368" s="55"/>
      <c r="N368" s="55">
        <f>SUBTOTAL(9,G368:M368)</f>
        <v>0</v>
      </c>
      <c r="O368" s="110">
        <f>IFERROR(N368/$N$18*100,"0.00")</f>
        <v>0</v>
      </c>
    </row>
    <row r="369" spans="1:15" ht="22.5" x14ac:dyDescent="0.2">
      <c r="A369" s="54">
        <v>2</v>
      </c>
      <c r="B369" s="57">
        <v>4</v>
      </c>
      <c r="C369" s="57">
        <v>4</v>
      </c>
      <c r="D369" s="57">
        <v>1</v>
      </c>
      <c r="E369" s="57" t="s">
        <v>311</v>
      </c>
      <c r="F369" s="60" t="s">
        <v>425</v>
      </c>
      <c r="G369" s="55"/>
      <c r="H369" s="55"/>
      <c r="I369" s="55"/>
      <c r="J369" s="55"/>
      <c r="K369" s="55"/>
      <c r="L369" s="55"/>
      <c r="M369" s="55"/>
      <c r="N369" s="55">
        <f>SUBTOTAL(9,G369:M369)</f>
        <v>0</v>
      </c>
      <c r="O369" s="110">
        <f>IFERROR(N369/$N$18*100,"0.00")</f>
        <v>0</v>
      </c>
    </row>
    <row r="370" spans="1:15" ht="12.75" x14ac:dyDescent="0.2">
      <c r="A370" s="86">
        <v>2</v>
      </c>
      <c r="B370" s="84">
        <v>4</v>
      </c>
      <c r="C370" s="84">
        <v>6</v>
      </c>
      <c r="D370" s="84"/>
      <c r="E370" s="84"/>
      <c r="F370" s="87" t="s">
        <v>426</v>
      </c>
      <c r="G370" s="342">
        <f t="shared" ref="G370:N370" si="160">+G371+G373+G375+G377</f>
        <v>0</v>
      </c>
      <c r="H370" s="342">
        <f t="shared" si="160"/>
        <v>0</v>
      </c>
      <c r="I370" s="342">
        <f t="shared" si="160"/>
        <v>0</v>
      </c>
      <c r="J370" s="342">
        <f t="shared" si="160"/>
        <v>0</v>
      </c>
      <c r="K370" s="342">
        <f t="shared" si="160"/>
        <v>0</v>
      </c>
      <c r="L370" s="342">
        <f t="shared" si="160"/>
        <v>0</v>
      </c>
      <c r="M370" s="342">
        <f t="shared" si="160"/>
        <v>0</v>
      </c>
      <c r="N370" s="342">
        <f t="shared" si="160"/>
        <v>0</v>
      </c>
      <c r="O370" s="119">
        <f>+O371+O373+O375+O377</f>
        <v>0</v>
      </c>
    </row>
    <row r="371" spans="1:15" ht="12.75" x14ac:dyDescent="0.2">
      <c r="A371" s="67">
        <v>2</v>
      </c>
      <c r="B371" s="65">
        <v>4</v>
      </c>
      <c r="C371" s="65">
        <v>6</v>
      </c>
      <c r="D371" s="65">
        <v>1</v>
      </c>
      <c r="E371" s="65"/>
      <c r="F371" s="75" t="s">
        <v>427</v>
      </c>
      <c r="G371" s="66">
        <f t="shared" ref="G371:O371" si="161">+G372</f>
        <v>0</v>
      </c>
      <c r="H371" s="66">
        <f t="shared" si="161"/>
        <v>0</v>
      </c>
      <c r="I371" s="66">
        <f t="shared" si="161"/>
        <v>0</v>
      </c>
      <c r="J371" s="66">
        <f t="shared" si="161"/>
        <v>0</v>
      </c>
      <c r="K371" s="66">
        <f t="shared" si="161"/>
        <v>0</v>
      </c>
      <c r="L371" s="66">
        <f t="shared" si="161"/>
        <v>0</v>
      </c>
      <c r="M371" s="66">
        <f t="shared" si="161"/>
        <v>0</v>
      </c>
      <c r="N371" s="66">
        <f t="shared" si="161"/>
        <v>0</v>
      </c>
      <c r="O371" s="121">
        <f t="shared" si="161"/>
        <v>0</v>
      </c>
    </row>
    <row r="372" spans="1:15" ht="12.75" x14ac:dyDescent="0.2">
      <c r="A372" s="62">
        <v>2</v>
      </c>
      <c r="B372" s="57">
        <v>4</v>
      </c>
      <c r="C372" s="57">
        <v>6</v>
      </c>
      <c r="D372" s="57">
        <v>1</v>
      </c>
      <c r="E372" s="57" t="s">
        <v>309</v>
      </c>
      <c r="F372" s="60" t="s">
        <v>427</v>
      </c>
      <c r="G372" s="66"/>
      <c r="H372" s="66"/>
      <c r="I372" s="66"/>
      <c r="J372" s="66"/>
      <c r="K372" s="66"/>
      <c r="L372" s="66"/>
      <c r="M372" s="66"/>
      <c r="N372" s="55">
        <f>SUBTOTAL(9,G372:M372)</f>
        <v>0</v>
      </c>
      <c r="O372" s="110">
        <f>IFERROR(N372/$N$18*100,"0.00")</f>
        <v>0</v>
      </c>
    </row>
    <row r="373" spans="1:15" ht="12.75" x14ac:dyDescent="0.2">
      <c r="A373" s="131">
        <v>2</v>
      </c>
      <c r="B373" s="127">
        <v>4</v>
      </c>
      <c r="C373" s="127">
        <v>6</v>
      </c>
      <c r="D373" s="127">
        <v>2</v>
      </c>
      <c r="E373" s="127"/>
      <c r="F373" s="128" t="s">
        <v>428</v>
      </c>
      <c r="G373" s="344">
        <f t="shared" ref="G373:O373" si="162">+G374</f>
        <v>0</v>
      </c>
      <c r="H373" s="344">
        <f t="shared" si="162"/>
        <v>0</v>
      </c>
      <c r="I373" s="344">
        <f t="shared" si="162"/>
        <v>0</v>
      </c>
      <c r="J373" s="344">
        <f t="shared" si="162"/>
        <v>0</v>
      </c>
      <c r="K373" s="344">
        <f t="shared" si="162"/>
        <v>0</v>
      </c>
      <c r="L373" s="344">
        <f t="shared" si="162"/>
        <v>0</v>
      </c>
      <c r="M373" s="344">
        <f t="shared" si="162"/>
        <v>0</v>
      </c>
      <c r="N373" s="344">
        <f t="shared" si="162"/>
        <v>0</v>
      </c>
      <c r="O373" s="133">
        <f t="shared" si="162"/>
        <v>0</v>
      </c>
    </row>
    <row r="374" spans="1:15" ht="12.75" x14ac:dyDescent="0.2">
      <c r="A374" s="62">
        <v>2</v>
      </c>
      <c r="B374" s="57">
        <v>4</v>
      </c>
      <c r="C374" s="57">
        <v>6</v>
      </c>
      <c r="D374" s="57">
        <v>2</v>
      </c>
      <c r="E374" s="57" t="s">
        <v>309</v>
      </c>
      <c r="F374" s="60" t="s">
        <v>428</v>
      </c>
      <c r="G374" s="66"/>
      <c r="H374" s="66"/>
      <c r="I374" s="66"/>
      <c r="J374" s="66"/>
      <c r="K374" s="66"/>
      <c r="L374" s="66"/>
      <c r="M374" s="66"/>
      <c r="N374" s="55">
        <f>SUBTOTAL(9,G374:M374)</f>
        <v>0</v>
      </c>
      <c r="O374" s="110">
        <f>IFERROR(N374/$N$18*100,"0.00")</f>
        <v>0</v>
      </c>
    </row>
    <row r="375" spans="1:15" ht="12.75" x14ac:dyDescent="0.2">
      <c r="A375" s="67">
        <v>2</v>
      </c>
      <c r="B375" s="65">
        <v>4</v>
      </c>
      <c r="C375" s="65">
        <v>6</v>
      </c>
      <c r="D375" s="65">
        <v>3</v>
      </c>
      <c r="E375" s="57"/>
      <c r="F375" s="75" t="s">
        <v>429</v>
      </c>
      <c r="G375" s="66">
        <f t="shared" ref="G375:O375" si="163">+G376</f>
        <v>0</v>
      </c>
      <c r="H375" s="66">
        <f t="shared" si="163"/>
        <v>0</v>
      </c>
      <c r="I375" s="66">
        <f t="shared" si="163"/>
        <v>0</v>
      </c>
      <c r="J375" s="66">
        <f t="shared" si="163"/>
        <v>0</v>
      </c>
      <c r="K375" s="66">
        <f t="shared" si="163"/>
        <v>0</v>
      </c>
      <c r="L375" s="66">
        <f t="shared" si="163"/>
        <v>0</v>
      </c>
      <c r="M375" s="66">
        <f t="shared" si="163"/>
        <v>0</v>
      </c>
      <c r="N375" s="66">
        <f t="shared" si="163"/>
        <v>0</v>
      </c>
      <c r="O375" s="120">
        <f t="shared" si="163"/>
        <v>0</v>
      </c>
    </row>
    <row r="376" spans="1:15" ht="12.75" x14ac:dyDescent="0.2">
      <c r="A376" s="62">
        <v>2</v>
      </c>
      <c r="B376" s="57">
        <v>4</v>
      </c>
      <c r="C376" s="57">
        <v>6</v>
      </c>
      <c r="D376" s="57">
        <v>3</v>
      </c>
      <c r="E376" s="57" t="s">
        <v>309</v>
      </c>
      <c r="F376" s="60" t="s">
        <v>429</v>
      </c>
      <c r="G376" s="66"/>
      <c r="H376" s="66"/>
      <c r="I376" s="66"/>
      <c r="J376" s="66"/>
      <c r="K376" s="66"/>
      <c r="L376" s="66"/>
      <c r="M376" s="66"/>
      <c r="N376" s="55">
        <f>SUBTOTAL(9,G376:M376)</f>
        <v>0</v>
      </c>
      <c r="O376" s="110">
        <f>IFERROR(N376/$N$18*100,"0.00")</f>
        <v>0</v>
      </c>
    </row>
    <row r="377" spans="1:15" ht="12.75" x14ac:dyDescent="0.2">
      <c r="A377" s="67">
        <v>2</v>
      </c>
      <c r="B377" s="65">
        <v>4</v>
      </c>
      <c r="C377" s="65">
        <v>6</v>
      </c>
      <c r="D377" s="65">
        <v>4</v>
      </c>
      <c r="E377" s="65"/>
      <c r="F377" s="75" t="s">
        <v>430</v>
      </c>
      <c r="G377" s="66">
        <f t="shared" ref="G377:O377" si="164">+G378</f>
        <v>0</v>
      </c>
      <c r="H377" s="66">
        <f t="shared" si="164"/>
        <v>0</v>
      </c>
      <c r="I377" s="66">
        <f t="shared" si="164"/>
        <v>0</v>
      </c>
      <c r="J377" s="66">
        <f t="shared" si="164"/>
        <v>0</v>
      </c>
      <c r="K377" s="66">
        <f t="shared" si="164"/>
        <v>0</v>
      </c>
      <c r="L377" s="66">
        <f t="shared" si="164"/>
        <v>0</v>
      </c>
      <c r="M377" s="66">
        <f t="shared" si="164"/>
        <v>0</v>
      </c>
      <c r="N377" s="66">
        <f t="shared" si="164"/>
        <v>0</v>
      </c>
      <c r="O377" s="120">
        <f t="shared" si="164"/>
        <v>0</v>
      </c>
    </row>
    <row r="378" spans="1:15" ht="12.75" x14ac:dyDescent="0.2">
      <c r="A378" s="62">
        <v>2</v>
      </c>
      <c r="B378" s="57">
        <v>4</v>
      </c>
      <c r="C378" s="57">
        <v>6</v>
      </c>
      <c r="D378" s="57">
        <v>4</v>
      </c>
      <c r="E378" s="57" t="s">
        <v>309</v>
      </c>
      <c r="F378" s="60" t="s">
        <v>430</v>
      </c>
      <c r="G378" s="66"/>
      <c r="H378" s="66"/>
      <c r="I378" s="66"/>
      <c r="J378" s="66"/>
      <c r="K378" s="66"/>
      <c r="L378" s="66"/>
      <c r="M378" s="66"/>
      <c r="N378" s="55">
        <f>SUBTOTAL(9,G378:M378)</f>
        <v>0</v>
      </c>
      <c r="O378" s="110">
        <f>IFERROR(N378/$N$18*100,"0.00")</f>
        <v>0</v>
      </c>
    </row>
    <row r="379" spans="1:15" ht="12.75" x14ac:dyDescent="0.2">
      <c r="A379" s="86">
        <v>2</v>
      </c>
      <c r="B379" s="84">
        <v>4</v>
      </c>
      <c r="C379" s="84">
        <v>7</v>
      </c>
      <c r="D379" s="84"/>
      <c r="E379" s="84"/>
      <c r="F379" s="87" t="s">
        <v>431</v>
      </c>
      <c r="G379" s="342">
        <f t="shared" ref="G379:N379" si="165">+G380+G382+G384</f>
        <v>0</v>
      </c>
      <c r="H379" s="342">
        <f t="shared" si="165"/>
        <v>0</v>
      </c>
      <c r="I379" s="342">
        <f t="shared" si="165"/>
        <v>0</v>
      </c>
      <c r="J379" s="342">
        <f t="shared" si="165"/>
        <v>0</v>
      </c>
      <c r="K379" s="342">
        <f t="shared" si="165"/>
        <v>0</v>
      </c>
      <c r="L379" s="342">
        <f t="shared" si="165"/>
        <v>0</v>
      </c>
      <c r="M379" s="342">
        <f t="shared" si="165"/>
        <v>0</v>
      </c>
      <c r="N379" s="342">
        <f t="shared" si="165"/>
        <v>0</v>
      </c>
      <c r="O379" s="119">
        <f>+O380+O382+O384</f>
        <v>0</v>
      </c>
    </row>
    <row r="380" spans="1:15" ht="22.5" x14ac:dyDescent="0.2">
      <c r="A380" s="64">
        <v>2</v>
      </c>
      <c r="B380" s="65">
        <v>4</v>
      </c>
      <c r="C380" s="65">
        <v>7</v>
      </c>
      <c r="D380" s="65">
        <v>1</v>
      </c>
      <c r="E380" s="65"/>
      <c r="F380" s="75" t="s">
        <v>432</v>
      </c>
      <c r="G380" s="66">
        <f t="shared" ref="G380:O380" si="166">+G381</f>
        <v>0</v>
      </c>
      <c r="H380" s="66">
        <f t="shared" si="166"/>
        <v>0</v>
      </c>
      <c r="I380" s="66">
        <f t="shared" si="166"/>
        <v>0</v>
      </c>
      <c r="J380" s="66">
        <f t="shared" si="166"/>
        <v>0</v>
      </c>
      <c r="K380" s="66">
        <f t="shared" si="166"/>
        <v>0</v>
      </c>
      <c r="L380" s="66">
        <f t="shared" si="166"/>
        <v>0</v>
      </c>
      <c r="M380" s="66">
        <f t="shared" si="166"/>
        <v>0</v>
      </c>
      <c r="N380" s="66">
        <f t="shared" si="166"/>
        <v>0</v>
      </c>
      <c r="O380" s="121">
        <f t="shared" si="166"/>
        <v>0</v>
      </c>
    </row>
    <row r="381" spans="1:15" ht="12.75" x14ac:dyDescent="0.2">
      <c r="A381" s="62">
        <v>2</v>
      </c>
      <c r="B381" s="57">
        <v>4</v>
      </c>
      <c r="C381" s="57">
        <v>7</v>
      </c>
      <c r="D381" s="57">
        <v>1</v>
      </c>
      <c r="E381" s="57" t="s">
        <v>309</v>
      </c>
      <c r="F381" s="60" t="s">
        <v>433</v>
      </c>
      <c r="G381" s="66"/>
      <c r="H381" s="66"/>
      <c r="I381" s="66"/>
      <c r="J381" s="66"/>
      <c r="K381" s="66"/>
      <c r="L381" s="66"/>
      <c r="M381" s="66"/>
      <c r="N381" s="55">
        <f>SUBTOTAL(9,G381:M381)</f>
        <v>0</v>
      </c>
      <c r="O381" s="110">
        <f>IFERROR(N381/$N$18*100,"0.00")</f>
        <v>0</v>
      </c>
    </row>
    <row r="382" spans="1:15" ht="12.75" x14ac:dyDescent="0.2">
      <c r="A382" s="67">
        <v>2</v>
      </c>
      <c r="B382" s="65">
        <v>4</v>
      </c>
      <c r="C382" s="65">
        <v>7</v>
      </c>
      <c r="D382" s="65">
        <v>2</v>
      </c>
      <c r="E382" s="65"/>
      <c r="F382" s="75" t="s">
        <v>434</v>
      </c>
      <c r="G382" s="66">
        <f t="shared" ref="G382:O382" si="167">+G383</f>
        <v>0</v>
      </c>
      <c r="H382" s="66">
        <f t="shared" si="167"/>
        <v>0</v>
      </c>
      <c r="I382" s="66">
        <f t="shared" si="167"/>
        <v>0</v>
      </c>
      <c r="J382" s="66">
        <f t="shared" si="167"/>
        <v>0</v>
      </c>
      <c r="K382" s="66">
        <f t="shared" si="167"/>
        <v>0</v>
      </c>
      <c r="L382" s="66">
        <f t="shared" si="167"/>
        <v>0</v>
      </c>
      <c r="M382" s="66">
        <f t="shared" si="167"/>
        <v>0</v>
      </c>
      <c r="N382" s="66">
        <f t="shared" si="167"/>
        <v>0</v>
      </c>
      <c r="O382" s="120">
        <f t="shared" si="167"/>
        <v>0</v>
      </c>
    </row>
    <row r="383" spans="1:15" ht="12.75" x14ac:dyDescent="0.2">
      <c r="A383" s="62">
        <v>2</v>
      </c>
      <c r="B383" s="57">
        <v>4</v>
      </c>
      <c r="C383" s="57">
        <v>7</v>
      </c>
      <c r="D383" s="57">
        <v>2</v>
      </c>
      <c r="E383" s="57" t="s">
        <v>309</v>
      </c>
      <c r="F383" s="60" t="s">
        <v>435</v>
      </c>
      <c r="G383" s="66"/>
      <c r="H383" s="66"/>
      <c r="I383" s="66"/>
      <c r="J383" s="66"/>
      <c r="K383" s="66"/>
      <c r="L383" s="66"/>
      <c r="M383" s="66"/>
      <c r="N383" s="55">
        <f>SUBTOTAL(9,G383:M383)</f>
        <v>0</v>
      </c>
      <c r="O383" s="110">
        <f>IFERROR(N383/$N$18*100,"0.00")</f>
        <v>0</v>
      </c>
    </row>
    <row r="384" spans="1:15" ht="12.75" x14ac:dyDescent="0.2">
      <c r="A384" s="67">
        <v>2</v>
      </c>
      <c r="B384" s="65">
        <v>4</v>
      </c>
      <c r="C384" s="65">
        <v>7</v>
      </c>
      <c r="D384" s="65">
        <v>3</v>
      </c>
      <c r="E384" s="65"/>
      <c r="F384" s="75" t="s">
        <v>436</v>
      </c>
      <c r="G384" s="66">
        <f t="shared" ref="G384:O384" si="168">+G385</f>
        <v>0</v>
      </c>
      <c r="H384" s="66">
        <f t="shared" si="168"/>
        <v>0</v>
      </c>
      <c r="I384" s="66">
        <f t="shared" si="168"/>
        <v>0</v>
      </c>
      <c r="J384" s="66">
        <f t="shared" si="168"/>
        <v>0</v>
      </c>
      <c r="K384" s="66">
        <f t="shared" si="168"/>
        <v>0</v>
      </c>
      <c r="L384" s="66">
        <f t="shared" si="168"/>
        <v>0</v>
      </c>
      <c r="M384" s="66">
        <f t="shared" si="168"/>
        <v>0</v>
      </c>
      <c r="N384" s="66">
        <f t="shared" si="168"/>
        <v>0</v>
      </c>
      <c r="O384" s="120">
        <f t="shared" si="168"/>
        <v>0</v>
      </c>
    </row>
    <row r="385" spans="1:15" ht="12.75" x14ac:dyDescent="0.2">
      <c r="A385" s="62">
        <v>2</v>
      </c>
      <c r="B385" s="57">
        <v>4</v>
      </c>
      <c r="C385" s="57">
        <v>7</v>
      </c>
      <c r="D385" s="57">
        <v>3</v>
      </c>
      <c r="E385" s="57" t="s">
        <v>309</v>
      </c>
      <c r="F385" s="60" t="s">
        <v>436</v>
      </c>
      <c r="G385" s="66"/>
      <c r="H385" s="66"/>
      <c r="I385" s="66"/>
      <c r="J385" s="66"/>
      <c r="K385" s="66"/>
      <c r="L385" s="66"/>
      <c r="M385" s="66"/>
      <c r="N385" s="55">
        <f>SUBTOTAL(9,G385:M385)</f>
        <v>0</v>
      </c>
      <c r="O385" s="110">
        <f>IFERROR(N385/$N$18*100,"0.00")</f>
        <v>0</v>
      </c>
    </row>
    <row r="386" spans="1:15" ht="12.75" x14ac:dyDescent="0.2">
      <c r="A386" s="86">
        <v>2</v>
      </c>
      <c r="B386" s="84">
        <v>4</v>
      </c>
      <c r="C386" s="84">
        <v>9</v>
      </c>
      <c r="D386" s="84"/>
      <c r="E386" s="84"/>
      <c r="F386" s="87" t="s">
        <v>437</v>
      </c>
      <c r="G386" s="342">
        <f t="shared" ref="G386:N386" si="169">+G387+G389+G391+G393</f>
        <v>0</v>
      </c>
      <c r="H386" s="342">
        <f t="shared" si="169"/>
        <v>0</v>
      </c>
      <c r="I386" s="342">
        <f t="shared" si="169"/>
        <v>0</v>
      </c>
      <c r="J386" s="342">
        <f t="shared" si="169"/>
        <v>0</v>
      </c>
      <c r="K386" s="342">
        <f t="shared" si="169"/>
        <v>0</v>
      </c>
      <c r="L386" s="342">
        <f t="shared" si="169"/>
        <v>0</v>
      </c>
      <c r="M386" s="342">
        <f t="shared" si="169"/>
        <v>0</v>
      </c>
      <c r="N386" s="342">
        <f t="shared" si="169"/>
        <v>0</v>
      </c>
      <c r="O386" s="119">
        <f>+O387+O389+O391+O393</f>
        <v>0</v>
      </c>
    </row>
    <row r="387" spans="1:15" ht="12.75" x14ac:dyDescent="0.2">
      <c r="A387" s="67">
        <v>2</v>
      </c>
      <c r="B387" s="65">
        <v>4</v>
      </c>
      <c r="C387" s="65">
        <v>9</v>
      </c>
      <c r="D387" s="65">
        <v>1</v>
      </c>
      <c r="E387" s="65"/>
      <c r="F387" s="75" t="s">
        <v>437</v>
      </c>
      <c r="G387" s="66">
        <f t="shared" ref="G387:O387" si="170">+G388</f>
        <v>0</v>
      </c>
      <c r="H387" s="66">
        <f t="shared" si="170"/>
        <v>0</v>
      </c>
      <c r="I387" s="66">
        <f t="shared" si="170"/>
        <v>0</v>
      </c>
      <c r="J387" s="66">
        <f t="shared" si="170"/>
        <v>0</v>
      </c>
      <c r="K387" s="66">
        <f t="shared" si="170"/>
        <v>0</v>
      </c>
      <c r="L387" s="66">
        <f t="shared" si="170"/>
        <v>0</v>
      </c>
      <c r="M387" s="66">
        <f t="shared" si="170"/>
        <v>0</v>
      </c>
      <c r="N387" s="66">
        <f t="shared" si="170"/>
        <v>0</v>
      </c>
      <c r="O387" s="121">
        <f t="shared" si="170"/>
        <v>0</v>
      </c>
    </row>
    <row r="388" spans="1:15" ht="12.75" x14ac:dyDescent="0.2">
      <c r="A388" s="62">
        <v>2</v>
      </c>
      <c r="B388" s="57">
        <v>4</v>
      </c>
      <c r="C388" s="57">
        <v>9</v>
      </c>
      <c r="D388" s="57">
        <v>1</v>
      </c>
      <c r="E388" s="57" t="s">
        <v>309</v>
      </c>
      <c r="F388" s="60" t="s">
        <v>437</v>
      </c>
      <c r="G388" s="66"/>
      <c r="H388" s="66"/>
      <c r="I388" s="66"/>
      <c r="J388" s="66"/>
      <c r="K388" s="66"/>
      <c r="L388" s="66"/>
      <c r="M388" s="66"/>
      <c r="N388" s="55">
        <f>SUBTOTAL(9,G388:M388)</f>
        <v>0</v>
      </c>
      <c r="O388" s="110">
        <f>IFERROR(N388/$N$18*100,"0.00")</f>
        <v>0</v>
      </c>
    </row>
    <row r="389" spans="1:15" ht="12.75" x14ac:dyDescent="0.2">
      <c r="A389" s="67">
        <v>2</v>
      </c>
      <c r="B389" s="65">
        <v>4</v>
      </c>
      <c r="C389" s="65">
        <v>9</v>
      </c>
      <c r="D389" s="65">
        <v>2</v>
      </c>
      <c r="E389" s="65"/>
      <c r="F389" s="75" t="s">
        <v>438</v>
      </c>
      <c r="G389" s="66">
        <f t="shared" ref="G389:O389" si="171">+G390</f>
        <v>0</v>
      </c>
      <c r="H389" s="66">
        <f t="shared" si="171"/>
        <v>0</v>
      </c>
      <c r="I389" s="66">
        <f t="shared" si="171"/>
        <v>0</v>
      </c>
      <c r="J389" s="66">
        <f t="shared" si="171"/>
        <v>0</v>
      </c>
      <c r="K389" s="66">
        <f t="shared" si="171"/>
        <v>0</v>
      </c>
      <c r="L389" s="66">
        <f t="shared" si="171"/>
        <v>0</v>
      </c>
      <c r="M389" s="66">
        <f t="shared" si="171"/>
        <v>0</v>
      </c>
      <c r="N389" s="66">
        <f t="shared" si="171"/>
        <v>0</v>
      </c>
      <c r="O389" s="121">
        <f t="shared" si="171"/>
        <v>0</v>
      </c>
    </row>
    <row r="390" spans="1:15" ht="12.75" x14ac:dyDescent="0.2">
      <c r="A390" s="62">
        <v>2</v>
      </c>
      <c r="B390" s="57">
        <v>4</v>
      </c>
      <c r="C390" s="57">
        <v>9</v>
      </c>
      <c r="D390" s="57">
        <v>2</v>
      </c>
      <c r="E390" s="57" t="s">
        <v>309</v>
      </c>
      <c r="F390" s="60" t="s">
        <v>438</v>
      </c>
      <c r="G390" s="66"/>
      <c r="H390" s="66"/>
      <c r="I390" s="66"/>
      <c r="J390" s="66"/>
      <c r="K390" s="66"/>
      <c r="L390" s="66"/>
      <c r="M390" s="66"/>
      <c r="N390" s="55">
        <f>SUBTOTAL(9,G390:M390)</f>
        <v>0</v>
      </c>
      <c r="O390" s="110">
        <f>IFERROR(N390/$N$18*100,"0.00")</f>
        <v>0</v>
      </c>
    </row>
    <row r="391" spans="1:15" ht="12.75" x14ac:dyDescent="0.2">
      <c r="A391" s="67">
        <v>2</v>
      </c>
      <c r="B391" s="65">
        <v>4</v>
      </c>
      <c r="C391" s="65">
        <v>9</v>
      </c>
      <c r="D391" s="65">
        <v>3</v>
      </c>
      <c r="E391" s="65"/>
      <c r="F391" s="75" t="s">
        <v>439</v>
      </c>
      <c r="G391" s="66">
        <f t="shared" ref="G391:O391" si="172">+G392</f>
        <v>0</v>
      </c>
      <c r="H391" s="66">
        <f t="shared" si="172"/>
        <v>0</v>
      </c>
      <c r="I391" s="66">
        <f t="shared" si="172"/>
        <v>0</v>
      </c>
      <c r="J391" s="66">
        <f t="shared" si="172"/>
        <v>0</v>
      </c>
      <c r="K391" s="66">
        <f t="shared" si="172"/>
        <v>0</v>
      </c>
      <c r="L391" s="66">
        <f t="shared" si="172"/>
        <v>0</v>
      </c>
      <c r="M391" s="66">
        <f t="shared" si="172"/>
        <v>0</v>
      </c>
      <c r="N391" s="66">
        <f t="shared" si="172"/>
        <v>0</v>
      </c>
      <c r="O391" s="121">
        <f t="shared" si="172"/>
        <v>0</v>
      </c>
    </row>
    <row r="392" spans="1:15" ht="12.75" x14ac:dyDescent="0.2">
      <c r="A392" s="62">
        <v>2</v>
      </c>
      <c r="B392" s="57">
        <v>4</v>
      </c>
      <c r="C392" s="57">
        <v>9</v>
      </c>
      <c r="D392" s="57">
        <v>3</v>
      </c>
      <c r="E392" s="57" t="s">
        <v>309</v>
      </c>
      <c r="F392" s="60" t="s">
        <v>439</v>
      </c>
      <c r="G392" s="66"/>
      <c r="H392" s="66"/>
      <c r="I392" s="66"/>
      <c r="J392" s="66"/>
      <c r="K392" s="66"/>
      <c r="L392" s="66"/>
      <c r="M392" s="66"/>
      <c r="N392" s="55">
        <f>SUBTOTAL(9,G392:M392)</f>
        <v>0</v>
      </c>
      <c r="O392" s="110">
        <f>IFERROR(N392/$N$18*100,"0.00")</f>
        <v>0</v>
      </c>
    </row>
    <row r="393" spans="1:15" ht="12.75" x14ac:dyDescent="0.2">
      <c r="A393" s="67">
        <v>2</v>
      </c>
      <c r="B393" s="65">
        <v>4</v>
      </c>
      <c r="C393" s="65">
        <v>9</v>
      </c>
      <c r="D393" s="65">
        <v>4</v>
      </c>
      <c r="E393" s="65"/>
      <c r="F393" s="75" t="s">
        <v>440</v>
      </c>
      <c r="G393" s="66">
        <f t="shared" ref="G393:O393" si="173">+G394</f>
        <v>0</v>
      </c>
      <c r="H393" s="66">
        <f t="shared" si="173"/>
        <v>0</v>
      </c>
      <c r="I393" s="66">
        <f t="shared" si="173"/>
        <v>0</v>
      </c>
      <c r="J393" s="66">
        <f t="shared" si="173"/>
        <v>0</v>
      </c>
      <c r="K393" s="66">
        <f t="shared" si="173"/>
        <v>0</v>
      </c>
      <c r="L393" s="66">
        <f t="shared" si="173"/>
        <v>0</v>
      </c>
      <c r="M393" s="66">
        <f t="shared" si="173"/>
        <v>0</v>
      </c>
      <c r="N393" s="66">
        <f t="shared" si="173"/>
        <v>0</v>
      </c>
      <c r="O393" s="121">
        <f t="shared" si="173"/>
        <v>0</v>
      </c>
    </row>
    <row r="394" spans="1:15" ht="12.75" x14ac:dyDescent="0.2">
      <c r="A394" s="56">
        <v>2</v>
      </c>
      <c r="B394" s="57">
        <v>4</v>
      </c>
      <c r="C394" s="57">
        <v>9</v>
      </c>
      <c r="D394" s="57">
        <v>4</v>
      </c>
      <c r="E394" s="57" t="s">
        <v>309</v>
      </c>
      <c r="F394" s="60" t="s">
        <v>440</v>
      </c>
      <c r="G394" s="66"/>
      <c r="H394" s="66"/>
      <c r="I394" s="66"/>
      <c r="J394" s="66"/>
      <c r="K394" s="66"/>
      <c r="L394" s="66"/>
      <c r="M394" s="66"/>
      <c r="N394" s="55">
        <f>SUBTOTAL(9,G394:M394)</f>
        <v>0</v>
      </c>
      <c r="O394" s="110">
        <f>IFERROR(N394/$N$18*100,"0.00")</f>
        <v>0</v>
      </c>
    </row>
    <row r="395" spans="1:15" ht="12.75" x14ac:dyDescent="0.2">
      <c r="A395" s="88">
        <v>2</v>
      </c>
      <c r="B395" s="89">
        <v>5</v>
      </c>
      <c r="C395" s="90"/>
      <c r="D395" s="90"/>
      <c r="E395" s="90"/>
      <c r="F395" s="91" t="s">
        <v>441</v>
      </c>
      <c r="G395" s="343">
        <f t="shared" ref="G395:N395" si="174">+G396+G398+G400</f>
        <v>0</v>
      </c>
      <c r="H395" s="343">
        <f t="shared" si="174"/>
        <v>0</v>
      </c>
      <c r="I395" s="343">
        <f t="shared" si="174"/>
        <v>0</v>
      </c>
      <c r="J395" s="343">
        <f t="shared" si="174"/>
        <v>0</v>
      </c>
      <c r="K395" s="343">
        <f t="shared" si="174"/>
        <v>0</v>
      </c>
      <c r="L395" s="343">
        <f t="shared" si="174"/>
        <v>0</v>
      </c>
      <c r="M395" s="343">
        <f t="shared" si="174"/>
        <v>0</v>
      </c>
      <c r="N395" s="343">
        <f t="shared" si="174"/>
        <v>0</v>
      </c>
      <c r="O395" s="118">
        <f>+O396+O398+O400</f>
        <v>0</v>
      </c>
    </row>
    <row r="396" spans="1:15" ht="12.75" x14ac:dyDescent="0.2">
      <c r="A396" s="86">
        <v>2</v>
      </c>
      <c r="B396" s="84">
        <v>5</v>
      </c>
      <c r="C396" s="84">
        <v>1</v>
      </c>
      <c r="D396" s="84"/>
      <c r="E396" s="84"/>
      <c r="F396" s="87" t="s">
        <v>442</v>
      </c>
      <c r="G396" s="342">
        <f t="shared" ref="G396:O396" si="175">+G397</f>
        <v>0</v>
      </c>
      <c r="H396" s="342">
        <f t="shared" si="175"/>
        <v>0</v>
      </c>
      <c r="I396" s="342">
        <f t="shared" si="175"/>
        <v>0</v>
      </c>
      <c r="J396" s="342">
        <f t="shared" si="175"/>
        <v>0</v>
      </c>
      <c r="K396" s="342">
        <f t="shared" si="175"/>
        <v>0</v>
      </c>
      <c r="L396" s="342">
        <f t="shared" si="175"/>
        <v>0</v>
      </c>
      <c r="M396" s="342">
        <f t="shared" si="175"/>
        <v>0</v>
      </c>
      <c r="N396" s="342">
        <f t="shared" si="175"/>
        <v>0</v>
      </c>
      <c r="O396" s="119">
        <f t="shared" si="175"/>
        <v>0</v>
      </c>
    </row>
    <row r="397" spans="1:15" ht="12.75" x14ac:dyDescent="0.2">
      <c r="A397" s="76">
        <v>2</v>
      </c>
      <c r="B397" s="77">
        <v>5</v>
      </c>
      <c r="C397" s="77">
        <v>1</v>
      </c>
      <c r="D397" s="77">
        <v>1</v>
      </c>
      <c r="E397" s="77" t="s">
        <v>309</v>
      </c>
      <c r="F397" s="78" t="s">
        <v>443</v>
      </c>
      <c r="G397" s="66"/>
      <c r="H397" s="66"/>
      <c r="I397" s="66"/>
      <c r="J397" s="66"/>
      <c r="K397" s="66"/>
      <c r="L397" s="66"/>
      <c r="M397" s="66"/>
      <c r="N397" s="55">
        <f>SUBTOTAL(9,G397:M397)</f>
        <v>0</v>
      </c>
      <c r="O397" s="110">
        <f>IFERROR(N397/$N$18*100,"0.00")</f>
        <v>0</v>
      </c>
    </row>
    <row r="398" spans="1:15" ht="12.75" x14ac:dyDescent="0.2">
      <c r="A398" s="64">
        <v>2</v>
      </c>
      <c r="B398" s="65">
        <v>5</v>
      </c>
      <c r="C398" s="65">
        <v>1</v>
      </c>
      <c r="D398" s="65">
        <v>2</v>
      </c>
      <c r="E398" s="65"/>
      <c r="F398" s="75" t="s">
        <v>444</v>
      </c>
      <c r="G398" s="66">
        <f t="shared" ref="G398:O398" si="176">+G399</f>
        <v>0</v>
      </c>
      <c r="H398" s="66">
        <f t="shared" si="176"/>
        <v>0</v>
      </c>
      <c r="I398" s="66">
        <f t="shared" si="176"/>
        <v>0</v>
      </c>
      <c r="J398" s="66">
        <f t="shared" si="176"/>
        <v>0</v>
      </c>
      <c r="K398" s="66">
        <f t="shared" si="176"/>
        <v>0</v>
      </c>
      <c r="L398" s="66">
        <f t="shared" si="176"/>
        <v>0</v>
      </c>
      <c r="M398" s="66">
        <f t="shared" si="176"/>
        <v>0</v>
      </c>
      <c r="N398" s="66">
        <f t="shared" si="176"/>
        <v>0</v>
      </c>
      <c r="O398" s="121">
        <f t="shared" si="176"/>
        <v>0</v>
      </c>
    </row>
    <row r="399" spans="1:15" ht="12.75" x14ac:dyDescent="0.2">
      <c r="A399" s="56">
        <v>2</v>
      </c>
      <c r="B399" s="57">
        <v>5</v>
      </c>
      <c r="C399" s="57">
        <v>1</v>
      </c>
      <c r="D399" s="57">
        <v>2</v>
      </c>
      <c r="E399" s="57" t="s">
        <v>309</v>
      </c>
      <c r="F399" s="60" t="s">
        <v>444</v>
      </c>
      <c r="G399" s="66"/>
      <c r="H399" s="66"/>
      <c r="I399" s="66"/>
      <c r="J399" s="66"/>
      <c r="K399" s="66"/>
      <c r="L399" s="66"/>
      <c r="M399" s="66"/>
      <c r="N399" s="55">
        <f>SUBTOTAL(9,G399:M399)</f>
        <v>0</v>
      </c>
      <c r="O399" s="110">
        <f>IFERROR(N399/$N$18*100,"0.00")</f>
        <v>0</v>
      </c>
    </row>
    <row r="400" spans="1:15" ht="12.75" x14ac:dyDescent="0.2">
      <c r="A400" s="64">
        <v>2</v>
      </c>
      <c r="B400" s="65">
        <v>5</v>
      </c>
      <c r="C400" s="65">
        <v>1</v>
      </c>
      <c r="D400" s="65">
        <v>3</v>
      </c>
      <c r="E400" s="65"/>
      <c r="F400" s="75" t="s">
        <v>445</v>
      </c>
      <c r="G400" s="66">
        <f t="shared" ref="G400:O400" si="177">+G401</f>
        <v>0</v>
      </c>
      <c r="H400" s="66">
        <f t="shared" si="177"/>
        <v>0</v>
      </c>
      <c r="I400" s="66">
        <f t="shared" si="177"/>
        <v>0</v>
      </c>
      <c r="J400" s="66">
        <f t="shared" si="177"/>
        <v>0</v>
      </c>
      <c r="K400" s="66">
        <f t="shared" si="177"/>
        <v>0</v>
      </c>
      <c r="L400" s="66">
        <f t="shared" si="177"/>
        <v>0</v>
      </c>
      <c r="M400" s="66">
        <f t="shared" si="177"/>
        <v>0</v>
      </c>
      <c r="N400" s="66">
        <f t="shared" si="177"/>
        <v>0</v>
      </c>
      <c r="O400" s="120">
        <f t="shared" si="177"/>
        <v>0</v>
      </c>
    </row>
    <row r="401" spans="1:15" ht="12.75" x14ac:dyDescent="0.2">
      <c r="A401" s="56">
        <v>2</v>
      </c>
      <c r="B401" s="57">
        <v>5</v>
      </c>
      <c r="C401" s="57">
        <v>1</v>
      </c>
      <c r="D401" s="57">
        <v>3</v>
      </c>
      <c r="E401" s="57" t="s">
        <v>309</v>
      </c>
      <c r="F401" s="60" t="s">
        <v>445</v>
      </c>
      <c r="G401" s="66"/>
      <c r="H401" s="66"/>
      <c r="I401" s="66"/>
      <c r="J401" s="66"/>
      <c r="K401" s="66"/>
      <c r="L401" s="66"/>
      <c r="M401" s="66"/>
      <c r="N401" s="55">
        <f>SUBTOTAL(9,G401:M401)</f>
        <v>0</v>
      </c>
      <c r="O401" s="110">
        <f>IFERROR(N401/$N$18*100,"0.00")</f>
        <v>0</v>
      </c>
    </row>
    <row r="402" spans="1:15" ht="12.75" x14ac:dyDescent="0.2">
      <c r="A402" s="88">
        <v>2</v>
      </c>
      <c r="B402" s="89">
        <v>6</v>
      </c>
      <c r="C402" s="90"/>
      <c r="D402" s="90"/>
      <c r="E402" s="90"/>
      <c r="F402" s="91" t="s">
        <v>255</v>
      </c>
      <c r="G402" s="343">
        <f t="shared" ref="G402:N402" si="178">+G403+G414+G423+G432+G439+G454+G459+G478</f>
        <v>69000</v>
      </c>
      <c r="H402" s="343">
        <f t="shared" si="178"/>
        <v>428400</v>
      </c>
      <c r="I402" s="343">
        <f t="shared" si="178"/>
        <v>3273050.3499999996</v>
      </c>
      <c r="J402" s="343">
        <f t="shared" si="178"/>
        <v>312152</v>
      </c>
      <c r="K402" s="343">
        <f t="shared" si="178"/>
        <v>1938066.1</v>
      </c>
      <c r="L402" s="343">
        <f t="shared" si="178"/>
        <v>0</v>
      </c>
      <c r="M402" s="343">
        <f t="shared" si="178"/>
        <v>1459385</v>
      </c>
      <c r="N402" s="343">
        <f t="shared" si="178"/>
        <v>7480053.4500000002</v>
      </c>
      <c r="O402" s="118">
        <f>+O403+O414+O423+O432+O439+O454+O459+O478</f>
        <v>1.0535532706675506</v>
      </c>
    </row>
    <row r="403" spans="1:15" ht="12.75" x14ac:dyDescent="0.2">
      <c r="A403" s="86">
        <v>2</v>
      </c>
      <c r="B403" s="84">
        <v>6</v>
      </c>
      <c r="C403" s="84">
        <v>1</v>
      </c>
      <c r="D403" s="84"/>
      <c r="E403" s="84"/>
      <c r="F403" s="87" t="s">
        <v>256</v>
      </c>
      <c r="G403" s="342">
        <f t="shared" ref="G403:N403" si="179">+G404+G406+G408+G410+G412</f>
        <v>0</v>
      </c>
      <c r="H403" s="342">
        <f t="shared" si="179"/>
        <v>0</v>
      </c>
      <c r="I403" s="342">
        <f t="shared" si="179"/>
        <v>449129.55</v>
      </c>
      <c r="J403" s="342">
        <f t="shared" si="179"/>
        <v>148380</v>
      </c>
      <c r="K403" s="342">
        <f t="shared" si="179"/>
        <v>0</v>
      </c>
      <c r="L403" s="342">
        <f t="shared" si="179"/>
        <v>0</v>
      </c>
      <c r="M403" s="342">
        <f t="shared" si="179"/>
        <v>1205585</v>
      </c>
      <c r="N403" s="342">
        <f t="shared" si="179"/>
        <v>1803094.55</v>
      </c>
      <c r="O403" s="119">
        <f>+O404+O406+O408+O410+O412</f>
        <v>0.25396291258792209</v>
      </c>
    </row>
    <row r="404" spans="1:15" ht="12.75" x14ac:dyDescent="0.2">
      <c r="A404" s="64">
        <v>2</v>
      </c>
      <c r="B404" s="65">
        <v>6</v>
      </c>
      <c r="C404" s="65">
        <v>1</v>
      </c>
      <c r="D404" s="65">
        <v>1</v>
      </c>
      <c r="E404" s="65"/>
      <c r="F404" s="61" t="s">
        <v>257</v>
      </c>
      <c r="G404" s="66">
        <f t="shared" ref="G404:O404" si="180">+G405</f>
        <v>0</v>
      </c>
      <c r="H404" s="66">
        <f t="shared" si="180"/>
        <v>0</v>
      </c>
      <c r="I404" s="66">
        <f t="shared" si="180"/>
        <v>19876.55</v>
      </c>
      <c r="J404" s="66">
        <f t="shared" si="180"/>
        <v>148380</v>
      </c>
      <c r="K404" s="66">
        <f t="shared" si="180"/>
        <v>0</v>
      </c>
      <c r="L404" s="66">
        <f t="shared" si="180"/>
        <v>0</v>
      </c>
      <c r="M404" s="66">
        <f t="shared" si="180"/>
        <v>351585</v>
      </c>
      <c r="N404" s="66">
        <f t="shared" si="180"/>
        <v>519841.55</v>
      </c>
      <c r="O404" s="121">
        <f t="shared" si="180"/>
        <v>7.3218830439158028E-2</v>
      </c>
    </row>
    <row r="405" spans="1:15" ht="12.75" x14ac:dyDescent="0.2">
      <c r="A405" s="56">
        <v>2</v>
      </c>
      <c r="B405" s="57">
        <v>6</v>
      </c>
      <c r="C405" s="57">
        <v>1</v>
      </c>
      <c r="D405" s="57">
        <v>1</v>
      </c>
      <c r="E405" s="57" t="s">
        <v>309</v>
      </c>
      <c r="F405" s="60" t="s">
        <v>257</v>
      </c>
      <c r="G405" s="66"/>
      <c r="H405" s="66"/>
      <c r="I405" s="66">
        <v>19876.55</v>
      </c>
      <c r="J405" s="66">
        <v>148380</v>
      </c>
      <c r="K405" s="66"/>
      <c r="L405" s="66"/>
      <c r="M405" s="66">
        <v>351585</v>
      </c>
      <c r="N405" s="55">
        <f>SUBTOTAL(9,G405:M405)</f>
        <v>519841.55</v>
      </c>
      <c r="O405" s="110">
        <f>IFERROR(N405/$N$18*100,"0.00")</f>
        <v>7.3218830439158028E-2</v>
      </c>
    </row>
    <row r="406" spans="1:15" ht="12.75" x14ac:dyDescent="0.2">
      <c r="A406" s="64">
        <v>2</v>
      </c>
      <c r="B406" s="65">
        <v>6</v>
      </c>
      <c r="C406" s="65">
        <v>1</v>
      </c>
      <c r="D406" s="65">
        <v>2</v>
      </c>
      <c r="E406" s="65"/>
      <c r="F406" s="61" t="s">
        <v>446</v>
      </c>
      <c r="G406" s="66">
        <f t="shared" ref="G406:O406" si="181">+G407</f>
        <v>0</v>
      </c>
      <c r="H406" s="66">
        <f t="shared" si="181"/>
        <v>0</v>
      </c>
      <c r="I406" s="66">
        <f t="shared" si="181"/>
        <v>363428</v>
      </c>
      <c r="J406" s="66">
        <f t="shared" si="181"/>
        <v>0</v>
      </c>
      <c r="K406" s="66">
        <f t="shared" si="181"/>
        <v>0</v>
      </c>
      <c r="L406" s="66">
        <f t="shared" si="181"/>
        <v>0</v>
      </c>
      <c r="M406" s="66">
        <f t="shared" si="181"/>
        <v>0</v>
      </c>
      <c r="N406" s="66">
        <f t="shared" si="181"/>
        <v>363428</v>
      </c>
      <c r="O406" s="121">
        <f t="shared" si="181"/>
        <v>5.1188238240753019E-2</v>
      </c>
    </row>
    <row r="407" spans="1:15" ht="12.75" x14ac:dyDescent="0.2">
      <c r="A407" s="111">
        <v>2</v>
      </c>
      <c r="B407" s="57">
        <v>6</v>
      </c>
      <c r="C407" s="57">
        <v>1</v>
      </c>
      <c r="D407" s="57">
        <v>2</v>
      </c>
      <c r="E407" s="57" t="s">
        <v>309</v>
      </c>
      <c r="F407" s="60" t="s">
        <v>446</v>
      </c>
      <c r="G407" s="66"/>
      <c r="H407" s="66"/>
      <c r="I407" s="66">
        <f>PPNE5!H407</f>
        <v>363428</v>
      </c>
      <c r="J407" s="66"/>
      <c r="K407" s="66"/>
      <c r="L407" s="66"/>
      <c r="M407" s="66"/>
      <c r="N407" s="55">
        <f>SUBTOTAL(9,G407:M407)</f>
        <v>363428</v>
      </c>
      <c r="O407" s="110">
        <f>IFERROR(N407/$N$18*100,"0.00")</f>
        <v>5.1188238240753019E-2</v>
      </c>
    </row>
    <row r="408" spans="1:15" ht="12.75" x14ac:dyDescent="0.2">
      <c r="A408" s="64">
        <v>2</v>
      </c>
      <c r="B408" s="65">
        <v>6</v>
      </c>
      <c r="C408" s="65">
        <v>1</v>
      </c>
      <c r="D408" s="65">
        <v>3</v>
      </c>
      <c r="E408" s="65"/>
      <c r="F408" s="75" t="s">
        <v>447</v>
      </c>
      <c r="G408" s="66">
        <f t="shared" ref="G408:O408" si="182">+G409</f>
        <v>0</v>
      </c>
      <c r="H408" s="66">
        <f t="shared" si="182"/>
        <v>0</v>
      </c>
      <c r="I408" s="66">
        <f t="shared" si="182"/>
        <v>0</v>
      </c>
      <c r="J408" s="66">
        <f t="shared" si="182"/>
        <v>0</v>
      </c>
      <c r="K408" s="66">
        <f t="shared" si="182"/>
        <v>0</v>
      </c>
      <c r="L408" s="66">
        <f t="shared" si="182"/>
        <v>0</v>
      </c>
      <c r="M408" s="66">
        <f t="shared" si="182"/>
        <v>854000</v>
      </c>
      <c r="N408" s="66">
        <f t="shared" si="182"/>
        <v>854000</v>
      </c>
      <c r="O408" s="121">
        <f t="shared" si="182"/>
        <v>0.12028450052721056</v>
      </c>
    </row>
    <row r="409" spans="1:15" ht="12.75" x14ac:dyDescent="0.2">
      <c r="A409" s="56">
        <v>2</v>
      </c>
      <c r="B409" s="57">
        <v>6</v>
      </c>
      <c r="C409" s="57">
        <v>1</v>
      </c>
      <c r="D409" s="57">
        <v>3</v>
      </c>
      <c r="E409" s="57" t="s">
        <v>309</v>
      </c>
      <c r="F409" s="60" t="s">
        <v>447</v>
      </c>
      <c r="G409" s="66"/>
      <c r="H409" s="66"/>
      <c r="I409" s="66"/>
      <c r="J409" s="66"/>
      <c r="K409" s="66"/>
      <c r="L409" s="66"/>
      <c r="M409" s="66">
        <f>PPNE5!H409</f>
        <v>854000</v>
      </c>
      <c r="N409" s="55">
        <f>SUBTOTAL(9,G409:M409)</f>
        <v>854000</v>
      </c>
      <c r="O409" s="110">
        <f>IFERROR(N409/$N$18*100,"0.00")</f>
        <v>0.12028450052721056</v>
      </c>
    </row>
    <row r="410" spans="1:15" ht="12.75" x14ac:dyDescent="0.2">
      <c r="A410" s="64">
        <v>2</v>
      </c>
      <c r="B410" s="65">
        <v>6</v>
      </c>
      <c r="C410" s="65">
        <v>1</v>
      </c>
      <c r="D410" s="65">
        <v>4</v>
      </c>
      <c r="E410" s="65"/>
      <c r="F410" s="61" t="s">
        <v>448</v>
      </c>
      <c r="G410" s="66">
        <f t="shared" ref="G410:O410" si="183">+G411</f>
        <v>0</v>
      </c>
      <c r="H410" s="66">
        <f t="shared" si="183"/>
        <v>0</v>
      </c>
      <c r="I410" s="66">
        <f t="shared" si="183"/>
        <v>65825</v>
      </c>
      <c r="J410" s="66">
        <f t="shared" si="183"/>
        <v>0</v>
      </c>
      <c r="K410" s="66">
        <f t="shared" si="183"/>
        <v>0</v>
      </c>
      <c r="L410" s="66">
        <f t="shared" si="183"/>
        <v>0</v>
      </c>
      <c r="M410" s="66">
        <f t="shared" si="183"/>
        <v>0</v>
      </c>
      <c r="N410" s="66">
        <f t="shared" si="183"/>
        <v>65825</v>
      </c>
      <c r="O410" s="121">
        <f t="shared" si="183"/>
        <v>9.2713433808005088E-3</v>
      </c>
    </row>
    <row r="411" spans="1:15" ht="12.75" x14ac:dyDescent="0.2">
      <c r="A411" s="56">
        <v>2</v>
      </c>
      <c r="B411" s="57">
        <v>6</v>
      </c>
      <c r="C411" s="57">
        <v>1</v>
      </c>
      <c r="D411" s="57">
        <v>4</v>
      </c>
      <c r="E411" s="57" t="s">
        <v>309</v>
      </c>
      <c r="F411" s="60" t="s">
        <v>448</v>
      </c>
      <c r="G411" s="66"/>
      <c r="H411" s="66"/>
      <c r="I411" s="66">
        <f>PPNE5!H411</f>
        <v>65825</v>
      </c>
      <c r="J411" s="66"/>
      <c r="K411" s="66"/>
      <c r="L411" s="66"/>
      <c r="M411" s="66"/>
      <c r="N411" s="55">
        <f>SUBTOTAL(9,G411:M411)</f>
        <v>65825</v>
      </c>
      <c r="O411" s="110">
        <f>IFERROR(N411/$N$18*100,"0.00")</f>
        <v>9.2713433808005088E-3</v>
      </c>
    </row>
    <row r="412" spans="1:15" ht="12.75" x14ac:dyDescent="0.2">
      <c r="A412" s="64">
        <v>2</v>
      </c>
      <c r="B412" s="65">
        <v>6</v>
      </c>
      <c r="C412" s="65">
        <v>1</v>
      </c>
      <c r="D412" s="65">
        <v>9</v>
      </c>
      <c r="E412" s="65"/>
      <c r="F412" s="61" t="s">
        <v>258</v>
      </c>
      <c r="G412" s="66">
        <f t="shared" ref="G412:O412" si="184">+G413</f>
        <v>0</v>
      </c>
      <c r="H412" s="66">
        <f t="shared" si="184"/>
        <v>0</v>
      </c>
      <c r="I412" s="66">
        <f t="shared" si="184"/>
        <v>0</v>
      </c>
      <c r="J412" s="66">
        <f t="shared" si="184"/>
        <v>0</v>
      </c>
      <c r="K412" s="66">
        <f t="shared" si="184"/>
        <v>0</v>
      </c>
      <c r="L412" s="66">
        <f t="shared" si="184"/>
        <v>0</v>
      </c>
      <c r="M412" s="66">
        <f t="shared" si="184"/>
        <v>0</v>
      </c>
      <c r="N412" s="66">
        <f t="shared" si="184"/>
        <v>0</v>
      </c>
      <c r="O412" s="121">
        <f t="shared" si="184"/>
        <v>0</v>
      </c>
    </row>
    <row r="413" spans="1:15" ht="12.75" x14ac:dyDescent="0.2">
      <c r="A413" s="56">
        <v>2</v>
      </c>
      <c r="B413" s="57">
        <v>6</v>
      </c>
      <c r="C413" s="57">
        <v>1</v>
      </c>
      <c r="D413" s="57">
        <v>9</v>
      </c>
      <c r="E413" s="57" t="s">
        <v>309</v>
      </c>
      <c r="F413" s="60" t="s">
        <v>258</v>
      </c>
      <c r="G413" s="66"/>
      <c r="H413" s="66"/>
      <c r="I413" s="66"/>
      <c r="J413" s="66"/>
      <c r="K413" s="66"/>
      <c r="L413" s="66"/>
      <c r="M413" s="66"/>
      <c r="N413" s="55">
        <f>SUBTOTAL(9,G413:M413)</f>
        <v>0</v>
      </c>
      <c r="O413" s="110">
        <f>IFERROR(N413/$N$18*100,"0.00")</f>
        <v>0</v>
      </c>
    </row>
    <row r="414" spans="1:15" ht="12.75" x14ac:dyDescent="0.2">
      <c r="A414" s="86">
        <v>2</v>
      </c>
      <c r="B414" s="84">
        <v>6</v>
      </c>
      <c r="C414" s="84">
        <v>2</v>
      </c>
      <c r="D414" s="84"/>
      <c r="E414" s="84"/>
      <c r="F414" s="87" t="s">
        <v>259</v>
      </c>
      <c r="G414" s="342">
        <f t="shared" ref="G414:N414" si="185">+G415+G417+G419+G421</f>
        <v>0</v>
      </c>
      <c r="H414" s="342">
        <f t="shared" si="185"/>
        <v>4000</v>
      </c>
      <c r="I414" s="342">
        <f t="shared" si="185"/>
        <v>12000</v>
      </c>
      <c r="J414" s="342">
        <f t="shared" si="185"/>
        <v>4000</v>
      </c>
      <c r="K414" s="342">
        <f t="shared" si="185"/>
        <v>4000</v>
      </c>
      <c r="L414" s="342">
        <f t="shared" si="185"/>
        <v>0</v>
      </c>
      <c r="M414" s="342">
        <f t="shared" si="185"/>
        <v>253800</v>
      </c>
      <c r="N414" s="342">
        <f t="shared" si="185"/>
        <v>277800</v>
      </c>
      <c r="O414" s="119">
        <f>+O415+O417+O419+O421</f>
        <v>3.9127674761661707E-2</v>
      </c>
    </row>
    <row r="415" spans="1:15" ht="12.75" x14ac:dyDescent="0.2">
      <c r="A415" s="64">
        <v>2</v>
      </c>
      <c r="B415" s="65">
        <v>6</v>
      </c>
      <c r="C415" s="65">
        <v>2</v>
      </c>
      <c r="D415" s="65">
        <v>1</v>
      </c>
      <c r="E415" s="65"/>
      <c r="F415" s="61" t="s">
        <v>449</v>
      </c>
      <c r="G415" s="66">
        <f t="shared" ref="G415:O415" si="186">+G416</f>
        <v>0</v>
      </c>
      <c r="H415" s="66">
        <f t="shared" si="186"/>
        <v>4000</v>
      </c>
      <c r="I415" s="66">
        <f t="shared" si="186"/>
        <v>12000</v>
      </c>
      <c r="J415" s="66">
        <f t="shared" si="186"/>
        <v>4000</v>
      </c>
      <c r="K415" s="66">
        <f t="shared" si="186"/>
        <v>4000</v>
      </c>
      <c r="L415" s="66">
        <f t="shared" si="186"/>
        <v>0</v>
      </c>
      <c r="M415" s="66">
        <f t="shared" si="186"/>
        <v>208000</v>
      </c>
      <c r="N415" s="66">
        <f t="shared" si="186"/>
        <v>232000</v>
      </c>
      <c r="O415" s="121">
        <f t="shared" si="186"/>
        <v>3.2676819815354627E-2</v>
      </c>
    </row>
    <row r="416" spans="1:15" ht="12.75" x14ac:dyDescent="0.2">
      <c r="A416" s="62">
        <v>2</v>
      </c>
      <c r="B416" s="57">
        <v>6</v>
      </c>
      <c r="C416" s="57">
        <v>2</v>
      </c>
      <c r="D416" s="57">
        <v>1</v>
      </c>
      <c r="E416" s="57" t="s">
        <v>309</v>
      </c>
      <c r="F416" s="60" t="s">
        <v>449</v>
      </c>
      <c r="G416" s="66"/>
      <c r="H416" s="66">
        <v>4000</v>
      </c>
      <c r="I416" s="66">
        <v>12000</v>
      </c>
      <c r="J416" s="66">
        <v>4000</v>
      </c>
      <c r="K416" s="66">
        <v>4000</v>
      </c>
      <c r="L416" s="66"/>
      <c r="M416" s="66">
        <v>208000</v>
      </c>
      <c r="N416" s="55">
        <f>SUBTOTAL(9,G416:M416)</f>
        <v>232000</v>
      </c>
      <c r="O416" s="110">
        <f>IFERROR(N416/$N$18*100,"0.00")</f>
        <v>3.2676819815354627E-2</v>
      </c>
    </row>
    <row r="417" spans="1:15" ht="12.75" x14ac:dyDescent="0.2">
      <c r="A417" s="67">
        <v>2</v>
      </c>
      <c r="B417" s="65">
        <v>6</v>
      </c>
      <c r="C417" s="65">
        <v>2</v>
      </c>
      <c r="D417" s="65">
        <v>2</v>
      </c>
      <c r="E417" s="65"/>
      <c r="F417" s="75" t="s">
        <v>260</v>
      </c>
      <c r="G417" s="66">
        <f t="shared" ref="G417:O417" si="187">+G418</f>
        <v>0</v>
      </c>
      <c r="H417" s="66">
        <f t="shared" si="187"/>
        <v>0</v>
      </c>
      <c r="I417" s="66">
        <f t="shared" si="187"/>
        <v>0</v>
      </c>
      <c r="J417" s="66">
        <f t="shared" si="187"/>
        <v>0</v>
      </c>
      <c r="K417" s="66">
        <f t="shared" si="187"/>
        <v>0</v>
      </c>
      <c r="L417" s="66">
        <f t="shared" si="187"/>
        <v>0</v>
      </c>
      <c r="M417" s="66">
        <f t="shared" si="187"/>
        <v>0</v>
      </c>
      <c r="N417" s="66">
        <f t="shared" si="187"/>
        <v>0</v>
      </c>
      <c r="O417" s="120">
        <f t="shared" si="187"/>
        <v>0</v>
      </c>
    </row>
    <row r="418" spans="1:15" ht="12.75" x14ac:dyDescent="0.2">
      <c r="A418" s="62">
        <v>2</v>
      </c>
      <c r="B418" s="57">
        <v>6</v>
      </c>
      <c r="C418" s="57">
        <v>2</v>
      </c>
      <c r="D418" s="57">
        <v>2</v>
      </c>
      <c r="E418" s="57" t="s">
        <v>309</v>
      </c>
      <c r="F418" s="60" t="s">
        <v>260</v>
      </c>
      <c r="G418" s="66"/>
      <c r="H418" s="66"/>
      <c r="I418" s="66"/>
      <c r="J418" s="66"/>
      <c r="K418" s="66"/>
      <c r="L418" s="66"/>
      <c r="M418" s="66"/>
      <c r="N418" s="55">
        <f>SUBTOTAL(9,G418:M418)</f>
        <v>0</v>
      </c>
      <c r="O418" s="110">
        <f>IFERROR(N418/$N$18*100,"0.00")</f>
        <v>0</v>
      </c>
    </row>
    <row r="419" spans="1:15" ht="12.75" x14ac:dyDescent="0.2">
      <c r="A419" s="64">
        <v>2</v>
      </c>
      <c r="B419" s="65">
        <v>6</v>
      </c>
      <c r="C419" s="65">
        <v>2</v>
      </c>
      <c r="D419" s="65">
        <v>3</v>
      </c>
      <c r="E419" s="65"/>
      <c r="F419" s="61" t="s">
        <v>261</v>
      </c>
      <c r="G419" s="66">
        <f t="shared" ref="G419:O419" si="188">+G420</f>
        <v>0</v>
      </c>
      <c r="H419" s="66">
        <f t="shared" si="188"/>
        <v>0</v>
      </c>
      <c r="I419" s="66">
        <f t="shared" si="188"/>
        <v>0</v>
      </c>
      <c r="J419" s="66">
        <f t="shared" si="188"/>
        <v>0</v>
      </c>
      <c r="K419" s="66">
        <f t="shared" si="188"/>
        <v>0</v>
      </c>
      <c r="L419" s="66">
        <f t="shared" si="188"/>
        <v>0</v>
      </c>
      <c r="M419" s="66">
        <f t="shared" si="188"/>
        <v>45800</v>
      </c>
      <c r="N419" s="66">
        <f t="shared" si="188"/>
        <v>45800</v>
      </c>
      <c r="O419" s="121">
        <f t="shared" si="188"/>
        <v>6.4508549463070776E-3</v>
      </c>
    </row>
    <row r="420" spans="1:15" ht="12.75" x14ac:dyDescent="0.2">
      <c r="A420" s="62">
        <v>2</v>
      </c>
      <c r="B420" s="57">
        <v>6</v>
      </c>
      <c r="C420" s="57">
        <v>2</v>
      </c>
      <c r="D420" s="57">
        <v>3</v>
      </c>
      <c r="E420" s="57" t="s">
        <v>309</v>
      </c>
      <c r="F420" s="60" t="s">
        <v>261</v>
      </c>
      <c r="G420" s="66"/>
      <c r="H420" s="66"/>
      <c r="I420" s="66"/>
      <c r="J420" s="66"/>
      <c r="K420" s="66"/>
      <c r="L420" s="66"/>
      <c r="M420" s="66">
        <v>45800</v>
      </c>
      <c r="N420" s="55">
        <f>SUBTOTAL(9,G420:M420)</f>
        <v>45800</v>
      </c>
      <c r="O420" s="110">
        <f>IFERROR(N420/$N$18*100,"0.00")</f>
        <v>6.4508549463070776E-3</v>
      </c>
    </row>
    <row r="421" spans="1:15" ht="12.75" x14ac:dyDescent="0.2">
      <c r="A421" s="64">
        <v>2</v>
      </c>
      <c r="B421" s="65">
        <v>6</v>
      </c>
      <c r="C421" s="65">
        <v>2</v>
      </c>
      <c r="D421" s="65">
        <v>4</v>
      </c>
      <c r="E421" s="65"/>
      <c r="F421" s="61" t="s">
        <v>262</v>
      </c>
      <c r="G421" s="66">
        <f t="shared" ref="G421:O421" si="189">+G422</f>
        <v>0</v>
      </c>
      <c r="H421" s="66">
        <f t="shared" si="189"/>
        <v>0</v>
      </c>
      <c r="I421" s="66">
        <f t="shared" si="189"/>
        <v>0</v>
      </c>
      <c r="J421" s="66">
        <f t="shared" si="189"/>
        <v>0</v>
      </c>
      <c r="K421" s="66">
        <f t="shared" si="189"/>
        <v>0</v>
      </c>
      <c r="L421" s="66">
        <f t="shared" si="189"/>
        <v>0</v>
      </c>
      <c r="M421" s="66">
        <f t="shared" si="189"/>
        <v>0</v>
      </c>
      <c r="N421" s="66">
        <f t="shared" si="189"/>
        <v>0</v>
      </c>
      <c r="O421" s="121">
        <f t="shared" si="189"/>
        <v>0</v>
      </c>
    </row>
    <row r="422" spans="1:15" ht="12.75" x14ac:dyDescent="0.2">
      <c r="A422" s="62">
        <v>2</v>
      </c>
      <c r="B422" s="57">
        <v>6</v>
      </c>
      <c r="C422" s="57">
        <v>2</v>
      </c>
      <c r="D422" s="57">
        <v>4</v>
      </c>
      <c r="E422" s="57" t="s">
        <v>309</v>
      </c>
      <c r="F422" s="60" t="s">
        <v>262</v>
      </c>
      <c r="G422" s="66"/>
      <c r="H422" s="66"/>
      <c r="I422" s="66"/>
      <c r="J422" s="66"/>
      <c r="K422" s="66"/>
      <c r="L422" s="66"/>
      <c r="M422" s="66"/>
      <c r="N422" s="55">
        <f>SUBTOTAL(9,G422:M422)</f>
        <v>0</v>
      </c>
      <c r="O422" s="110">
        <f>IFERROR(N422/$N$18*100,"0.00")</f>
        <v>0</v>
      </c>
    </row>
    <row r="423" spans="1:15" ht="12.75" x14ac:dyDescent="0.2">
      <c r="A423" s="86">
        <v>2</v>
      </c>
      <c r="B423" s="84">
        <v>6</v>
      </c>
      <c r="C423" s="84">
        <v>3</v>
      </c>
      <c r="D423" s="84"/>
      <c r="E423" s="84"/>
      <c r="F423" s="87" t="s">
        <v>263</v>
      </c>
      <c r="G423" s="342">
        <f t="shared" ref="G423:N423" si="190">+G424+G426+G428+G430</f>
        <v>69000</v>
      </c>
      <c r="H423" s="342">
        <f t="shared" si="190"/>
        <v>424400</v>
      </c>
      <c r="I423" s="342">
        <f t="shared" si="190"/>
        <v>2811920.8</v>
      </c>
      <c r="J423" s="342">
        <f t="shared" si="190"/>
        <v>159772</v>
      </c>
      <c r="K423" s="342">
        <f t="shared" si="190"/>
        <v>1934066.1</v>
      </c>
      <c r="L423" s="342">
        <f t="shared" si="190"/>
        <v>0</v>
      </c>
      <c r="M423" s="342">
        <f t="shared" si="190"/>
        <v>0</v>
      </c>
      <c r="N423" s="342">
        <f t="shared" si="190"/>
        <v>5399158.9000000004</v>
      </c>
      <c r="O423" s="119">
        <f>+O424+O426+O428+O430</f>
        <v>0.76046268331796663</v>
      </c>
    </row>
    <row r="424" spans="1:15" ht="12.75" x14ac:dyDescent="0.2">
      <c r="A424" s="67">
        <v>2</v>
      </c>
      <c r="B424" s="65">
        <v>6</v>
      </c>
      <c r="C424" s="65">
        <v>3</v>
      </c>
      <c r="D424" s="65">
        <v>1</v>
      </c>
      <c r="E424" s="65"/>
      <c r="F424" s="75" t="s">
        <v>264</v>
      </c>
      <c r="G424" s="66">
        <f t="shared" ref="G424:O424" si="191">+G425</f>
        <v>0</v>
      </c>
      <c r="H424" s="66">
        <f t="shared" si="191"/>
        <v>84000</v>
      </c>
      <c r="I424" s="66">
        <f t="shared" si="191"/>
        <v>1330410.8999999999</v>
      </c>
      <c r="J424" s="66">
        <f t="shared" si="191"/>
        <v>112000</v>
      </c>
      <c r="K424" s="66">
        <f t="shared" si="191"/>
        <v>1934066.1</v>
      </c>
      <c r="L424" s="66">
        <f t="shared" si="191"/>
        <v>0</v>
      </c>
      <c r="M424" s="66">
        <f t="shared" si="191"/>
        <v>0</v>
      </c>
      <c r="N424" s="66">
        <f t="shared" si="191"/>
        <v>3460477</v>
      </c>
      <c r="O424" s="121">
        <f t="shared" si="191"/>
        <v>0.48740251467318502</v>
      </c>
    </row>
    <row r="425" spans="1:15" ht="12.75" x14ac:dyDescent="0.2">
      <c r="A425" s="56">
        <v>2</v>
      </c>
      <c r="B425" s="57">
        <v>6</v>
      </c>
      <c r="C425" s="57">
        <v>3</v>
      </c>
      <c r="D425" s="57">
        <v>1</v>
      </c>
      <c r="E425" s="57" t="s">
        <v>309</v>
      </c>
      <c r="F425" s="54" t="s">
        <v>264</v>
      </c>
      <c r="G425" s="66"/>
      <c r="H425" s="66">
        <v>84000</v>
      </c>
      <c r="I425" s="66">
        <v>1330410.8999999999</v>
      </c>
      <c r="J425" s="66">
        <v>112000</v>
      </c>
      <c r="K425" s="66">
        <v>1934066.1</v>
      </c>
      <c r="L425" s="66"/>
      <c r="M425" s="66"/>
      <c r="N425" s="55">
        <f>SUBTOTAL(9,G425:M425)</f>
        <v>3460477</v>
      </c>
      <c r="O425" s="110">
        <f>IFERROR(N425/$N$18*100,"0.00")</f>
        <v>0.48740251467318502</v>
      </c>
    </row>
    <row r="426" spans="1:15" ht="12.75" x14ac:dyDescent="0.2">
      <c r="A426" s="64">
        <v>2</v>
      </c>
      <c r="B426" s="65">
        <v>6</v>
      </c>
      <c r="C426" s="65">
        <v>3</v>
      </c>
      <c r="D426" s="65">
        <v>2</v>
      </c>
      <c r="E426" s="65"/>
      <c r="F426" s="61" t="s">
        <v>265</v>
      </c>
      <c r="G426" s="66">
        <f t="shared" ref="G426:O426" si="192">+G427</f>
        <v>69000</v>
      </c>
      <c r="H426" s="66">
        <f t="shared" si="192"/>
        <v>340400</v>
      </c>
      <c r="I426" s="66">
        <f t="shared" si="192"/>
        <v>1481509.9</v>
      </c>
      <c r="J426" s="66">
        <f t="shared" si="192"/>
        <v>47772</v>
      </c>
      <c r="K426" s="66">
        <f t="shared" si="192"/>
        <v>0</v>
      </c>
      <c r="L426" s="66">
        <f t="shared" si="192"/>
        <v>0</v>
      </c>
      <c r="M426" s="66">
        <f t="shared" si="192"/>
        <v>0</v>
      </c>
      <c r="N426" s="66">
        <f t="shared" si="192"/>
        <v>1938681.9</v>
      </c>
      <c r="O426" s="121">
        <f t="shared" si="192"/>
        <v>0.27306016864478166</v>
      </c>
    </row>
    <row r="427" spans="1:15" ht="12.75" x14ac:dyDescent="0.2">
      <c r="A427" s="62">
        <v>2</v>
      </c>
      <c r="B427" s="57">
        <v>6</v>
      </c>
      <c r="C427" s="57">
        <v>3</v>
      </c>
      <c r="D427" s="57">
        <v>2</v>
      </c>
      <c r="E427" s="57" t="s">
        <v>309</v>
      </c>
      <c r="F427" s="60" t="s">
        <v>265</v>
      </c>
      <c r="G427" s="66">
        <v>69000</v>
      </c>
      <c r="H427" s="66">
        <v>340400</v>
      </c>
      <c r="I427" s="66">
        <v>1481509.9</v>
      </c>
      <c r="J427" s="66">
        <v>47772</v>
      </c>
      <c r="K427" s="66"/>
      <c r="L427" s="66"/>
      <c r="M427" s="66"/>
      <c r="N427" s="55">
        <f>SUBTOTAL(9,G427:M427)</f>
        <v>1938681.9</v>
      </c>
      <c r="O427" s="110">
        <f>IFERROR(N427/$N$18*100,"0.00")</f>
        <v>0.27306016864478166</v>
      </c>
    </row>
    <row r="428" spans="1:15" ht="12.75" x14ac:dyDescent="0.2">
      <c r="A428" s="64">
        <v>2</v>
      </c>
      <c r="B428" s="65">
        <v>6</v>
      </c>
      <c r="C428" s="65">
        <v>3</v>
      </c>
      <c r="D428" s="65">
        <v>3</v>
      </c>
      <c r="E428" s="65"/>
      <c r="F428" s="61" t="s">
        <v>266</v>
      </c>
      <c r="G428" s="66">
        <f t="shared" ref="G428:O428" si="193">+G429</f>
        <v>0</v>
      </c>
      <c r="H428" s="66">
        <f t="shared" si="193"/>
        <v>0</v>
      </c>
      <c r="I428" s="66">
        <f t="shared" si="193"/>
        <v>0</v>
      </c>
      <c r="J428" s="66">
        <f t="shared" si="193"/>
        <v>0</v>
      </c>
      <c r="K428" s="66">
        <f t="shared" si="193"/>
        <v>0</v>
      </c>
      <c r="L428" s="66">
        <f t="shared" si="193"/>
        <v>0</v>
      </c>
      <c r="M428" s="66">
        <f t="shared" si="193"/>
        <v>0</v>
      </c>
      <c r="N428" s="66">
        <f t="shared" si="193"/>
        <v>0</v>
      </c>
      <c r="O428" s="121">
        <f t="shared" si="193"/>
        <v>0</v>
      </c>
    </row>
    <row r="429" spans="1:15" ht="12.75" x14ac:dyDescent="0.2">
      <c r="A429" s="62">
        <v>2</v>
      </c>
      <c r="B429" s="57">
        <v>6</v>
      </c>
      <c r="C429" s="57">
        <v>3</v>
      </c>
      <c r="D429" s="57">
        <v>3</v>
      </c>
      <c r="E429" s="57" t="s">
        <v>309</v>
      </c>
      <c r="F429" s="60" t="s">
        <v>266</v>
      </c>
      <c r="G429" s="66"/>
      <c r="H429" s="66"/>
      <c r="I429" s="66"/>
      <c r="J429" s="66"/>
      <c r="K429" s="66"/>
      <c r="L429" s="66"/>
      <c r="M429" s="66"/>
      <c r="N429" s="55">
        <f>SUBTOTAL(9,G429:M429)</f>
        <v>0</v>
      </c>
      <c r="O429" s="110">
        <f>IFERROR(N429/$N$18*100,"0.00")</f>
        <v>0</v>
      </c>
    </row>
    <row r="430" spans="1:15" ht="12.75" x14ac:dyDescent="0.2">
      <c r="A430" s="64">
        <v>2</v>
      </c>
      <c r="B430" s="65">
        <v>6</v>
      </c>
      <c r="C430" s="65">
        <v>3</v>
      </c>
      <c r="D430" s="65">
        <v>4</v>
      </c>
      <c r="E430" s="65"/>
      <c r="F430" s="61" t="s">
        <v>267</v>
      </c>
      <c r="G430" s="66">
        <f t="shared" ref="G430:O430" si="194">+G431</f>
        <v>0</v>
      </c>
      <c r="H430" s="66">
        <f t="shared" si="194"/>
        <v>0</v>
      </c>
      <c r="I430" s="66">
        <f t="shared" si="194"/>
        <v>0</v>
      </c>
      <c r="J430" s="66">
        <f t="shared" si="194"/>
        <v>0</v>
      </c>
      <c r="K430" s="66">
        <f t="shared" si="194"/>
        <v>0</v>
      </c>
      <c r="L430" s="66">
        <f t="shared" si="194"/>
        <v>0</v>
      </c>
      <c r="M430" s="66">
        <f t="shared" si="194"/>
        <v>0</v>
      </c>
      <c r="N430" s="66">
        <f t="shared" si="194"/>
        <v>0</v>
      </c>
      <c r="O430" s="121">
        <f t="shared" si="194"/>
        <v>0</v>
      </c>
    </row>
    <row r="431" spans="1:15" ht="12.75" x14ac:dyDescent="0.2">
      <c r="A431" s="62">
        <v>2</v>
      </c>
      <c r="B431" s="57">
        <v>6</v>
      </c>
      <c r="C431" s="57">
        <v>3</v>
      </c>
      <c r="D431" s="57">
        <v>4</v>
      </c>
      <c r="E431" s="57" t="s">
        <v>309</v>
      </c>
      <c r="F431" s="60" t="s">
        <v>267</v>
      </c>
      <c r="G431" s="66"/>
      <c r="H431" s="66"/>
      <c r="I431" s="66"/>
      <c r="J431" s="66"/>
      <c r="K431" s="66"/>
      <c r="L431" s="66"/>
      <c r="M431" s="66"/>
      <c r="N431" s="55">
        <f>SUBTOTAL(9,G431:M431)</f>
        <v>0</v>
      </c>
      <c r="O431" s="110">
        <f>IFERROR(N431/$N$18*100,"0.00")</f>
        <v>0</v>
      </c>
    </row>
    <row r="432" spans="1:15" ht="12.75" x14ac:dyDescent="0.2">
      <c r="A432" s="86">
        <v>2</v>
      </c>
      <c r="B432" s="84">
        <v>6</v>
      </c>
      <c r="C432" s="84">
        <v>4</v>
      </c>
      <c r="D432" s="84"/>
      <c r="E432" s="84"/>
      <c r="F432" s="87" t="s">
        <v>268</v>
      </c>
      <c r="G432" s="342">
        <f t="shared" ref="G432:N432" si="195">+G433+G435+G437</f>
        <v>0</v>
      </c>
      <c r="H432" s="342">
        <f t="shared" si="195"/>
        <v>0</v>
      </c>
      <c r="I432" s="342">
        <f t="shared" si="195"/>
        <v>0</v>
      </c>
      <c r="J432" s="342">
        <f t="shared" si="195"/>
        <v>0</v>
      </c>
      <c r="K432" s="342">
        <f t="shared" si="195"/>
        <v>0</v>
      </c>
      <c r="L432" s="342">
        <f t="shared" si="195"/>
        <v>0</v>
      </c>
      <c r="M432" s="342">
        <f t="shared" si="195"/>
        <v>0</v>
      </c>
      <c r="N432" s="342">
        <f t="shared" si="195"/>
        <v>0</v>
      </c>
      <c r="O432" s="119">
        <f>+O433+O435+O437</f>
        <v>0</v>
      </c>
    </row>
    <row r="433" spans="1:15" ht="12.75" x14ac:dyDescent="0.2">
      <c r="A433" s="64">
        <v>2</v>
      </c>
      <c r="B433" s="65">
        <v>6</v>
      </c>
      <c r="C433" s="65">
        <v>4</v>
      </c>
      <c r="D433" s="65">
        <v>1</v>
      </c>
      <c r="E433" s="65"/>
      <c r="F433" s="61" t="s">
        <v>269</v>
      </c>
      <c r="G433" s="66">
        <f t="shared" ref="G433:O433" si="196">+G434</f>
        <v>0</v>
      </c>
      <c r="H433" s="66">
        <f t="shared" si="196"/>
        <v>0</v>
      </c>
      <c r="I433" s="66">
        <f t="shared" si="196"/>
        <v>0</v>
      </c>
      <c r="J433" s="66">
        <f t="shared" si="196"/>
        <v>0</v>
      </c>
      <c r="K433" s="66">
        <f t="shared" si="196"/>
        <v>0</v>
      </c>
      <c r="L433" s="66">
        <f t="shared" si="196"/>
        <v>0</v>
      </c>
      <c r="M433" s="66">
        <f t="shared" si="196"/>
        <v>0</v>
      </c>
      <c r="N433" s="66">
        <f t="shared" si="196"/>
        <v>0</v>
      </c>
      <c r="O433" s="121">
        <f t="shared" si="196"/>
        <v>0</v>
      </c>
    </row>
    <row r="434" spans="1:15" ht="12.75" x14ac:dyDescent="0.2">
      <c r="A434" s="62">
        <v>2</v>
      </c>
      <c r="B434" s="57">
        <v>6</v>
      </c>
      <c r="C434" s="57">
        <v>4</v>
      </c>
      <c r="D434" s="57">
        <v>1</v>
      </c>
      <c r="E434" s="57" t="s">
        <v>309</v>
      </c>
      <c r="F434" s="60" t="s">
        <v>269</v>
      </c>
      <c r="G434" s="66"/>
      <c r="H434" s="66"/>
      <c r="I434" s="66"/>
      <c r="J434" s="66"/>
      <c r="K434" s="66"/>
      <c r="L434" s="66"/>
      <c r="M434" s="66"/>
      <c r="N434" s="55">
        <f>SUBTOTAL(9,G434:M434)</f>
        <v>0</v>
      </c>
      <c r="O434" s="110">
        <f>IFERROR(N434/$N$18*100,"0.00")</f>
        <v>0</v>
      </c>
    </row>
    <row r="435" spans="1:15" ht="12.75" x14ac:dyDescent="0.2">
      <c r="A435" s="64">
        <v>2</v>
      </c>
      <c r="B435" s="65">
        <v>6</v>
      </c>
      <c r="C435" s="65">
        <v>4</v>
      </c>
      <c r="D435" s="65">
        <v>2</v>
      </c>
      <c r="E435" s="65"/>
      <c r="F435" s="61" t="s">
        <v>270</v>
      </c>
      <c r="G435" s="66">
        <f t="shared" ref="G435:O435" si="197">+G436</f>
        <v>0</v>
      </c>
      <c r="H435" s="66">
        <f t="shared" si="197"/>
        <v>0</v>
      </c>
      <c r="I435" s="66">
        <f t="shared" si="197"/>
        <v>0</v>
      </c>
      <c r="J435" s="66">
        <f t="shared" si="197"/>
        <v>0</v>
      </c>
      <c r="K435" s="66">
        <f t="shared" si="197"/>
        <v>0</v>
      </c>
      <c r="L435" s="66">
        <f t="shared" si="197"/>
        <v>0</v>
      </c>
      <c r="M435" s="66">
        <f t="shared" si="197"/>
        <v>0</v>
      </c>
      <c r="N435" s="66">
        <f t="shared" si="197"/>
        <v>0</v>
      </c>
      <c r="O435" s="121">
        <f t="shared" si="197"/>
        <v>0</v>
      </c>
    </row>
    <row r="436" spans="1:15" ht="12.75" x14ac:dyDescent="0.2">
      <c r="A436" s="62">
        <v>2</v>
      </c>
      <c r="B436" s="57">
        <v>6</v>
      </c>
      <c r="C436" s="57">
        <v>4</v>
      </c>
      <c r="D436" s="57">
        <v>2</v>
      </c>
      <c r="E436" s="57" t="s">
        <v>309</v>
      </c>
      <c r="F436" s="60" t="s">
        <v>270</v>
      </c>
      <c r="G436" s="66"/>
      <c r="H436" s="66"/>
      <c r="I436" s="66"/>
      <c r="J436" s="66"/>
      <c r="K436" s="66"/>
      <c r="L436" s="66"/>
      <c r="M436" s="66"/>
      <c r="N436" s="55">
        <f>SUBTOTAL(9,G436:M436)</f>
        <v>0</v>
      </c>
      <c r="O436" s="110">
        <f>IFERROR(N436/$N$18*100,"0.00")</f>
        <v>0</v>
      </c>
    </row>
    <row r="437" spans="1:15" ht="12.75" x14ac:dyDescent="0.2">
      <c r="A437" s="64">
        <v>2</v>
      </c>
      <c r="B437" s="65">
        <v>6</v>
      </c>
      <c r="C437" s="65">
        <v>4</v>
      </c>
      <c r="D437" s="65">
        <v>8</v>
      </c>
      <c r="E437" s="65"/>
      <c r="F437" s="61" t="s">
        <v>271</v>
      </c>
      <c r="G437" s="66">
        <f t="shared" ref="G437:O437" si="198">+G438</f>
        <v>0</v>
      </c>
      <c r="H437" s="66">
        <f t="shared" si="198"/>
        <v>0</v>
      </c>
      <c r="I437" s="66">
        <f t="shared" si="198"/>
        <v>0</v>
      </c>
      <c r="J437" s="66">
        <f t="shared" si="198"/>
        <v>0</v>
      </c>
      <c r="K437" s="66">
        <f t="shared" si="198"/>
        <v>0</v>
      </c>
      <c r="L437" s="66">
        <f t="shared" si="198"/>
        <v>0</v>
      </c>
      <c r="M437" s="66">
        <f t="shared" si="198"/>
        <v>0</v>
      </c>
      <c r="N437" s="66">
        <f t="shared" si="198"/>
        <v>0</v>
      </c>
      <c r="O437" s="121">
        <f t="shared" si="198"/>
        <v>0</v>
      </c>
    </row>
    <row r="438" spans="1:15" ht="12.75" x14ac:dyDescent="0.2">
      <c r="A438" s="62">
        <v>2</v>
      </c>
      <c r="B438" s="57">
        <v>6</v>
      </c>
      <c r="C438" s="57">
        <v>4</v>
      </c>
      <c r="D438" s="57">
        <v>8</v>
      </c>
      <c r="E438" s="57" t="s">
        <v>309</v>
      </c>
      <c r="F438" s="60" t="s">
        <v>271</v>
      </c>
      <c r="G438" s="66"/>
      <c r="H438" s="66"/>
      <c r="I438" s="66"/>
      <c r="J438" s="66"/>
      <c r="K438" s="66"/>
      <c r="L438" s="66"/>
      <c r="M438" s="66"/>
      <c r="N438" s="55">
        <f>SUBTOTAL(9,G438:M438)</f>
        <v>0</v>
      </c>
      <c r="O438" s="110">
        <f>IFERROR(N438/$N$18*100,"0.00")</f>
        <v>0</v>
      </c>
    </row>
    <row r="439" spans="1:15" ht="12.75" x14ac:dyDescent="0.2">
      <c r="A439" s="86">
        <v>2</v>
      </c>
      <c r="B439" s="84">
        <v>6</v>
      </c>
      <c r="C439" s="84">
        <v>5</v>
      </c>
      <c r="D439" s="84"/>
      <c r="E439" s="84"/>
      <c r="F439" s="87" t="s">
        <v>272</v>
      </c>
      <c r="G439" s="342">
        <f t="shared" ref="G439:N439" si="199">+G440+G442+G444+G446+G448+G450+G452</f>
        <v>0</v>
      </c>
      <c r="H439" s="342">
        <f t="shared" si="199"/>
        <v>0</v>
      </c>
      <c r="I439" s="342">
        <f t="shared" si="199"/>
        <v>0</v>
      </c>
      <c r="J439" s="342">
        <f t="shared" si="199"/>
        <v>0</v>
      </c>
      <c r="K439" s="342">
        <f t="shared" si="199"/>
        <v>0</v>
      </c>
      <c r="L439" s="342">
        <f t="shared" si="199"/>
        <v>0</v>
      </c>
      <c r="M439" s="342">
        <f t="shared" si="199"/>
        <v>0</v>
      </c>
      <c r="N439" s="342">
        <f t="shared" si="199"/>
        <v>0</v>
      </c>
      <c r="O439" s="119">
        <f>+O440+O442+O444+O446+O448+O450+O452</f>
        <v>0</v>
      </c>
    </row>
    <row r="440" spans="1:15" ht="12.75" x14ac:dyDescent="0.2">
      <c r="A440" s="64">
        <v>2</v>
      </c>
      <c r="B440" s="65">
        <v>6</v>
      </c>
      <c r="C440" s="65">
        <v>5</v>
      </c>
      <c r="D440" s="65">
        <v>2</v>
      </c>
      <c r="E440" s="65"/>
      <c r="F440" s="61" t="s">
        <v>273</v>
      </c>
      <c r="G440" s="66">
        <f t="shared" ref="G440:O440" si="200">+G441</f>
        <v>0</v>
      </c>
      <c r="H440" s="66">
        <f t="shared" si="200"/>
        <v>0</v>
      </c>
      <c r="I440" s="66">
        <f t="shared" si="200"/>
        <v>0</v>
      </c>
      <c r="J440" s="66">
        <f t="shared" si="200"/>
        <v>0</v>
      </c>
      <c r="K440" s="66">
        <f t="shared" si="200"/>
        <v>0</v>
      </c>
      <c r="L440" s="66">
        <f t="shared" si="200"/>
        <v>0</v>
      </c>
      <c r="M440" s="66">
        <f t="shared" si="200"/>
        <v>0</v>
      </c>
      <c r="N440" s="66">
        <f t="shared" si="200"/>
        <v>0</v>
      </c>
      <c r="O440" s="121">
        <f t="shared" si="200"/>
        <v>0</v>
      </c>
    </row>
    <row r="441" spans="1:15" ht="12.75" x14ac:dyDescent="0.2">
      <c r="A441" s="56">
        <v>2</v>
      </c>
      <c r="B441" s="57">
        <v>6</v>
      </c>
      <c r="C441" s="57">
        <v>5</v>
      </c>
      <c r="D441" s="57">
        <v>2</v>
      </c>
      <c r="E441" s="57" t="s">
        <v>309</v>
      </c>
      <c r="F441" s="60" t="s">
        <v>273</v>
      </c>
      <c r="G441" s="66"/>
      <c r="H441" s="66"/>
      <c r="I441" s="66"/>
      <c r="J441" s="66"/>
      <c r="K441" s="66"/>
      <c r="L441" s="66"/>
      <c r="M441" s="66"/>
      <c r="N441" s="55">
        <f>SUBTOTAL(9,G441:M441)</f>
        <v>0</v>
      </c>
      <c r="O441" s="110">
        <f>IFERROR(N441/$N$18*100,"0.00")</f>
        <v>0</v>
      </c>
    </row>
    <row r="442" spans="1:15" ht="12.75" x14ac:dyDescent="0.2">
      <c r="A442" s="64">
        <v>2</v>
      </c>
      <c r="B442" s="65">
        <v>6</v>
      </c>
      <c r="C442" s="65">
        <v>5</v>
      </c>
      <c r="D442" s="65">
        <v>3</v>
      </c>
      <c r="E442" s="65"/>
      <c r="F442" s="61" t="s">
        <v>274</v>
      </c>
      <c r="G442" s="66">
        <f t="shared" ref="G442:O442" si="201">+G443</f>
        <v>0</v>
      </c>
      <c r="H442" s="66">
        <f t="shared" si="201"/>
        <v>0</v>
      </c>
      <c r="I442" s="66">
        <f t="shared" si="201"/>
        <v>0</v>
      </c>
      <c r="J442" s="66">
        <f t="shared" si="201"/>
        <v>0</v>
      </c>
      <c r="K442" s="66">
        <f t="shared" si="201"/>
        <v>0</v>
      </c>
      <c r="L442" s="66">
        <f t="shared" si="201"/>
        <v>0</v>
      </c>
      <c r="M442" s="66">
        <f t="shared" si="201"/>
        <v>0</v>
      </c>
      <c r="N442" s="66">
        <f t="shared" si="201"/>
        <v>0</v>
      </c>
      <c r="O442" s="121">
        <f t="shared" si="201"/>
        <v>0</v>
      </c>
    </row>
    <row r="443" spans="1:15" ht="12.75" x14ac:dyDescent="0.2">
      <c r="A443" s="56">
        <v>2</v>
      </c>
      <c r="B443" s="57">
        <v>6</v>
      </c>
      <c r="C443" s="57">
        <v>5</v>
      </c>
      <c r="D443" s="57">
        <v>3</v>
      </c>
      <c r="E443" s="57" t="s">
        <v>309</v>
      </c>
      <c r="F443" s="60" t="s">
        <v>274</v>
      </c>
      <c r="G443" s="66"/>
      <c r="H443" s="66"/>
      <c r="I443" s="66"/>
      <c r="J443" s="66"/>
      <c r="K443" s="66"/>
      <c r="L443" s="66"/>
      <c r="M443" s="66"/>
      <c r="N443" s="55">
        <f>SUBTOTAL(9,G443:M443)</f>
        <v>0</v>
      </c>
      <c r="O443" s="110">
        <f>IFERROR(N443/$N$18*100,"0.00")</f>
        <v>0</v>
      </c>
    </row>
    <row r="444" spans="1:15" ht="12.75" x14ac:dyDescent="0.2">
      <c r="A444" s="64">
        <v>2</v>
      </c>
      <c r="B444" s="65">
        <v>6</v>
      </c>
      <c r="C444" s="65">
        <v>5</v>
      </c>
      <c r="D444" s="65">
        <v>4</v>
      </c>
      <c r="E444" s="65"/>
      <c r="F444" s="61" t="s">
        <v>275</v>
      </c>
      <c r="G444" s="66">
        <f t="shared" ref="G444:O444" si="202">+G445</f>
        <v>0</v>
      </c>
      <c r="H444" s="66">
        <f t="shared" si="202"/>
        <v>0</v>
      </c>
      <c r="I444" s="66">
        <f t="shared" si="202"/>
        <v>0</v>
      </c>
      <c r="J444" s="66">
        <f t="shared" si="202"/>
        <v>0</v>
      </c>
      <c r="K444" s="66">
        <f t="shared" si="202"/>
        <v>0</v>
      </c>
      <c r="L444" s="66">
        <f t="shared" si="202"/>
        <v>0</v>
      </c>
      <c r="M444" s="66">
        <f t="shared" si="202"/>
        <v>0</v>
      </c>
      <c r="N444" s="66">
        <f t="shared" si="202"/>
        <v>0</v>
      </c>
      <c r="O444" s="121">
        <f t="shared" si="202"/>
        <v>0</v>
      </c>
    </row>
    <row r="445" spans="1:15" ht="12.75" x14ac:dyDescent="0.2">
      <c r="A445" s="56">
        <v>2</v>
      </c>
      <c r="B445" s="57">
        <v>6</v>
      </c>
      <c r="C445" s="57">
        <v>5</v>
      </c>
      <c r="D445" s="57">
        <v>4</v>
      </c>
      <c r="E445" s="57" t="s">
        <v>309</v>
      </c>
      <c r="F445" s="60" t="s">
        <v>275</v>
      </c>
      <c r="G445" s="66"/>
      <c r="H445" s="66"/>
      <c r="I445" s="66"/>
      <c r="J445" s="66"/>
      <c r="K445" s="66"/>
      <c r="L445" s="66"/>
      <c r="M445" s="66"/>
      <c r="N445" s="55">
        <f>SUBTOTAL(9,G445:M445)</f>
        <v>0</v>
      </c>
      <c r="O445" s="110">
        <f>IFERROR(N445/$N$18*100,"0.00")</f>
        <v>0</v>
      </c>
    </row>
    <row r="446" spans="1:15" ht="12.75" x14ac:dyDescent="0.2">
      <c r="A446" s="64">
        <v>2</v>
      </c>
      <c r="B446" s="65">
        <v>6</v>
      </c>
      <c r="C446" s="65">
        <v>5</v>
      </c>
      <c r="D446" s="65">
        <v>5</v>
      </c>
      <c r="E446" s="65"/>
      <c r="F446" s="61" t="s">
        <v>276</v>
      </c>
      <c r="G446" s="66">
        <f t="shared" ref="G446:O446" si="203">+G447</f>
        <v>0</v>
      </c>
      <c r="H446" s="66">
        <f t="shared" si="203"/>
        <v>0</v>
      </c>
      <c r="I446" s="66">
        <f t="shared" si="203"/>
        <v>0</v>
      </c>
      <c r="J446" s="66">
        <f t="shared" si="203"/>
        <v>0</v>
      </c>
      <c r="K446" s="66">
        <f t="shared" si="203"/>
        <v>0</v>
      </c>
      <c r="L446" s="66">
        <f t="shared" si="203"/>
        <v>0</v>
      </c>
      <c r="M446" s="66">
        <f t="shared" si="203"/>
        <v>0</v>
      </c>
      <c r="N446" s="66">
        <f t="shared" si="203"/>
        <v>0</v>
      </c>
      <c r="O446" s="121">
        <f t="shared" si="203"/>
        <v>0</v>
      </c>
    </row>
    <row r="447" spans="1:15" ht="12.75" x14ac:dyDescent="0.2">
      <c r="A447" s="56">
        <v>2</v>
      </c>
      <c r="B447" s="57">
        <v>6</v>
      </c>
      <c r="C447" s="57">
        <v>5</v>
      </c>
      <c r="D447" s="57">
        <v>5</v>
      </c>
      <c r="E447" s="57" t="s">
        <v>309</v>
      </c>
      <c r="F447" s="60" t="s">
        <v>276</v>
      </c>
      <c r="G447" s="66"/>
      <c r="H447" s="66"/>
      <c r="I447" s="66"/>
      <c r="J447" s="66"/>
      <c r="K447" s="66"/>
      <c r="L447" s="66"/>
      <c r="M447" s="66"/>
      <c r="N447" s="55">
        <f>SUBTOTAL(9,G447:M447)</f>
        <v>0</v>
      </c>
      <c r="O447" s="110">
        <f>IFERROR(N447/$N$18*100,"0.00")</f>
        <v>0</v>
      </c>
    </row>
    <row r="448" spans="1:15" ht="12.75" x14ac:dyDescent="0.2">
      <c r="A448" s="126">
        <v>2</v>
      </c>
      <c r="B448" s="127">
        <v>6</v>
      </c>
      <c r="C448" s="127">
        <v>5</v>
      </c>
      <c r="D448" s="127">
        <v>6</v>
      </c>
      <c r="E448" s="127"/>
      <c r="F448" s="134" t="s">
        <v>277</v>
      </c>
      <c r="G448" s="344">
        <f t="shared" ref="G448:O448" si="204">+G449</f>
        <v>0</v>
      </c>
      <c r="H448" s="344">
        <f t="shared" si="204"/>
        <v>0</v>
      </c>
      <c r="I448" s="344">
        <f t="shared" si="204"/>
        <v>0</v>
      </c>
      <c r="J448" s="344">
        <f t="shared" si="204"/>
        <v>0</v>
      </c>
      <c r="K448" s="344">
        <f t="shared" si="204"/>
        <v>0</v>
      </c>
      <c r="L448" s="344">
        <f t="shared" si="204"/>
        <v>0</v>
      </c>
      <c r="M448" s="344">
        <f t="shared" si="204"/>
        <v>0</v>
      </c>
      <c r="N448" s="344">
        <f t="shared" si="204"/>
        <v>0</v>
      </c>
      <c r="O448" s="129">
        <f t="shared" si="204"/>
        <v>0</v>
      </c>
    </row>
    <row r="449" spans="1:15" ht="12.75" x14ac:dyDescent="0.2">
      <c r="A449" s="56">
        <v>2</v>
      </c>
      <c r="B449" s="57">
        <v>6</v>
      </c>
      <c r="C449" s="57">
        <v>5</v>
      </c>
      <c r="D449" s="57">
        <v>6</v>
      </c>
      <c r="E449" s="57" t="s">
        <v>309</v>
      </c>
      <c r="F449" s="60" t="s">
        <v>277</v>
      </c>
      <c r="G449" s="66"/>
      <c r="H449" s="66"/>
      <c r="I449" s="66"/>
      <c r="J449" s="66"/>
      <c r="K449" s="66"/>
      <c r="L449" s="66"/>
      <c r="M449" s="66"/>
      <c r="N449" s="55">
        <f>SUBTOTAL(9,G449:M449)</f>
        <v>0</v>
      </c>
      <c r="O449" s="110">
        <f>IFERROR(N449/$N$18*100,"0.00")</f>
        <v>0</v>
      </c>
    </row>
    <row r="450" spans="1:15" ht="12.75" x14ac:dyDescent="0.2">
      <c r="A450" s="64">
        <v>2</v>
      </c>
      <c r="B450" s="65">
        <v>6</v>
      </c>
      <c r="C450" s="65">
        <v>5</v>
      </c>
      <c r="D450" s="65">
        <v>7</v>
      </c>
      <c r="E450" s="65"/>
      <c r="F450" s="61" t="s">
        <v>278</v>
      </c>
      <c r="G450" s="66">
        <f t="shared" ref="G450:O450" si="205">+G451</f>
        <v>0</v>
      </c>
      <c r="H450" s="66">
        <f t="shared" si="205"/>
        <v>0</v>
      </c>
      <c r="I450" s="66">
        <f t="shared" si="205"/>
        <v>0</v>
      </c>
      <c r="J450" s="66">
        <f t="shared" si="205"/>
        <v>0</v>
      </c>
      <c r="K450" s="66">
        <f t="shared" si="205"/>
        <v>0</v>
      </c>
      <c r="L450" s="66">
        <f t="shared" si="205"/>
        <v>0</v>
      </c>
      <c r="M450" s="66">
        <f t="shared" si="205"/>
        <v>0</v>
      </c>
      <c r="N450" s="66">
        <f t="shared" si="205"/>
        <v>0</v>
      </c>
      <c r="O450" s="121">
        <f t="shared" si="205"/>
        <v>0</v>
      </c>
    </row>
    <row r="451" spans="1:15" ht="12.75" x14ac:dyDescent="0.2">
      <c r="A451" s="56">
        <v>2</v>
      </c>
      <c r="B451" s="57">
        <v>6</v>
      </c>
      <c r="C451" s="57">
        <v>5</v>
      </c>
      <c r="D451" s="57">
        <v>7</v>
      </c>
      <c r="E451" s="57" t="s">
        <v>309</v>
      </c>
      <c r="F451" s="60" t="s">
        <v>278</v>
      </c>
      <c r="G451" s="66"/>
      <c r="H451" s="66"/>
      <c r="I451" s="66"/>
      <c r="J451" s="66"/>
      <c r="K451" s="66"/>
      <c r="L451" s="66"/>
      <c r="M451" s="66"/>
      <c r="N451" s="55">
        <f>SUBTOTAL(9,G451:M451)</f>
        <v>0</v>
      </c>
      <c r="O451" s="110">
        <f>IFERROR(N451/$N$18*100,"0.00")</f>
        <v>0</v>
      </c>
    </row>
    <row r="452" spans="1:15" ht="12.75" x14ac:dyDescent="0.2">
      <c r="A452" s="64">
        <v>2</v>
      </c>
      <c r="B452" s="65">
        <v>6</v>
      </c>
      <c r="C452" s="65">
        <v>5</v>
      </c>
      <c r="D452" s="65">
        <v>8</v>
      </c>
      <c r="E452" s="65"/>
      <c r="F452" s="61" t="s">
        <v>279</v>
      </c>
      <c r="G452" s="66">
        <f t="shared" ref="G452:O452" si="206">+G453</f>
        <v>0</v>
      </c>
      <c r="H452" s="66">
        <f t="shared" si="206"/>
        <v>0</v>
      </c>
      <c r="I452" s="66">
        <f t="shared" si="206"/>
        <v>0</v>
      </c>
      <c r="J452" s="66">
        <f t="shared" si="206"/>
        <v>0</v>
      </c>
      <c r="K452" s="66">
        <f t="shared" si="206"/>
        <v>0</v>
      </c>
      <c r="L452" s="66">
        <f t="shared" si="206"/>
        <v>0</v>
      </c>
      <c r="M452" s="66">
        <f t="shared" si="206"/>
        <v>0</v>
      </c>
      <c r="N452" s="66">
        <f t="shared" si="206"/>
        <v>0</v>
      </c>
      <c r="O452" s="121">
        <f t="shared" si="206"/>
        <v>0</v>
      </c>
    </row>
    <row r="453" spans="1:15" ht="12.75" x14ac:dyDescent="0.2">
      <c r="A453" s="56">
        <v>2</v>
      </c>
      <c r="B453" s="57">
        <v>6</v>
      </c>
      <c r="C453" s="57">
        <v>5</v>
      </c>
      <c r="D453" s="57">
        <v>8</v>
      </c>
      <c r="E453" s="57" t="s">
        <v>309</v>
      </c>
      <c r="F453" s="60" t="s">
        <v>279</v>
      </c>
      <c r="G453" s="66"/>
      <c r="H453" s="66"/>
      <c r="I453" s="66"/>
      <c r="J453" s="66"/>
      <c r="K453" s="66"/>
      <c r="L453" s="66"/>
      <c r="M453" s="66"/>
      <c r="N453" s="55">
        <f>SUBTOTAL(9,G453:M453)</f>
        <v>0</v>
      </c>
      <c r="O453" s="110">
        <f>IFERROR(N453/$N$18*100,"0.00")</f>
        <v>0</v>
      </c>
    </row>
    <row r="454" spans="1:15" ht="12.75" x14ac:dyDescent="0.2">
      <c r="A454" s="86">
        <v>2</v>
      </c>
      <c r="B454" s="84">
        <v>6</v>
      </c>
      <c r="C454" s="84">
        <v>6</v>
      </c>
      <c r="D454" s="84"/>
      <c r="E454" s="84"/>
      <c r="F454" s="87" t="s">
        <v>450</v>
      </c>
      <c r="G454" s="342">
        <f t="shared" ref="G454:N454" si="207">+G455+G457</f>
        <v>0</v>
      </c>
      <c r="H454" s="342">
        <f t="shared" si="207"/>
        <v>0</v>
      </c>
      <c r="I454" s="342">
        <f t="shared" si="207"/>
        <v>0</v>
      </c>
      <c r="J454" s="342">
        <f t="shared" si="207"/>
        <v>0</v>
      </c>
      <c r="K454" s="342">
        <f t="shared" si="207"/>
        <v>0</v>
      </c>
      <c r="L454" s="342">
        <f t="shared" si="207"/>
        <v>0</v>
      </c>
      <c r="M454" s="342">
        <f t="shared" si="207"/>
        <v>0</v>
      </c>
      <c r="N454" s="342">
        <f t="shared" si="207"/>
        <v>0</v>
      </c>
      <c r="O454" s="119">
        <f>+O455+O457</f>
        <v>0</v>
      </c>
    </row>
    <row r="455" spans="1:15" ht="12.75" x14ac:dyDescent="0.2">
      <c r="A455" s="64">
        <v>2</v>
      </c>
      <c r="B455" s="65">
        <v>6</v>
      </c>
      <c r="C455" s="65">
        <v>6</v>
      </c>
      <c r="D455" s="65">
        <v>1</v>
      </c>
      <c r="E455" s="65"/>
      <c r="F455" s="75" t="s">
        <v>451</v>
      </c>
      <c r="G455" s="66">
        <f t="shared" ref="G455:O455" si="208">+G456</f>
        <v>0</v>
      </c>
      <c r="H455" s="66">
        <f t="shared" si="208"/>
        <v>0</v>
      </c>
      <c r="I455" s="66">
        <f t="shared" si="208"/>
        <v>0</v>
      </c>
      <c r="J455" s="66">
        <f t="shared" si="208"/>
        <v>0</v>
      </c>
      <c r="K455" s="66">
        <f t="shared" si="208"/>
        <v>0</v>
      </c>
      <c r="L455" s="66">
        <f t="shared" si="208"/>
        <v>0</v>
      </c>
      <c r="M455" s="66">
        <f t="shared" si="208"/>
        <v>0</v>
      </c>
      <c r="N455" s="66">
        <f t="shared" si="208"/>
        <v>0</v>
      </c>
      <c r="O455" s="120">
        <f t="shared" si="208"/>
        <v>0</v>
      </c>
    </row>
    <row r="456" spans="1:15" ht="12.75" x14ac:dyDescent="0.2">
      <c r="A456" s="56">
        <v>2</v>
      </c>
      <c r="B456" s="57">
        <v>6</v>
      </c>
      <c r="C456" s="57">
        <v>6</v>
      </c>
      <c r="D456" s="57">
        <v>1</v>
      </c>
      <c r="E456" s="57" t="s">
        <v>309</v>
      </c>
      <c r="F456" s="60" t="s">
        <v>451</v>
      </c>
      <c r="G456" s="66"/>
      <c r="H456" s="66"/>
      <c r="I456" s="66"/>
      <c r="J456" s="66"/>
      <c r="K456" s="66"/>
      <c r="L456" s="66"/>
      <c r="M456" s="66"/>
      <c r="N456" s="55">
        <f>SUBTOTAL(9,G456:M456)</f>
        <v>0</v>
      </c>
      <c r="O456" s="110">
        <f>IFERROR(N456/$N$18*100,"0.00")</f>
        <v>0</v>
      </c>
    </row>
    <row r="457" spans="1:15" ht="12.75" x14ac:dyDescent="0.2">
      <c r="A457" s="64">
        <v>2</v>
      </c>
      <c r="B457" s="65">
        <v>6</v>
      </c>
      <c r="C457" s="65">
        <v>6</v>
      </c>
      <c r="D457" s="65">
        <v>2</v>
      </c>
      <c r="E457" s="65"/>
      <c r="F457" s="75" t="s">
        <v>452</v>
      </c>
      <c r="G457" s="66">
        <f t="shared" ref="G457:O457" si="209">+G458</f>
        <v>0</v>
      </c>
      <c r="H457" s="66">
        <f t="shared" si="209"/>
        <v>0</v>
      </c>
      <c r="I457" s="66">
        <f t="shared" si="209"/>
        <v>0</v>
      </c>
      <c r="J457" s="66">
        <f t="shared" si="209"/>
        <v>0</v>
      </c>
      <c r="K457" s="66">
        <f t="shared" si="209"/>
        <v>0</v>
      </c>
      <c r="L457" s="66">
        <f t="shared" si="209"/>
        <v>0</v>
      </c>
      <c r="M457" s="66">
        <f t="shared" si="209"/>
        <v>0</v>
      </c>
      <c r="N457" s="66">
        <f t="shared" si="209"/>
        <v>0</v>
      </c>
      <c r="O457" s="121">
        <f t="shared" si="209"/>
        <v>0</v>
      </c>
    </row>
    <row r="458" spans="1:15" ht="12.75" x14ac:dyDescent="0.2">
      <c r="A458" s="56">
        <v>2</v>
      </c>
      <c r="B458" s="57">
        <v>6</v>
      </c>
      <c r="C458" s="57">
        <v>6</v>
      </c>
      <c r="D458" s="57">
        <v>2</v>
      </c>
      <c r="E458" s="57" t="s">
        <v>309</v>
      </c>
      <c r="F458" s="60" t="s">
        <v>452</v>
      </c>
      <c r="G458" s="66"/>
      <c r="H458" s="66"/>
      <c r="I458" s="66"/>
      <c r="J458" s="66"/>
      <c r="K458" s="66"/>
      <c r="L458" s="66"/>
      <c r="M458" s="66"/>
      <c r="N458" s="55">
        <f>SUBTOTAL(9,G458:M458)</f>
        <v>0</v>
      </c>
      <c r="O458" s="110">
        <f>IFERROR(N458/$N$18*100,"0.00")</f>
        <v>0</v>
      </c>
    </row>
    <row r="459" spans="1:15" ht="12.75" x14ac:dyDescent="0.2">
      <c r="A459" s="86">
        <v>2</v>
      </c>
      <c r="B459" s="84">
        <v>6</v>
      </c>
      <c r="C459" s="84">
        <v>8</v>
      </c>
      <c r="D459" s="84"/>
      <c r="E459" s="84"/>
      <c r="F459" s="87" t="s">
        <v>280</v>
      </c>
      <c r="G459" s="342">
        <f t="shared" ref="G459:N459" si="210">+G460+G462+G465+G467+G469+G471+G476</f>
        <v>0</v>
      </c>
      <c r="H459" s="342">
        <f t="shared" si="210"/>
        <v>0</v>
      </c>
      <c r="I459" s="342">
        <f t="shared" si="210"/>
        <v>0</v>
      </c>
      <c r="J459" s="342">
        <f t="shared" si="210"/>
        <v>0</v>
      </c>
      <c r="K459" s="342">
        <f t="shared" si="210"/>
        <v>0</v>
      </c>
      <c r="L459" s="342">
        <f t="shared" si="210"/>
        <v>0</v>
      </c>
      <c r="M459" s="342">
        <f t="shared" si="210"/>
        <v>0</v>
      </c>
      <c r="N459" s="342">
        <f t="shared" si="210"/>
        <v>0</v>
      </c>
      <c r="O459" s="119">
        <f>+O460+O462+O465+O467+O469+O471+O476</f>
        <v>0</v>
      </c>
    </row>
    <row r="460" spans="1:15" ht="12.75" x14ac:dyDescent="0.2">
      <c r="A460" s="64">
        <v>2</v>
      </c>
      <c r="B460" s="65">
        <v>6</v>
      </c>
      <c r="C460" s="65">
        <v>8</v>
      </c>
      <c r="D460" s="65">
        <v>1</v>
      </c>
      <c r="E460" s="65"/>
      <c r="F460" s="61" t="s">
        <v>281</v>
      </c>
      <c r="G460" s="66">
        <f t="shared" ref="G460:O460" si="211">+G461</f>
        <v>0</v>
      </c>
      <c r="H460" s="66">
        <f t="shared" si="211"/>
        <v>0</v>
      </c>
      <c r="I460" s="66">
        <f t="shared" si="211"/>
        <v>0</v>
      </c>
      <c r="J460" s="66">
        <f t="shared" si="211"/>
        <v>0</v>
      </c>
      <c r="K460" s="66">
        <f t="shared" si="211"/>
        <v>0</v>
      </c>
      <c r="L460" s="66">
        <f t="shared" si="211"/>
        <v>0</v>
      </c>
      <c r="M460" s="66">
        <f t="shared" si="211"/>
        <v>0</v>
      </c>
      <c r="N460" s="66">
        <f t="shared" si="211"/>
        <v>0</v>
      </c>
      <c r="O460" s="121">
        <f t="shared" si="211"/>
        <v>0</v>
      </c>
    </row>
    <row r="461" spans="1:15" ht="12.75" x14ac:dyDescent="0.2">
      <c r="A461" s="56">
        <v>2</v>
      </c>
      <c r="B461" s="57">
        <v>6</v>
      </c>
      <c r="C461" s="57">
        <v>8</v>
      </c>
      <c r="D461" s="57">
        <v>1</v>
      </c>
      <c r="E461" s="57" t="s">
        <v>309</v>
      </c>
      <c r="F461" s="60" t="s">
        <v>281</v>
      </c>
      <c r="G461" s="66"/>
      <c r="H461" s="66"/>
      <c r="I461" s="66"/>
      <c r="J461" s="66"/>
      <c r="K461" s="66"/>
      <c r="L461" s="66"/>
      <c r="M461" s="66"/>
      <c r="N461" s="55">
        <f>SUBTOTAL(9,G461:M461)</f>
        <v>0</v>
      </c>
      <c r="O461" s="110">
        <f>IFERROR(N461/$N$18*100,"0.00")</f>
        <v>0</v>
      </c>
    </row>
    <row r="462" spans="1:15" ht="12.75" x14ac:dyDescent="0.2">
      <c r="A462" s="64">
        <v>2</v>
      </c>
      <c r="B462" s="65">
        <v>6</v>
      </c>
      <c r="C462" s="65">
        <v>8</v>
      </c>
      <c r="D462" s="65">
        <v>3</v>
      </c>
      <c r="E462" s="65"/>
      <c r="F462" s="61" t="s">
        <v>282</v>
      </c>
      <c r="G462" s="66">
        <f t="shared" ref="G462:N462" si="212">+G463+G464</f>
        <v>0</v>
      </c>
      <c r="H462" s="66">
        <f t="shared" si="212"/>
        <v>0</v>
      </c>
      <c r="I462" s="66">
        <f t="shared" si="212"/>
        <v>0</v>
      </c>
      <c r="J462" s="66">
        <f t="shared" si="212"/>
        <v>0</v>
      </c>
      <c r="K462" s="66">
        <f t="shared" si="212"/>
        <v>0</v>
      </c>
      <c r="L462" s="66">
        <f t="shared" si="212"/>
        <v>0</v>
      </c>
      <c r="M462" s="66">
        <f t="shared" si="212"/>
        <v>0</v>
      </c>
      <c r="N462" s="66">
        <f t="shared" si="212"/>
        <v>0</v>
      </c>
      <c r="O462" s="121">
        <f>+O463+O464</f>
        <v>0</v>
      </c>
    </row>
    <row r="463" spans="1:15" ht="12.75" x14ac:dyDescent="0.2">
      <c r="A463" s="62">
        <v>2</v>
      </c>
      <c r="B463" s="57">
        <v>6</v>
      </c>
      <c r="C463" s="57">
        <v>8</v>
      </c>
      <c r="D463" s="57">
        <v>3</v>
      </c>
      <c r="E463" s="57" t="s">
        <v>309</v>
      </c>
      <c r="F463" s="60" t="s">
        <v>283</v>
      </c>
      <c r="G463" s="55"/>
      <c r="H463" s="55"/>
      <c r="I463" s="55"/>
      <c r="J463" s="55"/>
      <c r="K463" s="55"/>
      <c r="L463" s="55"/>
      <c r="M463" s="55"/>
      <c r="N463" s="55">
        <f>SUBTOTAL(9,G463:M463)</f>
        <v>0</v>
      </c>
      <c r="O463" s="110">
        <f>IFERROR(N463/$N$18*100,"0.00")</f>
        <v>0</v>
      </c>
    </row>
    <row r="464" spans="1:15" ht="12.75" x14ac:dyDescent="0.2">
      <c r="A464" s="62">
        <v>2</v>
      </c>
      <c r="B464" s="57">
        <v>6</v>
      </c>
      <c r="C464" s="57">
        <v>8</v>
      </c>
      <c r="D464" s="57">
        <v>3</v>
      </c>
      <c r="E464" s="57" t="s">
        <v>310</v>
      </c>
      <c r="F464" s="60" t="s">
        <v>284</v>
      </c>
      <c r="G464" s="66"/>
      <c r="H464" s="66"/>
      <c r="I464" s="66"/>
      <c r="J464" s="66"/>
      <c r="K464" s="66"/>
      <c r="L464" s="66"/>
      <c r="M464" s="66"/>
      <c r="N464" s="55">
        <f>SUBTOTAL(9,G464:M464)</f>
        <v>0</v>
      </c>
      <c r="O464" s="110">
        <f>IFERROR(N464/$N$18*100,"0.00")</f>
        <v>0</v>
      </c>
    </row>
    <row r="465" spans="1:15" ht="12.75" x14ac:dyDescent="0.2">
      <c r="A465" s="64">
        <v>2</v>
      </c>
      <c r="B465" s="65">
        <v>6</v>
      </c>
      <c r="C465" s="65">
        <v>8</v>
      </c>
      <c r="D465" s="65">
        <v>5</v>
      </c>
      <c r="E465" s="65"/>
      <c r="F465" s="61" t="s">
        <v>285</v>
      </c>
      <c r="G465" s="66">
        <f t="shared" ref="G465:O465" si="213">+G466</f>
        <v>0</v>
      </c>
      <c r="H465" s="66">
        <f t="shared" si="213"/>
        <v>0</v>
      </c>
      <c r="I465" s="66">
        <f t="shared" si="213"/>
        <v>0</v>
      </c>
      <c r="J465" s="66">
        <f t="shared" si="213"/>
        <v>0</v>
      </c>
      <c r="K465" s="66">
        <f t="shared" si="213"/>
        <v>0</v>
      </c>
      <c r="L465" s="66">
        <f t="shared" si="213"/>
        <v>0</v>
      </c>
      <c r="M465" s="66">
        <f t="shared" si="213"/>
        <v>0</v>
      </c>
      <c r="N465" s="66">
        <f t="shared" si="213"/>
        <v>0</v>
      </c>
      <c r="O465" s="121">
        <f t="shared" si="213"/>
        <v>0</v>
      </c>
    </row>
    <row r="466" spans="1:15" ht="12.75" x14ac:dyDescent="0.2">
      <c r="A466" s="62">
        <v>2</v>
      </c>
      <c r="B466" s="57">
        <v>6</v>
      </c>
      <c r="C466" s="57">
        <v>8</v>
      </c>
      <c r="D466" s="57">
        <v>5</v>
      </c>
      <c r="E466" s="57" t="s">
        <v>309</v>
      </c>
      <c r="F466" s="60" t="s">
        <v>285</v>
      </c>
      <c r="G466" s="66"/>
      <c r="H466" s="66"/>
      <c r="I466" s="66"/>
      <c r="J466" s="66"/>
      <c r="K466" s="66"/>
      <c r="L466" s="66"/>
      <c r="M466" s="66"/>
      <c r="N466" s="55">
        <f>SUBTOTAL(9,G466:M466)</f>
        <v>0</v>
      </c>
      <c r="O466" s="110">
        <f>IFERROR(N466/$N$18*100,"0.00")</f>
        <v>0</v>
      </c>
    </row>
    <row r="467" spans="1:15" ht="12.75" x14ac:dyDescent="0.2">
      <c r="A467" s="64">
        <v>2</v>
      </c>
      <c r="B467" s="65">
        <v>6</v>
      </c>
      <c r="C467" s="65">
        <v>8</v>
      </c>
      <c r="D467" s="65">
        <v>6</v>
      </c>
      <c r="E467" s="65"/>
      <c r="F467" s="61" t="s">
        <v>286</v>
      </c>
      <c r="G467" s="66">
        <f t="shared" ref="G467:O467" si="214">+G468</f>
        <v>0</v>
      </c>
      <c r="H467" s="66">
        <f t="shared" si="214"/>
        <v>0</v>
      </c>
      <c r="I467" s="66">
        <f t="shared" si="214"/>
        <v>0</v>
      </c>
      <c r="J467" s="66">
        <f t="shared" si="214"/>
        <v>0</v>
      </c>
      <c r="K467" s="66">
        <f t="shared" si="214"/>
        <v>0</v>
      </c>
      <c r="L467" s="66">
        <f t="shared" si="214"/>
        <v>0</v>
      </c>
      <c r="M467" s="66">
        <f t="shared" si="214"/>
        <v>0</v>
      </c>
      <c r="N467" s="66">
        <f t="shared" si="214"/>
        <v>0</v>
      </c>
      <c r="O467" s="121">
        <f t="shared" si="214"/>
        <v>0</v>
      </c>
    </row>
    <row r="468" spans="1:15" ht="12.75" x14ac:dyDescent="0.2">
      <c r="A468" s="62">
        <v>2</v>
      </c>
      <c r="B468" s="57">
        <v>6</v>
      </c>
      <c r="C468" s="57">
        <v>8</v>
      </c>
      <c r="D468" s="57">
        <v>6</v>
      </c>
      <c r="E468" s="57" t="s">
        <v>309</v>
      </c>
      <c r="F468" s="60" t="s">
        <v>286</v>
      </c>
      <c r="G468" s="66"/>
      <c r="H468" s="66"/>
      <c r="I468" s="66"/>
      <c r="J468" s="66"/>
      <c r="K468" s="66"/>
      <c r="L468" s="66"/>
      <c r="M468" s="66"/>
      <c r="N468" s="55">
        <f>SUBTOTAL(9,G468:M468)</f>
        <v>0</v>
      </c>
      <c r="O468" s="110">
        <f>IFERROR(N468/$N$18*100,"0.00")</f>
        <v>0</v>
      </c>
    </row>
    <row r="469" spans="1:15" ht="12.75" x14ac:dyDescent="0.2">
      <c r="A469" s="67">
        <v>2</v>
      </c>
      <c r="B469" s="65">
        <v>6</v>
      </c>
      <c r="C469" s="65">
        <v>8</v>
      </c>
      <c r="D469" s="65">
        <v>7</v>
      </c>
      <c r="E469" s="65"/>
      <c r="F469" s="75" t="s">
        <v>287</v>
      </c>
      <c r="G469" s="66">
        <f t="shared" ref="G469:O469" si="215">+G470</f>
        <v>0</v>
      </c>
      <c r="H469" s="66">
        <f t="shared" si="215"/>
        <v>0</v>
      </c>
      <c r="I469" s="66">
        <f t="shared" si="215"/>
        <v>0</v>
      </c>
      <c r="J469" s="66">
        <f t="shared" si="215"/>
        <v>0</v>
      </c>
      <c r="K469" s="66">
        <f t="shared" si="215"/>
        <v>0</v>
      </c>
      <c r="L469" s="66">
        <f t="shared" si="215"/>
        <v>0</v>
      </c>
      <c r="M469" s="66">
        <f t="shared" si="215"/>
        <v>0</v>
      </c>
      <c r="N469" s="66">
        <f t="shared" si="215"/>
        <v>0</v>
      </c>
      <c r="O469" s="121">
        <f t="shared" si="215"/>
        <v>0</v>
      </c>
    </row>
    <row r="470" spans="1:15" ht="12.75" x14ac:dyDescent="0.2">
      <c r="A470" s="62">
        <v>2</v>
      </c>
      <c r="B470" s="57">
        <v>6</v>
      </c>
      <c r="C470" s="57">
        <v>8</v>
      </c>
      <c r="D470" s="57">
        <v>7</v>
      </c>
      <c r="E470" s="57" t="s">
        <v>309</v>
      </c>
      <c r="F470" s="60" t="s">
        <v>287</v>
      </c>
      <c r="G470" s="66"/>
      <c r="H470" s="66"/>
      <c r="I470" s="66"/>
      <c r="J470" s="66"/>
      <c r="K470" s="66"/>
      <c r="L470" s="66"/>
      <c r="M470" s="66"/>
      <c r="N470" s="55">
        <f>SUBTOTAL(9,G470:M470)</f>
        <v>0</v>
      </c>
      <c r="O470" s="110">
        <f>IFERROR(N470/$N$18*100,"0.00")</f>
        <v>0</v>
      </c>
    </row>
    <row r="471" spans="1:15" ht="12.75" x14ac:dyDescent="0.2">
      <c r="A471" s="64">
        <v>2</v>
      </c>
      <c r="B471" s="65">
        <v>6</v>
      </c>
      <c r="C471" s="65">
        <v>8</v>
      </c>
      <c r="D471" s="65">
        <v>8</v>
      </c>
      <c r="E471" s="65"/>
      <c r="F471" s="75" t="s">
        <v>288</v>
      </c>
      <c r="G471" s="66">
        <f t="shared" ref="G471:N471" si="216">+G472+G473+G474+G475</f>
        <v>0</v>
      </c>
      <c r="H471" s="66">
        <f t="shared" si="216"/>
        <v>0</v>
      </c>
      <c r="I471" s="66">
        <f t="shared" si="216"/>
        <v>0</v>
      </c>
      <c r="J471" s="66">
        <f t="shared" si="216"/>
        <v>0</v>
      </c>
      <c r="K471" s="66">
        <f t="shared" si="216"/>
        <v>0</v>
      </c>
      <c r="L471" s="66">
        <f t="shared" si="216"/>
        <v>0</v>
      </c>
      <c r="M471" s="66">
        <f t="shared" si="216"/>
        <v>0</v>
      </c>
      <c r="N471" s="66">
        <f t="shared" si="216"/>
        <v>0</v>
      </c>
      <c r="O471" s="121">
        <f>+O472+O473+O474+O475</f>
        <v>0</v>
      </c>
    </row>
    <row r="472" spans="1:15" ht="12.75" x14ac:dyDescent="0.2">
      <c r="A472" s="62">
        <v>2</v>
      </c>
      <c r="B472" s="57">
        <v>6</v>
      </c>
      <c r="C472" s="57">
        <v>8</v>
      </c>
      <c r="D472" s="57">
        <v>8</v>
      </c>
      <c r="E472" s="57" t="s">
        <v>309</v>
      </c>
      <c r="F472" s="60" t="s">
        <v>289</v>
      </c>
      <c r="G472" s="55"/>
      <c r="H472" s="55"/>
      <c r="I472" s="55"/>
      <c r="J472" s="55"/>
      <c r="K472" s="55"/>
      <c r="L472" s="55"/>
      <c r="M472" s="55"/>
      <c r="N472" s="55">
        <f>SUBTOTAL(9,G472:M472)</f>
        <v>0</v>
      </c>
      <c r="O472" s="110">
        <f>IFERROR(N472/$N$18*100,"0.00")</f>
        <v>0</v>
      </c>
    </row>
    <row r="473" spans="1:15" ht="12.75" x14ac:dyDescent="0.2">
      <c r="A473" s="62">
        <v>2</v>
      </c>
      <c r="B473" s="57">
        <v>6</v>
      </c>
      <c r="C473" s="57">
        <v>8</v>
      </c>
      <c r="D473" s="57">
        <v>8</v>
      </c>
      <c r="E473" s="57" t="s">
        <v>310</v>
      </c>
      <c r="F473" s="60" t="s">
        <v>290</v>
      </c>
      <c r="G473" s="55"/>
      <c r="H473" s="55"/>
      <c r="I473" s="55"/>
      <c r="J473" s="55"/>
      <c r="K473" s="55"/>
      <c r="L473" s="55"/>
      <c r="M473" s="55"/>
      <c r="N473" s="55">
        <f>SUBTOTAL(9,G473:M473)</f>
        <v>0</v>
      </c>
      <c r="O473" s="110">
        <f>IFERROR(N473/$N$18*100,"0.00")</f>
        <v>0</v>
      </c>
    </row>
    <row r="474" spans="1:15" ht="12.75" x14ac:dyDescent="0.2">
      <c r="A474" s="62">
        <v>2</v>
      </c>
      <c r="B474" s="57">
        <v>6</v>
      </c>
      <c r="C474" s="57">
        <v>8</v>
      </c>
      <c r="D474" s="57">
        <v>8</v>
      </c>
      <c r="E474" s="57" t="s">
        <v>311</v>
      </c>
      <c r="F474" s="60" t="s">
        <v>291</v>
      </c>
      <c r="G474" s="55"/>
      <c r="H474" s="55"/>
      <c r="I474" s="55"/>
      <c r="J474" s="55"/>
      <c r="K474" s="55"/>
      <c r="L474" s="55"/>
      <c r="M474" s="55"/>
      <c r="N474" s="55">
        <f>SUBTOTAL(9,G474:M474)</f>
        <v>0</v>
      </c>
      <c r="O474" s="110">
        <f>IFERROR(N474/$N$18*100,"0.00")</f>
        <v>0</v>
      </c>
    </row>
    <row r="475" spans="1:15" ht="12.75" x14ac:dyDescent="0.2">
      <c r="A475" s="62">
        <v>2</v>
      </c>
      <c r="B475" s="57">
        <v>6</v>
      </c>
      <c r="C475" s="57">
        <v>8</v>
      </c>
      <c r="D475" s="57">
        <v>8</v>
      </c>
      <c r="E475" s="57" t="s">
        <v>312</v>
      </c>
      <c r="F475" s="60" t="s">
        <v>292</v>
      </c>
      <c r="G475" s="66"/>
      <c r="H475" s="66"/>
      <c r="I475" s="66"/>
      <c r="J475" s="66"/>
      <c r="K475" s="66"/>
      <c r="L475" s="66"/>
      <c r="M475" s="66"/>
      <c r="N475" s="55">
        <f>SUBTOTAL(9,G475:M475)</f>
        <v>0</v>
      </c>
      <c r="O475" s="110">
        <f>IFERROR(N475/$N$18*100,"0.00")</f>
        <v>0</v>
      </c>
    </row>
    <row r="476" spans="1:15" ht="12.75" x14ac:dyDescent="0.2">
      <c r="A476" s="64">
        <v>2</v>
      </c>
      <c r="B476" s="65">
        <v>6</v>
      </c>
      <c r="C476" s="65">
        <v>8</v>
      </c>
      <c r="D476" s="65">
        <v>9</v>
      </c>
      <c r="E476" s="65"/>
      <c r="F476" s="75" t="s">
        <v>293</v>
      </c>
      <c r="G476" s="66">
        <f t="shared" ref="G476:O476" si="217">+G477</f>
        <v>0</v>
      </c>
      <c r="H476" s="66">
        <f t="shared" si="217"/>
        <v>0</v>
      </c>
      <c r="I476" s="66">
        <f t="shared" si="217"/>
        <v>0</v>
      </c>
      <c r="J476" s="66">
        <f t="shared" si="217"/>
        <v>0</v>
      </c>
      <c r="K476" s="66">
        <f t="shared" si="217"/>
        <v>0</v>
      </c>
      <c r="L476" s="66">
        <f t="shared" si="217"/>
        <v>0</v>
      </c>
      <c r="M476" s="66">
        <f t="shared" si="217"/>
        <v>0</v>
      </c>
      <c r="N476" s="66">
        <f t="shared" si="217"/>
        <v>0</v>
      </c>
      <c r="O476" s="121">
        <f t="shared" si="217"/>
        <v>0</v>
      </c>
    </row>
    <row r="477" spans="1:15" ht="12.75" x14ac:dyDescent="0.2">
      <c r="A477" s="62">
        <v>2</v>
      </c>
      <c r="B477" s="57">
        <v>6</v>
      </c>
      <c r="C477" s="57">
        <v>8</v>
      </c>
      <c r="D477" s="57">
        <v>9</v>
      </c>
      <c r="E477" s="57" t="s">
        <v>309</v>
      </c>
      <c r="F477" s="60" t="s">
        <v>293</v>
      </c>
      <c r="G477" s="66"/>
      <c r="H477" s="66"/>
      <c r="I477" s="66"/>
      <c r="J477" s="66"/>
      <c r="K477" s="66"/>
      <c r="L477" s="66"/>
      <c r="M477" s="66"/>
      <c r="N477" s="55">
        <f>SUBTOTAL(9,G477:M477)</f>
        <v>0</v>
      </c>
      <c r="O477" s="110">
        <f>IFERROR(N477/$N$18*100,"0.00")</f>
        <v>0</v>
      </c>
    </row>
    <row r="478" spans="1:15" ht="12.75" x14ac:dyDescent="0.2">
      <c r="A478" s="86">
        <v>2</v>
      </c>
      <c r="B478" s="84">
        <v>6</v>
      </c>
      <c r="C478" s="84">
        <v>9</v>
      </c>
      <c r="D478" s="84"/>
      <c r="E478" s="84"/>
      <c r="F478" s="87" t="s">
        <v>453</v>
      </c>
      <c r="G478" s="342">
        <f t="shared" ref="G478:N478" si="218">+G479+G481+G483</f>
        <v>0</v>
      </c>
      <c r="H478" s="342">
        <f t="shared" si="218"/>
        <v>0</v>
      </c>
      <c r="I478" s="342">
        <f t="shared" si="218"/>
        <v>0</v>
      </c>
      <c r="J478" s="342">
        <f t="shared" si="218"/>
        <v>0</v>
      </c>
      <c r="K478" s="342">
        <f t="shared" si="218"/>
        <v>0</v>
      </c>
      <c r="L478" s="342">
        <f t="shared" si="218"/>
        <v>0</v>
      </c>
      <c r="M478" s="342">
        <f t="shared" si="218"/>
        <v>0</v>
      </c>
      <c r="N478" s="342">
        <f t="shared" si="218"/>
        <v>0</v>
      </c>
      <c r="O478" s="119">
        <f>+O479+O481+O483</f>
        <v>0</v>
      </c>
    </row>
    <row r="479" spans="1:15" ht="12.75" x14ac:dyDescent="0.2">
      <c r="A479" s="67">
        <v>2</v>
      </c>
      <c r="B479" s="65">
        <v>6</v>
      </c>
      <c r="C479" s="65">
        <v>9</v>
      </c>
      <c r="D479" s="65">
        <v>1</v>
      </c>
      <c r="E479" s="65"/>
      <c r="F479" s="75" t="s">
        <v>454</v>
      </c>
      <c r="G479" s="66">
        <f t="shared" ref="G479:O479" si="219">+G480</f>
        <v>0</v>
      </c>
      <c r="H479" s="66">
        <f t="shared" si="219"/>
        <v>0</v>
      </c>
      <c r="I479" s="66">
        <f t="shared" si="219"/>
        <v>0</v>
      </c>
      <c r="J479" s="66">
        <f t="shared" si="219"/>
        <v>0</v>
      </c>
      <c r="K479" s="66">
        <f t="shared" si="219"/>
        <v>0</v>
      </c>
      <c r="L479" s="66">
        <f t="shared" si="219"/>
        <v>0</v>
      </c>
      <c r="M479" s="66">
        <f t="shared" si="219"/>
        <v>0</v>
      </c>
      <c r="N479" s="66">
        <f t="shared" si="219"/>
        <v>0</v>
      </c>
      <c r="O479" s="120">
        <f t="shared" si="219"/>
        <v>0</v>
      </c>
    </row>
    <row r="480" spans="1:15" ht="12.75" x14ac:dyDescent="0.2">
      <c r="A480" s="62">
        <v>2</v>
      </c>
      <c r="B480" s="57">
        <v>6</v>
      </c>
      <c r="C480" s="57">
        <v>9</v>
      </c>
      <c r="D480" s="57">
        <v>1</v>
      </c>
      <c r="E480" s="57" t="s">
        <v>309</v>
      </c>
      <c r="F480" s="60" t="s">
        <v>454</v>
      </c>
      <c r="G480" s="66"/>
      <c r="H480" s="66"/>
      <c r="I480" s="66"/>
      <c r="J480" s="66"/>
      <c r="K480" s="66"/>
      <c r="L480" s="66"/>
      <c r="M480" s="66"/>
      <c r="N480" s="55">
        <f>SUBTOTAL(9,G480:M480)</f>
        <v>0</v>
      </c>
      <c r="O480" s="110">
        <f>IFERROR(N480/$N$18*100,"0.00")</f>
        <v>0</v>
      </c>
    </row>
    <row r="481" spans="1:15" ht="12.75" x14ac:dyDescent="0.2">
      <c r="A481" s="67">
        <v>2</v>
      </c>
      <c r="B481" s="65">
        <v>6</v>
      </c>
      <c r="C481" s="65">
        <v>9</v>
      </c>
      <c r="D481" s="65">
        <v>2</v>
      </c>
      <c r="E481" s="65"/>
      <c r="F481" s="75" t="s">
        <v>455</v>
      </c>
      <c r="G481" s="66">
        <f t="shared" ref="G481:O481" si="220">+G482</f>
        <v>0</v>
      </c>
      <c r="H481" s="66">
        <f t="shared" si="220"/>
        <v>0</v>
      </c>
      <c r="I481" s="66">
        <f t="shared" si="220"/>
        <v>0</v>
      </c>
      <c r="J481" s="66">
        <f t="shared" si="220"/>
        <v>0</v>
      </c>
      <c r="K481" s="66">
        <f t="shared" si="220"/>
        <v>0</v>
      </c>
      <c r="L481" s="66">
        <f t="shared" si="220"/>
        <v>0</v>
      </c>
      <c r="M481" s="66">
        <f t="shared" si="220"/>
        <v>0</v>
      </c>
      <c r="N481" s="66">
        <f t="shared" si="220"/>
        <v>0</v>
      </c>
      <c r="O481" s="120">
        <f t="shared" si="220"/>
        <v>0</v>
      </c>
    </row>
    <row r="482" spans="1:15" ht="12.75" x14ac:dyDescent="0.2">
      <c r="A482" s="62">
        <v>2</v>
      </c>
      <c r="B482" s="57">
        <v>6</v>
      </c>
      <c r="C482" s="57">
        <v>9</v>
      </c>
      <c r="D482" s="57">
        <v>2</v>
      </c>
      <c r="E482" s="57" t="s">
        <v>309</v>
      </c>
      <c r="F482" s="60" t="s">
        <v>455</v>
      </c>
      <c r="G482" s="66"/>
      <c r="H482" s="66"/>
      <c r="I482" s="66"/>
      <c r="J482" s="66"/>
      <c r="K482" s="66"/>
      <c r="L482" s="66"/>
      <c r="M482" s="66"/>
      <c r="N482" s="55">
        <f>SUBTOTAL(9,G482:M482)</f>
        <v>0</v>
      </c>
      <c r="O482" s="110">
        <f>IFERROR(N482/$N$18*100,"0.00")</f>
        <v>0</v>
      </c>
    </row>
    <row r="483" spans="1:15" ht="12.75" x14ac:dyDescent="0.2">
      <c r="A483" s="67">
        <v>2</v>
      </c>
      <c r="B483" s="65">
        <v>6</v>
      </c>
      <c r="C483" s="65">
        <v>9</v>
      </c>
      <c r="D483" s="65">
        <v>9</v>
      </c>
      <c r="E483" s="65"/>
      <c r="F483" s="75" t="s">
        <v>456</v>
      </c>
      <c r="G483" s="66">
        <f t="shared" ref="G483:O483" si="221">+G484</f>
        <v>0</v>
      </c>
      <c r="H483" s="66">
        <f t="shared" si="221"/>
        <v>0</v>
      </c>
      <c r="I483" s="66">
        <f t="shared" si="221"/>
        <v>0</v>
      </c>
      <c r="J483" s="66">
        <f t="shared" si="221"/>
        <v>0</v>
      </c>
      <c r="K483" s="66">
        <f t="shared" si="221"/>
        <v>0</v>
      </c>
      <c r="L483" s="66">
        <f t="shared" si="221"/>
        <v>0</v>
      </c>
      <c r="M483" s="66">
        <f t="shared" si="221"/>
        <v>0</v>
      </c>
      <c r="N483" s="66">
        <f t="shared" si="221"/>
        <v>0</v>
      </c>
      <c r="O483" s="120">
        <f t="shared" si="221"/>
        <v>0</v>
      </c>
    </row>
    <row r="484" spans="1:15" ht="12.75" x14ac:dyDescent="0.2">
      <c r="A484" s="62">
        <v>2</v>
      </c>
      <c r="B484" s="57">
        <v>6</v>
      </c>
      <c r="C484" s="57">
        <v>9</v>
      </c>
      <c r="D484" s="57">
        <v>9</v>
      </c>
      <c r="E484" s="57" t="s">
        <v>309</v>
      </c>
      <c r="F484" s="60" t="s">
        <v>456</v>
      </c>
      <c r="G484" s="66"/>
      <c r="H484" s="66"/>
      <c r="I484" s="66"/>
      <c r="J484" s="66"/>
      <c r="K484" s="66"/>
      <c r="L484" s="66"/>
      <c r="M484" s="66"/>
      <c r="N484" s="55">
        <f>SUBTOTAL(9,G484:M484)</f>
        <v>0</v>
      </c>
      <c r="O484" s="110">
        <f>IFERROR(N484/$N$18*100,"0.00")</f>
        <v>0</v>
      </c>
    </row>
    <row r="485" spans="1:15" ht="12.75" x14ac:dyDescent="0.2">
      <c r="A485" s="88">
        <v>2</v>
      </c>
      <c r="B485" s="89">
        <v>7</v>
      </c>
      <c r="C485" s="90"/>
      <c r="D485" s="90"/>
      <c r="E485" s="90"/>
      <c r="F485" s="91" t="s">
        <v>254</v>
      </c>
      <c r="G485" s="343">
        <f t="shared" ref="G485:N485" si="222">+G486+G497+G510</f>
        <v>0</v>
      </c>
      <c r="H485" s="343">
        <f t="shared" si="222"/>
        <v>0</v>
      </c>
      <c r="I485" s="343">
        <f t="shared" si="222"/>
        <v>0</v>
      </c>
      <c r="J485" s="343">
        <f t="shared" si="222"/>
        <v>0</v>
      </c>
      <c r="K485" s="343">
        <f t="shared" si="222"/>
        <v>0</v>
      </c>
      <c r="L485" s="343">
        <f t="shared" si="222"/>
        <v>0</v>
      </c>
      <c r="M485" s="343">
        <f t="shared" si="222"/>
        <v>0</v>
      </c>
      <c r="N485" s="343">
        <f t="shared" si="222"/>
        <v>0</v>
      </c>
      <c r="O485" s="118">
        <f>+O486+O497+O510</f>
        <v>0</v>
      </c>
    </row>
    <row r="486" spans="1:15" ht="12.75" x14ac:dyDescent="0.2">
      <c r="A486" s="86">
        <v>2</v>
      </c>
      <c r="B486" s="84">
        <v>7</v>
      </c>
      <c r="C486" s="84">
        <v>1</v>
      </c>
      <c r="D486" s="84"/>
      <c r="E486" s="84"/>
      <c r="F486" s="87" t="s">
        <v>294</v>
      </c>
      <c r="G486" s="342">
        <f t="shared" ref="G486:N486" si="223">+G487+G489+G491+G493+G495</f>
        <v>0</v>
      </c>
      <c r="H486" s="342">
        <f t="shared" si="223"/>
        <v>0</v>
      </c>
      <c r="I486" s="342">
        <f t="shared" si="223"/>
        <v>0</v>
      </c>
      <c r="J486" s="342">
        <f t="shared" si="223"/>
        <v>0</v>
      </c>
      <c r="K486" s="342">
        <f t="shared" si="223"/>
        <v>0</v>
      </c>
      <c r="L486" s="342">
        <f t="shared" si="223"/>
        <v>0</v>
      </c>
      <c r="M486" s="342">
        <f t="shared" si="223"/>
        <v>0</v>
      </c>
      <c r="N486" s="342">
        <f t="shared" si="223"/>
        <v>0</v>
      </c>
      <c r="O486" s="119">
        <f>+O487+O489+O491+O493+O495</f>
        <v>0</v>
      </c>
    </row>
    <row r="487" spans="1:15" ht="12.75" x14ac:dyDescent="0.2">
      <c r="A487" s="64">
        <v>2</v>
      </c>
      <c r="B487" s="65">
        <v>7</v>
      </c>
      <c r="C487" s="65">
        <v>1</v>
      </c>
      <c r="D487" s="65">
        <v>1</v>
      </c>
      <c r="E487" s="65"/>
      <c r="F487" s="61" t="s">
        <v>295</v>
      </c>
      <c r="G487" s="66">
        <f t="shared" ref="G487:O487" si="224">+G488</f>
        <v>0</v>
      </c>
      <c r="H487" s="66">
        <f t="shared" si="224"/>
        <v>0</v>
      </c>
      <c r="I487" s="66">
        <f t="shared" si="224"/>
        <v>0</v>
      </c>
      <c r="J487" s="66">
        <f t="shared" si="224"/>
        <v>0</v>
      </c>
      <c r="K487" s="66">
        <f t="shared" si="224"/>
        <v>0</v>
      </c>
      <c r="L487" s="66">
        <f t="shared" si="224"/>
        <v>0</v>
      </c>
      <c r="M487" s="66">
        <f t="shared" si="224"/>
        <v>0</v>
      </c>
      <c r="N487" s="66">
        <f t="shared" si="224"/>
        <v>0</v>
      </c>
      <c r="O487" s="121">
        <f t="shared" si="224"/>
        <v>0</v>
      </c>
    </row>
    <row r="488" spans="1:15" ht="12.75" x14ac:dyDescent="0.2">
      <c r="A488" s="62">
        <v>2</v>
      </c>
      <c r="B488" s="57">
        <v>7</v>
      </c>
      <c r="C488" s="57">
        <v>1</v>
      </c>
      <c r="D488" s="57">
        <v>1</v>
      </c>
      <c r="E488" s="57" t="s">
        <v>309</v>
      </c>
      <c r="F488" s="60" t="s">
        <v>295</v>
      </c>
      <c r="G488" s="66"/>
      <c r="H488" s="66"/>
      <c r="I488" s="66"/>
      <c r="J488" s="66"/>
      <c r="K488" s="66"/>
      <c r="L488" s="66"/>
      <c r="M488" s="66"/>
      <c r="N488" s="55">
        <f>SUBTOTAL(9,G488:M488)</f>
        <v>0</v>
      </c>
      <c r="O488" s="110">
        <f>IFERROR(N488/$N$18*100,"0.00")</f>
        <v>0</v>
      </c>
    </row>
    <row r="489" spans="1:15" ht="12.75" x14ac:dyDescent="0.2">
      <c r="A489" s="64">
        <v>2</v>
      </c>
      <c r="B489" s="65">
        <v>7</v>
      </c>
      <c r="C489" s="65">
        <v>1</v>
      </c>
      <c r="D489" s="65">
        <v>2</v>
      </c>
      <c r="E489" s="65"/>
      <c r="F489" s="61" t="s">
        <v>296</v>
      </c>
      <c r="G489" s="66">
        <f t="shared" ref="G489:O489" si="225">+G490</f>
        <v>0</v>
      </c>
      <c r="H489" s="66">
        <f t="shared" si="225"/>
        <v>0</v>
      </c>
      <c r="I489" s="66">
        <f t="shared" si="225"/>
        <v>0</v>
      </c>
      <c r="J489" s="66">
        <f t="shared" si="225"/>
        <v>0</v>
      </c>
      <c r="K489" s="66">
        <f t="shared" si="225"/>
        <v>0</v>
      </c>
      <c r="L489" s="66">
        <f t="shared" si="225"/>
        <v>0</v>
      </c>
      <c r="M489" s="66">
        <f t="shared" si="225"/>
        <v>0</v>
      </c>
      <c r="N489" s="66">
        <f t="shared" si="225"/>
        <v>0</v>
      </c>
      <c r="O489" s="121">
        <f t="shared" si="225"/>
        <v>0</v>
      </c>
    </row>
    <row r="490" spans="1:15" ht="12.75" x14ac:dyDescent="0.2">
      <c r="A490" s="62">
        <v>2</v>
      </c>
      <c r="B490" s="57">
        <v>7</v>
      </c>
      <c r="C490" s="57">
        <v>1</v>
      </c>
      <c r="D490" s="57">
        <v>2</v>
      </c>
      <c r="E490" s="57" t="s">
        <v>309</v>
      </c>
      <c r="F490" s="60" t="s">
        <v>296</v>
      </c>
      <c r="G490" s="66"/>
      <c r="H490" s="66"/>
      <c r="I490" s="66"/>
      <c r="J490" s="66"/>
      <c r="K490" s="66"/>
      <c r="L490" s="66"/>
      <c r="M490" s="66"/>
      <c r="N490" s="55">
        <f>SUBTOTAL(9,G490:M490)</f>
        <v>0</v>
      </c>
      <c r="O490" s="110">
        <f>IFERROR(N490/$N$18*100,"0.00")</f>
        <v>0</v>
      </c>
    </row>
    <row r="491" spans="1:15" ht="12.75" x14ac:dyDescent="0.2">
      <c r="A491" s="64">
        <v>2</v>
      </c>
      <c r="B491" s="65">
        <v>7</v>
      </c>
      <c r="C491" s="65">
        <v>1</v>
      </c>
      <c r="D491" s="65">
        <v>3</v>
      </c>
      <c r="E491" s="65"/>
      <c r="F491" s="61" t="s">
        <v>297</v>
      </c>
      <c r="G491" s="66">
        <f t="shared" ref="G491:O491" si="226">+G492</f>
        <v>0</v>
      </c>
      <c r="H491" s="66">
        <f t="shared" si="226"/>
        <v>0</v>
      </c>
      <c r="I491" s="66">
        <f t="shared" si="226"/>
        <v>0</v>
      </c>
      <c r="J491" s="66">
        <f t="shared" si="226"/>
        <v>0</v>
      </c>
      <c r="K491" s="66">
        <f t="shared" si="226"/>
        <v>0</v>
      </c>
      <c r="L491" s="66">
        <f t="shared" si="226"/>
        <v>0</v>
      </c>
      <c r="M491" s="66">
        <f t="shared" si="226"/>
        <v>0</v>
      </c>
      <c r="N491" s="66">
        <f t="shared" si="226"/>
        <v>0</v>
      </c>
      <c r="O491" s="121">
        <f t="shared" si="226"/>
        <v>0</v>
      </c>
    </row>
    <row r="492" spans="1:15" ht="12.75" x14ac:dyDescent="0.2">
      <c r="A492" s="62">
        <v>2</v>
      </c>
      <c r="B492" s="57">
        <v>7</v>
      </c>
      <c r="C492" s="57">
        <v>1</v>
      </c>
      <c r="D492" s="57">
        <v>3</v>
      </c>
      <c r="E492" s="57" t="s">
        <v>309</v>
      </c>
      <c r="F492" s="60" t="s">
        <v>297</v>
      </c>
      <c r="G492" s="66"/>
      <c r="H492" s="66"/>
      <c r="I492" s="66"/>
      <c r="J492" s="66"/>
      <c r="K492" s="66"/>
      <c r="L492" s="66"/>
      <c r="M492" s="66"/>
      <c r="N492" s="55">
        <f>SUBTOTAL(9,G492:M492)</f>
        <v>0</v>
      </c>
      <c r="O492" s="110">
        <f>IFERROR(N492/$N$18*100,"0.00")</f>
        <v>0</v>
      </c>
    </row>
    <row r="493" spans="1:15" ht="12.75" x14ac:dyDescent="0.2">
      <c r="A493" s="64">
        <v>2</v>
      </c>
      <c r="B493" s="65">
        <v>7</v>
      </c>
      <c r="C493" s="65">
        <v>1</v>
      </c>
      <c r="D493" s="65">
        <v>4</v>
      </c>
      <c r="E493" s="65"/>
      <c r="F493" s="61" t="s">
        <v>298</v>
      </c>
      <c r="G493" s="66">
        <f t="shared" ref="G493:O493" si="227">+G494</f>
        <v>0</v>
      </c>
      <c r="H493" s="66">
        <f t="shared" si="227"/>
        <v>0</v>
      </c>
      <c r="I493" s="66">
        <f t="shared" si="227"/>
        <v>0</v>
      </c>
      <c r="J493" s="66">
        <f t="shared" si="227"/>
        <v>0</v>
      </c>
      <c r="K493" s="66">
        <f t="shared" si="227"/>
        <v>0</v>
      </c>
      <c r="L493" s="66">
        <f t="shared" si="227"/>
        <v>0</v>
      </c>
      <c r="M493" s="66">
        <f t="shared" si="227"/>
        <v>0</v>
      </c>
      <c r="N493" s="66">
        <f t="shared" si="227"/>
        <v>0</v>
      </c>
      <c r="O493" s="121">
        <f t="shared" si="227"/>
        <v>0</v>
      </c>
    </row>
    <row r="494" spans="1:15" ht="12.75" x14ac:dyDescent="0.2">
      <c r="A494" s="62">
        <v>2</v>
      </c>
      <c r="B494" s="57">
        <v>7</v>
      </c>
      <c r="C494" s="57">
        <v>1</v>
      </c>
      <c r="D494" s="57">
        <v>4</v>
      </c>
      <c r="E494" s="57" t="s">
        <v>309</v>
      </c>
      <c r="F494" s="60" t="s">
        <v>298</v>
      </c>
      <c r="G494" s="66"/>
      <c r="H494" s="66"/>
      <c r="I494" s="66"/>
      <c r="J494" s="66"/>
      <c r="K494" s="66"/>
      <c r="L494" s="66"/>
      <c r="M494" s="66"/>
      <c r="N494" s="55">
        <f>SUBTOTAL(9,G494:M494)</f>
        <v>0</v>
      </c>
      <c r="O494" s="110">
        <f>IFERROR(N494/$N$18*100,"0.00")</f>
        <v>0</v>
      </c>
    </row>
    <row r="495" spans="1:15" ht="12.75" x14ac:dyDescent="0.2">
      <c r="A495" s="67">
        <v>2</v>
      </c>
      <c r="B495" s="65">
        <v>7</v>
      </c>
      <c r="C495" s="65">
        <v>1</v>
      </c>
      <c r="D495" s="65">
        <v>5</v>
      </c>
      <c r="E495" s="65"/>
      <c r="F495" s="75" t="s">
        <v>457</v>
      </c>
      <c r="G495" s="66">
        <f t="shared" ref="G495:O495" si="228">+G496</f>
        <v>0</v>
      </c>
      <c r="H495" s="66">
        <f t="shared" si="228"/>
        <v>0</v>
      </c>
      <c r="I495" s="66">
        <f t="shared" si="228"/>
        <v>0</v>
      </c>
      <c r="J495" s="66">
        <f t="shared" si="228"/>
        <v>0</v>
      </c>
      <c r="K495" s="66">
        <f t="shared" si="228"/>
        <v>0</v>
      </c>
      <c r="L495" s="66">
        <f t="shared" si="228"/>
        <v>0</v>
      </c>
      <c r="M495" s="66">
        <f t="shared" si="228"/>
        <v>0</v>
      </c>
      <c r="N495" s="66">
        <f t="shared" si="228"/>
        <v>0</v>
      </c>
      <c r="O495" s="121">
        <f t="shared" si="228"/>
        <v>0</v>
      </c>
    </row>
    <row r="496" spans="1:15" ht="12.75" x14ac:dyDescent="0.2">
      <c r="A496" s="62">
        <v>2</v>
      </c>
      <c r="B496" s="57">
        <v>7</v>
      </c>
      <c r="C496" s="57">
        <v>1</v>
      </c>
      <c r="D496" s="57">
        <v>5</v>
      </c>
      <c r="E496" s="57" t="s">
        <v>309</v>
      </c>
      <c r="F496" s="60" t="s">
        <v>457</v>
      </c>
      <c r="G496" s="66"/>
      <c r="H496" s="66"/>
      <c r="I496" s="66"/>
      <c r="J496" s="66"/>
      <c r="K496" s="66"/>
      <c r="L496" s="66"/>
      <c r="M496" s="66"/>
      <c r="N496" s="55">
        <f>SUBTOTAL(9,G496:M496)</f>
        <v>0</v>
      </c>
      <c r="O496" s="110">
        <f>IFERROR(N496/$N$18*100,"0.00")</f>
        <v>0</v>
      </c>
    </row>
    <row r="497" spans="1:15" ht="12.75" x14ac:dyDescent="0.2">
      <c r="A497" s="86">
        <v>2</v>
      </c>
      <c r="B497" s="84">
        <v>7</v>
      </c>
      <c r="C497" s="84">
        <v>2</v>
      </c>
      <c r="D497" s="84"/>
      <c r="E497" s="84"/>
      <c r="F497" s="87" t="s">
        <v>299</v>
      </c>
      <c r="G497" s="342">
        <f t="shared" ref="G497:N497" si="229">+G498+G500+G502+G504+G506+G508</f>
        <v>0</v>
      </c>
      <c r="H497" s="342">
        <f t="shared" si="229"/>
        <v>0</v>
      </c>
      <c r="I497" s="342">
        <f t="shared" si="229"/>
        <v>0</v>
      </c>
      <c r="J497" s="342">
        <f t="shared" si="229"/>
        <v>0</v>
      </c>
      <c r="K497" s="342">
        <f t="shared" si="229"/>
        <v>0</v>
      </c>
      <c r="L497" s="342">
        <f t="shared" si="229"/>
        <v>0</v>
      </c>
      <c r="M497" s="342">
        <f t="shared" si="229"/>
        <v>0</v>
      </c>
      <c r="N497" s="342">
        <f t="shared" si="229"/>
        <v>0</v>
      </c>
      <c r="O497" s="119">
        <f>+O498+O500+O502+O504+O506+O508</f>
        <v>0</v>
      </c>
    </row>
    <row r="498" spans="1:15" ht="12.75" x14ac:dyDescent="0.2">
      <c r="A498" s="64">
        <v>2</v>
      </c>
      <c r="B498" s="65">
        <v>7</v>
      </c>
      <c r="C498" s="65">
        <v>2</v>
      </c>
      <c r="D498" s="65">
        <v>1</v>
      </c>
      <c r="E498" s="65"/>
      <c r="F498" s="61" t="s">
        <v>300</v>
      </c>
      <c r="G498" s="66">
        <f t="shared" ref="G498:O498" si="230">+G499</f>
        <v>0</v>
      </c>
      <c r="H498" s="66">
        <f t="shared" si="230"/>
        <v>0</v>
      </c>
      <c r="I498" s="66">
        <f t="shared" si="230"/>
        <v>0</v>
      </c>
      <c r="J498" s="66">
        <f t="shared" si="230"/>
        <v>0</v>
      </c>
      <c r="K498" s="66">
        <f t="shared" si="230"/>
        <v>0</v>
      </c>
      <c r="L498" s="66">
        <f t="shared" si="230"/>
        <v>0</v>
      </c>
      <c r="M498" s="66">
        <f t="shared" si="230"/>
        <v>0</v>
      </c>
      <c r="N498" s="66">
        <f t="shared" si="230"/>
        <v>0</v>
      </c>
      <c r="O498" s="121">
        <f t="shared" si="230"/>
        <v>0</v>
      </c>
    </row>
    <row r="499" spans="1:15" ht="12.75" x14ac:dyDescent="0.2">
      <c r="A499" s="62">
        <v>2</v>
      </c>
      <c r="B499" s="57">
        <v>7</v>
      </c>
      <c r="C499" s="57">
        <v>2</v>
      </c>
      <c r="D499" s="57">
        <v>1</v>
      </c>
      <c r="E499" s="57" t="s">
        <v>309</v>
      </c>
      <c r="F499" s="60" t="s">
        <v>300</v>
      </c>
      <c r="G499" s="66"/>
      <c r="H499" s="66"/>
      <c r="I499" s="66"/>
      <c r="J499" s="66"/>
      <c r="K499" s="66"/>
      <c r="L499" s="66"/>
      <c r="M499" s="66"/>
      <c r="N499" s="55">
        <f>SUBTOTAL(9,G499:M499)</f>
        <v>0</v>
      </c>
      <c r="O499" s="110">
        <f>IFERROR(N499/$N$18*100,"0.00")</f>
        <v>0</v>
      </c>
    </row>
    <row r="500" spans="1:15" ht="12.75" x14ac:dyDescent="0.2">
      <c r="A500" s="64">
        <v>2</v>
      </c>
      <c r="B500" s="65">
        <v>7</v>
      </c>
      <c r="C500" s="65">
        <v>2</v>
      </c>
      <c r="D500" s="65">
        <v>2</v>
      </c>
      <c r="E500" s="65"/>
      <c r="F500" s="61" t="s">
        <v>301</v>
      </c>
      <c r="G500" s="66">
        <f t="shared" ref="G500:O500" si="231">+G501</f>
        <v>0</v>
      </c>
      <c r="H500" s="66">
        <f t="shared" si="231"/>
        <v>0</v>
      </c>
      <c r="I500" s="66">
        <f t="shared" si="231"/>
        <v>0</v>
      </c>
      <c r="J500" s="66">
        <f t="shared" si="231"/>
        <v>0</v>
      </c>
      <c r="K500" s="66">
        <f t="shared" si="231"/>
        <v>0</v>
      </c>
      <c r="L500" s="66">
        <f t="shared" si="231"/>
        <v>0</v>
      </c>
      <c r="M500" s="66">
        <f t="shared" si="231"/>
        <v>0</v>
      </c>
      <c r="N500" s="66">
        <f t="shared" si="231"/>
        <v>0</v>
      </c>
      <c r="O500" s="121">
        <f t="shared" si="231"/>
        <v>0</v>
      </c>
    </row>
    <row r="501" spans="1:15" ht="12.75" x14ac:dyDescent="0.2">
      <c r="A501" s="62">
        <v>2</v>
      </c>
      <c r="B501" s="57">
        <v>7</v>
      </c>
      <c r="C501" s="57">
        <v>2</v>
      </c>
      <c r="D501" s="57">
        <v>2</v>
      </c>
      <c r="E501" s="57" t="s">
        <v>309</v>
      </c>
      <c r="F501" s="60" t="s">
        <v>301</v>
      </c>
      <c r="G501" s="66"/>
      <c r="H501" s="66"/>
      <c r="I501" s="66"/>
      <c r="J501" s="66"/>
      <c r="K501" s="66"/>
      <c r="L501" s="66"/>
      <c r="M501" s="66"/>
      <c r="N501" s="55">
        <f>SUBTOTAL(9,G501:M501)</f>
        <v>0</v>
      </c>
      <c r="O501" s="110">
        <f>IFERROR(N501/$N$18*100,"0.00")</f>
        <v>0</v>
      </c>
    </row>
    <row r="502" spans="1:15" ht="12.75" x14ac:dyDescent="0.2">
      <c r="A502" s="64">
        <v>2</v>
      </c>
      <c r="B502" s="65">
        <v>7</v>
      </c>
      <c r="C502" s="65">
        <v>2</v>
      </c>
      <c r="D502" s="65">
        <v>3</v>
      </c>
      <c r="E502" s="65"/>
      <c r="F502" s="61" t="s">
        <v>302</v>
      </c>
      <c r="G502" s="66">
        <f t="shared" ref="G502:O502" si="232">+G503</f>
        <v>0</v>
      </c>
      <c r="H502" s="66">
        <f t="shared" si="232"/>
        <v>0</v>
      </c>
      <c r="I502" s="66">
        <f t="shared" si="232"/>
        <v>0</v>
      </c>
      <c r="J502" s="66">
        <f t="shared" si="232"/>
        <v>0</v>
      </c>
      <c r="K502" s="66">
        <f t="shared" si="232"/>
        <v>0</v>
      </c>
      <c r="L502" s="66">
        <f t="shared" si="232"/>
        <v>0</v>
      </c>
      <c r="M502" s="66">
        <f t="shared" si="232"/>
        <v>0</v>
      </c>
      <c r="N502" s="66">
        <f t="shared" si="232"/>
        <v>0</v>
      </c>
      <c r="O502" s="121">
        <f t="shared" si="232"/>
        <v>0</v>
      </c>
    </row>
    <row r="503" spans="1:15" ht="12.75" x14ac:dyDescent="0.2">
      <c r="A503" s="62">
        <v>2</v>
      </c>
      <c r="B503" s="57">
        <v>7</v>
      </c>
      <c r="C503" s="57">
        <v>2</v>
      </c>
      <c r="D503" s="57">
        <v>3</v>
      </c>
      <c r="E503" s="57" t="s">
        <v>309</v>
      </c>
      <c r="F503" s="60" t="s">
        <v>302</v>
      </c>
      <c r="G503" s="66"/>
      <c r="H503" s="66"/>
      <c r="I503" s="66"/>
      <c r="J503" s="66"/>
      <c r="K503" s="66"/>
      <c r="L503" s="66"/>
      <c r="M503" s="66"/>
      <c r="N503" s="55">
        <f>SUBTOTAL(9,G503:M503)</f>
        <v>0</v>
      </c>
      <c r="O503" s="110">
        <f>IFERROR(N503/$N$18*100,"0.00")</f>
        <v>0</v>
      </c>
    </row>
    <row r="504" spans="1:15" ht="12.75" x14ac:dyDescent="0.2">
      <c r="A504" s="64">
        <v>2</v>
      </c>
      <c r="B504" s="65">
        <v>7</v>
      </c>
      <c r="C504" s="65">
        <v>2</v>
      </c>
      <c r="D504" s="65">
        <v>4</v>
      </c>
      <c r="E504" s="65"/>
      <c r="F504" s="61" t="s">
        <v>303</v>
      </c>
      <c r="G504" s="66">
        <f t="shared" ref="G504:O504" si="233">+G505</f>
        <v>0</v>
      </c>
      <c r="H504" s="66">
        <f t="shared" si="233"/>
        <v>0</v>
      </c>
      <c r="I504" s="66">
        <f t="shared" si="233"/>
        <v>0</v>
      </c>
      <c r="J504" s="66">
        <f t="shared" si="233"/>
        <v>0</v>
      </c>
      <c r="K504" s="66">
        <f t="shared" si="233"/>
        <v>0</v>
      </c>
      <c r="L504" s="66">
        <f t="shared" si="233"/>
        <v>0</v>
      </c>
      <c r="M504" s="66">
        <f t="shared" si="233"/>
        <v>0</v>
      </c>
      <c r="N504" s="66">
        <f t="shared" si="233"/>
        <v>0</v>
      </c>
      <c r="O504" s="121">
        <f t="shared" si="233"/>
        <v>0</v>
      </c>
    </row>
    <row r="505" spans="1:15" ht="12.75" x14ac:dyDescent="0.2">
      <c r="A505" s="62">
        <v>2</v>
      </c>
      <c r="B505" s="57">
        <v>7</v>
      </c>
      <c r="C505" s="57">
        <v>2</v>
      </c>
      <c r="D505" s="57">
        <v>4</v>
      </c>
      <c r="E505" s="57" t="s">
        <v>309</v>
      </c>
      <c r="F505" s="60" t="s">
        <v>303</v>
      </c>
      <c r="G505" s="66"/>
      <c r="H505" s="66"/>
      <c r="I505" s="66"/>
      <c r="J505" s="66"/>
      <c r="K505" s="66"/>
      <c r="L505" s="66"/>
      <c r="M505" s="66"/>
      <c r="N505" s="55">
        <f>SUBTOTAL(9,G505:M505)</f>
        <v>0</v>
      </c>
      <c r="O505" s="110">
        <f>IFERROR(N505/$N$18*100,"0.00")</f>
        <v>0</v>
      </c>
    </row>
    <row r="506" spans="1:15" ht="12.75" x14ac:dyDescent="0.2">
      <c r="A506" s="64">
        <v>2</v>
      </c>
      <c r="B506" s="65">
        <v>7</v>
      </c>
      <c r="C506" s="65">
        <v>2</v>
      </c>
      <c r="D506" s="65">
        <v>7</v>
      </c>
      <c r="E506" s="65"/>
      <c r="F506" s="61" t="s">
        <v>304</v>
      </c>
      <c r="G506" s="66">
        <f t="shared" ref="G506:O506" si="234">+G507</f>
        <v>0</v>
      </c>
      <c r="H506" s="66">
        <f t="shared" si="234"/>
        <v>0</v>
      </c>
      <c r="I506" s="66">
        <f t="shared" si="234"/>
        <v>0</v>
      </c>
      <c r="J506" s="66">
        <f t="shared" si="234"/>
        <v>0</v>
      </c>
      <c r="K506" s="66">
        <f t="shared" si="234"/>
        <v>0</v>
      </c>
      <c r="L506" s="66">
        <f t="shared" si="234"/>
        <v>0</v>
      </c>
      <c r="M506" s="66">
        <f t="shared" si="234"/>
        <v>0</v>
      </c>
      <c r="N506" s="66">
        <f t="shared" si="234"/>
        <v>0</v>
      </c>
      <c r="O506" s="121">
        <f t="shared" si="234"/>
        <v>0</v>
      </c>
    </row>
    <row r="507" spans="1:15" ht="12.75" x14ac:dyDescent="0.2">
      <c r="A507" s="62">
        <v>2</v>
      </c>
      <c r="B507" s="57">
        <v>7</v>
      </c>
      <c r="C507" s="57">
        <v>2</v>
      </c>
      <c r="D507" s="57">
        <v>7</v>
      </c>
      <c r="E507" s="57" t="s">
        <v>309</v>
      </c>
      <c r="F507" s="60" t="s">
        <v>304</v>
      </c>
      <c r="G507" s="66"/>
      <c r="H507" s="66"/>
      <c r="I507" s="66"/>
      <c r="J507" s="66"/>
      <c r="K507" s="66"/>
      <c r="L507" s="66"/>
      <c r="M507" s="66"/>
      <c r="N507" s="55">
        <f>SUBTOTAL(9,G507:M507)</f>
        <v>0</v>
      </c>
      <c r="O507" s="110">
        <f>IFERROR(N507/$N$18*100,"0.00")</f>
        <v>0</v>
      </c>
    </row>
    <row r="508" spans="1:15" ht="12.75" x14ac:dyDescent="0.2">
      <c r="A508" s="64">
        <v>2</v>
      </c>
      <c r="B508" s="65">
        <v>7</v>
      </c>
      <c r="C508" s="65">
        <v>2</v>
      </c>
      <c r="D508" s="65">
        <v>8</v>
      </c>
      <c r="E508" s="65"/>
      <c r="F508" s="61" t="s">
        <v>305</v>
      </c>
      <c r="G508" s="66">
        <f t="shared" ref="G508:O508" si="235">+G509</f>
        <v>0</v>
      </c>
      <c r="H508" s="66">
        <f t="shared" si="235"/>
        <v>0</v>
      </c>
      <c r="I508" s="66">
        <f t="shared" si="235"/>
        <v>0</v>
      </c>
      <c r="J508" s="66">
        <f t="shared" si="235"/>
        <v>0</v>
      </c>
      <c r="K508" s="66">
        <f t="shared" si="235"/>
        <v>0</v>
      </c>
      <c r="L508" s="66">
        <f t="shared" si="235"/>
        <v>0</v>
      </c>
      <c r="M508" s="66">
        <f t="shared" si="235"/>
        <v>0</v>
      </c>
      <c r="N508" s="66">
        <f t="shared" si="235"/>
        <v>0</v>
      </c>
      <c r="O508" s="121">
        <f t="shared" si="235"/>
        <v>0</v>
      </c>
    </row>
    <row r="509" spans="1:15" ht="12.75" x14ac:dyDescent="0.2">
      <c r="A509" s="62">
        <v>2</v>
      </c>
      <c r="B509" s="57">
        <v>7</v>
      </c>
      <c r="C509" s="57">
        <v>2</v>
      </c>
      <c r="D509" s="57">
        <v>8</v>
      </c>
      <c r="E509" s="57" t="s">
        <v>309</v>
      </c>
      <c r="F509" s="60" t="s">
        <v>305</v>
      </c>
      <c r="G509" s="66"/>
      <c r="H509" s="66"/>
      <c r="I509" s="66"/>
      <c r="J509" s="66"/>
      <c r="K509" s="66"/>
      <c r="L509" s="66"/>
      <c r="M509" s="66"/>
      <c r="N509" s="55">
        <f>SUBTOTAL(9,G509:M509)</f>
        <v>0</v>
      </c>
      <c r="O509" s="110">
        <f>IFERROR(N509/$N$18*100,"0.00")</f>
        <v>0</v>
      </c>
    </row>
    <row r="510" spans="1:15" ht="12.75" x14ac:dyDescent="0.2">
      <c r="A510" s="86">
        <v>2</v>
      </c>
      <c r="B510" s="84">
        <v>7</v>
      </c>
      <c r="C510" s="84">
        <v>3</v>
      </c>
      <c r="D510" s="84"/>
      <c r="E510" s="84"/>
      <c r="F510" s="87" t="s">
        <v>306</v>
      </c>
      <c r="G510" s="342">
        <f t="shared" ref="G510:N510" si="236">+G511+G513</f>
        <v>0</v>
      </c>
      <c r="H510" s="342">
        <f t="shared" si="236"/>
        <v>0</v>
      </c>
      <c r="I510" s="342">
        <f t="shared" si="236"/>
        <v>0</v>
      </c>
      <c r="J510" s="342">
        <f t="shared" si="236"/>
        <v>0</v>
      </c>
      <c r="K510" s="342">
        <f t="shared" si="236"/>
        <v>0</v>
      </c>
      <c r="L510" s="342">
        <f t="shared" si="236"/>
        <v>0</v>
      </c>
      <c r="M510" s="342">
        <f t="shared" si="236"/>
        <v>0</v>
      </c>
      <c r="N510" s="342">
        <f t="shared" si="236"/>
        <v>0</v>
      </c>
      <c r="O510" s="119">
        <f>+O511+O513</f>
        <v>0</v>
      </c>
    </row>
    <row r="511" spans="1:15" ht="12.75" x14ac:dyDescent="0.2">
      <c r="A511" s="64">
        <v>2</v>
      </c>
      <c r="B511" s="65">
        <v>7</v>
      </c>
      <c r="C511" s="65">
        <v>3</v>
      </c>
      <c r="D511" s="65">
        <v>1</v>
      </c>
      <c r="E511" s="65"/>
      <c r="F511" s="61" t="s">
        <v>307</v>
      </c>
      <c r="G511" s="66">
        <f t="shared" ref="G511:O511" si="237">+G512</f>
        <v>0</v>
      </c>
      <c r="H511" s="66">
        <f t="shared" si="237"/>
        <v>0</v>
      </c>
      <c r="I511" s="66">
        <f t="shared" si="237"/>
        <v>0</v>
      </c>
      <c r="J511" s="66">
        <f t="shared" si="237"/>
        <v>0</v>
      </c>
      <c r="K511" s="66">
        <f t="shared" si="237"/>
        <v>0</v>
      </c>
      <c r="L511" s="66">
        <f t="shared" si="237"/>
        <v>0</v>
      </c>
      <c r="M511" s="66">
        <f t="shared" si="237"/>
        <v>0</v>
      </c>
      <c r="N511" s="66">
        <f t="shared" si="237"/>
        <v>0</v>
      </c>
      <c r="O511" s="121">
        <f t="shared" si="237"/>
        <v>0</v>
      </c>
    </row>
    <row r="512" spans="1:15" ht="12.75" x14ac:dyDescent="0.2">
      <c r="A512" s="62">
        <v>2</v>
      </c>
      <c r="B512" s="57">
        <v>7</v>
      </c>
      <c r="C512" s="57">
        <v>3</v>
      </c>
      <c r="D512" s="57">
        <v>1</v>
      </c>
      <c r="E512" s="57" t="s">
        <v>309</v>
      </c>
      <c r="F512" s="60" t="s">
        <v>307</v>
      </c>
      <c r="G512" s="66"/>
      <c r="H512" s="66"/>
      <c r="I512" s="66"/>
      <c r="J512" s="66"/>
      <c r="K512" s="66"/>
      <c r="L512" s="66"/>
      <c r="M512" s="66"/>
      <c r="N512" s="55">
        <f>SUBTOTAL(9,G512:M512)</f>
        <v>0</v>
      </c>
      <c r="O512" s="110">
        <f>IFERROR(N512/$N$18*100,"0.00")</f>
        <v>0</v>
      </c>
    </row>
    <row r="513" spans="1:15" ht="12.75" x14ac:dyDescent="0.2">
      <c r="A513" s="64">
        <v>2</v>
      </c>
      <c r="B513" s="65">
        <v>7</v>
      </c>
      <c r="C513" s="65">
        <v>3</v>
      </c>
      <c r="D513" s="65">
        <v>2</v>
      </c>
      <c r="E513" s="65"/>
      <c r="F513" s="61" t="s">
        <v>308</v>
      </c>
      <c r="G513" s="66">
        <f t="shared" ref="G513:O513" si="238">+G514</f>
        <v>0</v>
      </c>
      <c r="H513" s="66">
        <f t="shared" si="238"/>
        <v>0</v>
      </c>
      <c r="I513" s="66">
        <f t="shared" si="238"/>
        <v>0</v>
      </c>
      <c r="J513" s="66">
        <f t="shared" si="238"/>
        <v>0</v>
      </c>
      <c r="K513" s="66">
        <f t="shared" si="238"/>
        <v>0</v>
      </c>
      <c r="L513" s="66">
        <f t="shared" si="238"/>
        <v>0</v>
      </c>
      <c r="M513" s="66">
        <f t="shared" si="238"/>
        <v>0</v>
      </c>
      <c r="N513" s="66">
        <f t="shared" si="238"/>
        <v>0</v>
      </c>
      <c r="O513" s="121">
        <f t="shared" si="238"/>
        <v>0</v>
      </c>
    </row>
    <row r="514" spans="1:15" ht="12.75" x14ac:dyDescent="0.2">
      <c r="A514" s="111">
        <v>2</v>
      </c>
      <c r="B514" s="112">
        <v>7</v>
      </c>
      <c r="C514" s="112">
        <v>3</v>
      </c>
      <c r="D514" s="112">
        <v>2</v>
      </c>
      <c r="E514" s="112" t="s">
        <v>309</v>
      </c>
      <c r="F514" s="113" t="s">
        <v>308</v>
      </c>
      <c r="G514" s="114"/>
      <c r="H514" s="114"/>
      <c r="I514" s="114"/>
      <c r="J514" s="114"/>
      <c r="K514" s="114"/>
      <c r="L514" s="114"/>
      <c r="M514" s="114"/>
      <c r="N514" s="115">
        <f>SUBTOTAL(9,G514:M514)</f>
        <v>0</v>
      </c>
      <c r="O514" s="116">
        <f>IFERROR(N514/$N$18*100,"0.00")</f>
        <v>0</v>
      </c>
    </row>
    <row r="515" spans="1:15" s="145" customFormat="1" x14ac:dyDescent="0.3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</row>
    <row r="516" spans="1:15" s="145" customFormat="1" x14ac:dyDescent="0.3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</row>
    <row r="517" spans="1:15" s="145" customFormat="1" x14ac:dyDescent="0.3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</row>
    <row r="518" spans="1:15" s="145" customFormat="1" x14ac:dyDescent="0.3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</row>
    <row r="519" spans="1:15" s="145" customFormat="1" x14ac:dyDescent="0.3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</row>
    <row r="520" spans="1:15" s="145" customFormat="1" x14ac:dyDescent="0.3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</row>
    <row r="521" spans="1:15" s="145" customFormat="1" x14ac:dyDescent="0.3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</row>
    <row r="522" spans="1:15" s="145" customFormat="1" x14ac:dyDescent="0.3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  <c r="K522" s="146"/>
      <c r="L522" s="146"/>
      <c r="M522" s="146"/>
      <c r="N522" s="146"/>
    </row>
    <row r="523" spans="1:15" s="145" customFormat="1" x14ac:dyDescent="0.3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  <c r="K523" s="146"/>
      <c r="L523" s="146"/>
      <c r="M523" s="146"/>
      <c r="N523" s="146"/>
    </row>
    <row r="524" spans="1:15" s="145" customFormat="1" x14ac:dyDescent="0.3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  <c r="K524" s="146"/>
      <c r="L524" s="146"/>
      <c r="M524" s="146"/>
      <c r="N524" s="146"/>
    </row>
    <row r="525" spans="1:15" s="145" customFormat="1" x14ac:dyDescent="0.3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6"/>
      <c r="N525" s="146"/>
    </row>
    <row r="526" spans="1:15" s="145" customFormat="1" x14ac:dyDescent="0.3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</row>
    <row r="527" spans="1:15" s="145" customFormat="1" x14ac:dyDescent="0.3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  <c r="M527" s="146"/>
      <c r="N527" s="146"/>
    </row>
    <row r="528" spans="1:15" s="145" customFormat="1" x14ac:dyDescent="0.3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  <c r="K528" s="146"/>
      <c r="L528" s="146"/>
      <c r="M528" s="146"/>
      <c r="N528" s="146"/>
    </row>
    <row r="529" spans="1:14" s="145" customFormat="1" x14ac:dyDescent="0.3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</row>
    <row r="530" spans="1:14" s="145" customFormat="1" x14ac:dyDescent="0.3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</row>
    <row r="531" spans="1:14" s="145" customFormat="1" x14ac:dyDescent="0.3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</row>
    <row r="532" spans="1:14" s="145" customFormat="1" x14ac:dyDescent="0.3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</row>
    <row r="533" spans="1:14" s="145" customFormat="1" x14ac:dyDescent="0.3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</row>
    <row r="534" spans="1:14" s="145" customFormat="1" x14ac:dyDescent="0.3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</row>
    <row r="535" spans="1:14" s="145" customFormat="1" x14ac:dyDescent="0.3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</row>
    <row r="536" spans="1:14" s="145" customFormat="1" x14ac:dyDescent="0.3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</row>
    <row r="537" spans="1:14" s="145" customFormat="1" x14ac:dyDescent="0.3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</row>
    <row r="538" spans="1:14" s="145" customFormat="1" x14ac:dyDescent="0.3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</row>
    <row r="539" spans="1:14" s="145" customFormat="1" x14ac:dyDescent="0.3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</row>
    <row r="540" spans="1:14" s="145" customFormat="1" x14ac:dyDescent="0.3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</row>
    <row r="541" spans="1:14" s="145" customFormat="1" x14ac:dyDescent="0.3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</row>
    <row r="542" spans="1:14" s="145" customFormat="1" x14ac:dyDescent="0.3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</row>
    <row r="543" spans="1:14" s="145" customFormat="1" x14ac:dyDescent="0.3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</row>
    <row r="544" spans="1:14" s="145" customFormat="1" x14ac:dyDescent="0.3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</row>
    <row r="545" spans="1:14" s="145" customFormat="1" x14ac:dyDescent="0.3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</row>
    <row r="546" spans="1:14" s="145" customFormat="1" x14ac:dyDescent="0.3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</row>
    <row r="547" spans="1:14" s="145" customFormat="1" x14ac:dyDescent="0.3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</row>
    <row r="548" spans="1:14" s="145" customFormat="1" x14ac:dyDescent="0.3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</row>
    <row r="549" spans="1:14" s="145" customFormat="1" x14ac:dyDescent="0.3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</row>
    <row r="550" spans="1:14" s="145" customFormat="1" x14ac:dyDescent="0.3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</row>
    <row r="551" spans="1:14" s="145" customFormat="1" x14ac:dyDescent="0.3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</row>
    <row r="552" spans="1:14" s="145" customFormat="1" x14ac:dyDescent="0.3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</row>
    <row r="553" spans="1:14" s="145" customFormat="1" x14ac:dyDescent="0.3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</row>
    <row r="554" spans="1:14" s="145" customFormat="1" x14ac:dyDescent="0.3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</row>
    <row r="555" spans="1:14" s="145" customFormat="1" x14ac:dyDescent="0.3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</row>
    <row r="556" spans="1:14" s="145" customFormat="1" x14ac:dyDescent="0.3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</row>
    <row r="557" spans="1:14" s="145" customFormat="1" x14ac:dyDescent="0.3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</row>
    <row r="558" spans="1:14" s="145" customFormat="1" x14ac:dyDescent="0.3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</row>
    <row r="559" spans="1:14" s="145" customFormat="1" x14ac:dyDescent="0.3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</row>
    <row r="560" spans="1:14" s="145" customFormat="1" x14ac:dyDescent="0.3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</row>
    <row r="561" spans="1:14" s="145" customFormat="1" x14ac:dyDescent="0.3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</row>
    <row r="562" spans="1:14" s="145" customFormat="1" x14ac:dyDescent="0.3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</row>
    <row r="563" spans="1:14" s="145" customFormat="1" x14ac:dyDescent="0.3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</row>
    <row r="564" spans="1:14" s="145" customFormat="1" x14ac:dyDescent="0.3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</row>
    <row r="565" spans="1:14" s="145" customFormat="1" x14ac:dyDescent="0.3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</row>
    <row r="566" spans="1:14" s="145" customFormat="1" x14ac:dyDescent="0.3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</row>
    <row r="567" spans="1:14" s="145" customFormat="1" x14ac:dyDescent="0.3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</row>
    <row r="568" spans="1:14" s="145" customFormat="1" x14ac:dyDescent="0.3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</row>
    <row r="569" spans="1:14" s="145" customFormat="1" x14ac:dyDescent="0.3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</row>
    <row r="570" spans="1:14" s="145" customFormat="1" x14ac:dyDescent="0.3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</row>
    <row r="571" spans="1:14" s="145" customFormat="1" x14ac:dyDescent="0.3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</row>
    <row r="572" spans="1:14" s="145" customFormat="1" x14ac:dyDescent="0.3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</row>
    <row r="573" spans="1:14" s="145" customFormat="1" x14ac:dyDescent="0.3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</row>
    <row r="574" spans="1:14" s="145" customFormat="1" x14ac:dyDescent="0.3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</row>
    <row r="575" spans="1:14" s="145" customFormat="1" x14ac:dyDescent="0.3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</row>
    <row r="576" spans="1:14" s="145" customFormat="1" x14ac:dyDescent="0.3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</row>
    <row r="577" spans="1:14" s="145" customFormat="1" x14ac:dyDescent="0.3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</row>
    <row r="578" spans="1:14" s="145" customFormat="1" x14ac:dyDescent="0.3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</row>
    <row r="579" spans="1:14" s="145" customFormat="1" x14ac:dyDescent="0.3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</row>
    <row r="580" spans="1:14" s="145" customFormat="1" x14ac:dyDescent="0.3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</row>
    <row r="581" spans="1:14" s="145" customFormat="1" x14ac:dyDescent="0.3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</row>
    <row r="582" spans="1:14" s="145" customFormat="1" x14ac:dyDescent="0.3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</row>
    <row r="583" spans="1:14" s="145" customFormat="1" x14ac:dyDescent="0.3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</row>
    <row r="584" spans="1:14" s="145" customFormat="1" x14ac:dyDescent="0.3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</row>
    <row r="585" spans="1:14" s="145" customFormat="1" x14ac:dyDescent="0.3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</row>
    <row r="586" spans="1:14" s="145" customFormat="1" x14ac:dyDescent="0.3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</row>
    <row r="587" spans="1:14" s="145" customFormat="1" x14ac:dyDescent="0.3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</row>
    <row r="588" spans="1:14" s="145" customFormat="1" x14ac:dyDescent="0.3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</row>
    <row r="589" spans="1:14" s="145" customFormat="1" x14ac:dyDescent="0.3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</row>
    <row r="590" spans="1:14" s="145" customFormat="1" x14ac:dyDescent="0.3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</row>
    <row r="591" spans="1:14" s="145" customFormat="1" x14ac:dyDescent="0.3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</row>
    <row r="592" spans="1:14" s="145" customFormat="1" x14ac:dyDescent="0.3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</row>
    <row r="593" spans="1:14" s="145" customFormat="1" x14ac:dyDescent="0.3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</row>
    <row r="594" spans="1:14" s="145" customFormat="1" x14ac:dyDescent="0.3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</row>
    <row r="595" spans="1:14" s="145" customFormat="1" x14ac:dyDescent="0.3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</row>
    <row r="596" spans="1:14" s="145" customFormat="1" x14ac:dyDescent="0.3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</row>
    <row r="597" spans="1:14" s="145" customFormat="1" x14ac:dyDescent="0.3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</row>
    <row r="598" spans="1:14" s="145" customFormat="1" x14ac:dyDescent="0.3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</row>
    <row r="599" spans="1:14" s="145" customFormat="1" x14ac:dyDescent="0.3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</row>
    <row r="600" spans="1:14" s="145" customFormat="1" x14ac:dyDescent="0.3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</row>
    <row r="601" spans="1:14" s="145" customFormat="1" x14ac:dyDescent="0.3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</row>
    <row r="602" spans="1:14" s="145" customFormat="1" x14ac:dyDescent="0.3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</row>
    <row r="603" spans="1:14" s="145" customFormat="1" x14ac:dyDescent="0.3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</row>
    <row r="604" spans="1:14" s="145" customFormat="1" x14ac:dyDescent="0.3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</row>
    <row r="605" spans="1:14" s="145" customFormat="1" x14ac:dyDescent="0.3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</row>
    <row r="606" spans="1:14" s="145" customFormat="1" x14ac:dyDescent="0.3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</row>
    <row r="607" spans="1:14" s="145" customFormat="1" x14ac:dyDescent="0.3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</row>
    <row r="608" spans="1:14" s="145" customFormat="1" x14ac:dyDescent="0.3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</row>
    <row r="609" spans="1:14" s="145" customFormat="1" x14ac:dyDescent="0.3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</row>
    <row r="610" spans="1:14" s="145" customFormat="1" x14ac:dyDescent="0.3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</row>
    <row r="611" spans="1:14" s="145" customFormat="1" x14ac:dyDescent="0.3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</row>
    <row r="612" spans="1:14" s="145" customFormat="1" x14ac:dyDescent="0.3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</row>
    <row r="613" spans="1:14" s="145" customFormat="1" x14ac:dyDescent="0.3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</row>
    <row r="614" spans="1:14" s="145" customFormat="1" x14ac:dyDescent="0.3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</row>
    <row r="615" spans="1:14" s="145" customFormat="1" x14ac:dyDescent="0.3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</row>
    <row r="616" spans="1:14" s="145" customFormat="1" x14ac:dyDescent="0.3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</row>
    <row r="617" spans="1:14" s="145" customFormat="1" x14ac:dyDescent="0.3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</row>
    <row r="618" spans="1:14" s="145" customFormat="1" x14ac:dyDescent="0.3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</row>
    <row r="619" spans="1:14" s="145" customFormat="1" x14ac:dyDescent="0.3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</row>
    <row r="620" spans="1:14" s="145" customFormat="1" x14ac:dyDescent="0.3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</row>
    <row r="621" spans="1:14" s="145" customFormat="1" x14ac:dyDescent="0.3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</row>
    <row r="622" spans="1:14" s="145" customFormat="1" x14ac:dyDescent="0.3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</row>
    <row r="623" spans="1:14" s="145" customFormat="1" x14ac:dyDescent="0.3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</row>
    <row r="624" spans="1:14" s="145" customFormat="1" x14ac:dyDescent="0.3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</row>
    <row r="625" spans="1:14" s="145" customFormat="1" x14ac:dyDescent="0.3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</row>
    <row r="626" spans="1:14" s="145" customFormat="1" x14ac:dyDescent="0.3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</row>
    <row r="627" spans="1:14" s="145" customFormat="1" x14ac:dyDescent="0.3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</row>
    <row r="628" spans="1:14" s="145" customFormat="1" x14ac:dyDescent="0.3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</row>
    <row r="629" spans="1:14" s="145" customFormat="1" x14ac:dyDescent="0.3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</row>
    <row r="630" spans="1:14" s="145" customFormat="1" x14ac:dyDescent="0.3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</row>
    <row r="631" spans="1:14" s="145" customFormat="1" x14ac:dyDescent="0.3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</row>
    <row r="632" spans="1:14" s="145" customFormat="1" x14ac:dyDescent="0.3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</row>
    <row r="633" spans="1:14" s="145" customFormat="1" x14ac:dyDescent="0.3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</row>
    <row r="634" spans="1:14" s="145" customFormat="1" x14ac:dyDescent="0.3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</row>
    <row r="635" spans="1:14" s="145" customFormat="1" x14ac:dyDescent="0.3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</row>
    <row r="636" spans="1:14" s="145" customFormat="1" x14ac:dyDescent="0.3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</row>
    <row r="637" spans="1:14" s="145" customFormat="1" x14ac:dyDescent="0.3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</row>
    <row r="638" spans="1:14" s="145" customFormat="1" x14ac:dyDescent="0.3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</row>
    <row r="639" spans="1:14" s="145" customFormat="1" x14ac:dyDescent="0.3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</row>
    <row r="640" spans="1:14" s="145" customFormat="1" x14ac:dyDescent="0.3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</row>
    <row r="641" spans="1:14" s="145" customFormat="1" x14ac:dyDescent="0.3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</row>
    <row r="642" spans="1:14" s="145" customFormat="1" x14ac:dyDescent="0.3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</row>
    <row r="643" spans="1:14" s="145" customFormat="1" x14ac:dyDescent="0.3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</row>
    <row r="644" spans="1:14" s="145" customFormat="1" x14ac:dyDescent="0.3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</row>
    <row r="645" spans="1:14" s="145" customFormat="1" x14ac:dyDescent="0.3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</row>
    <row r="646" spans="1:14" s="145" customFormat="1" x14ac:dyDescent="0.3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</row>
    <row r="647" spans="1:14" s="145" customFormat="1" x14ac:dyDescent="0.3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</row>
    <row r="648" spans="1:14" s="145" customFormat="1" x14ac:dyDescent="0.3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</row>
    <row r="649" spans="1:14" s="145" customFormat="1" x14ac:dyDescent="0.3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</row>
    <row r="650" spans="1:14" s="145" customFormat="1" x14ac:dyDescent="0.3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</row>
    <row r="651" spans="1:14" s="145" customFormat="1" x14ac:dyDescent="0.3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</row>
    <row r="652" spans="1:14" s="145" customFormat="1" x14ac:dyDescent="0.3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</row>
    <row r="653" spans="1:14" s="145" customFormat="1" x14ac:dyDescent="0.3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</row>
    <row r="654" spans="1:14" s="145" customFormat="1" x14ac:dyDescent="0.3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</row>
    <row r="655" spans="1:14" s="145" customFormat="1" x14ac:dyDescent="0.3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</row>
    <row r="656" spans="1:14" s="145" customFormat="1" x14ac:dyDescent="0.3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</row>
    <row r="657" spans="1:14" s="145" customFormat="1" x14ac:dyDescent="0.3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</row>
    <row r="658" spans="1:14" s="145" customFormat="1" x14ac:dyDescent="0.3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</row>
    <row r="659" spans="1:14" s="145" customFormat="1" x14ac:dyDescent="0.3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</row>
    <row r="660" spans="1:14" s="145" customFormat="1" x14ac:dyDescent="0.3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</row>
    <row r="661" spans="1:14" s="145" customFormat="1" x14ac:dyDescent="0.3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</row>
    <row r="662" spans="1:14" s="145" customFormat="1" x14ac:dyDescent="0.3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</row>
    <row r="663" spans="1:14" s="145" customFormat="1" x14ac:dyDescent="0.3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</row>
    <row r="664" spans="1:14" s="145" customFormat="1" x14ac:dyDescent="0.3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</row>
    <row r="665" spans="1:14" s="145" customFormat="1" x14ac:dyDescent="0.3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</row>
    <row r="666" spans="1:14" s="145" customFormat="1" x14ac:dyDescent="0.3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</row>
    <row r="667" spans="1:14" s="145" customFormat="1" x14ac:dyDescent="0.3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</row>
    <row r="668" spans="1:14" s="145" customFormat="1" x14ac:dyDescent="0.3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</row>
    <row r="669" spans="1:14" s="145" customFormat="1" x14ac:dyDescent="0.3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</row>
    <row r="670" spans="1:14" s="145" customFormat="1" x14ac:dyDescent="0.3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</row>
    <row r="671" spans="1:14" s="145" customFormat="1" x14ac:dyDescent="0.3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</row>
    <row r="672" spans="1:14" s="145" customFormat="1" x14ac:dyDescent="0.3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</row>
    <row r="673" spans="1:14" s="145" customFormat="1" x14ac:dyDescent="0.3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</row>
    <row r="674" spans="1:14" s="145" customFormat="1" x14ac:dyDescent="0.3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</row>
    <row r="675" spans="1:14" s="145" customFormat="1" x14ac:dyDescent="0.3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</row>
    <row r="676" spans="1:14" s="145" customFormat="1" x14ac:dyDescent="0.3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</row>
    <row r="677" spans="1:14" s="145" customFormat="1" x14ac:dyDescent="0.3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</row>
    <row r="678" spans="1:14" s="145" customFormat="1" x14ac:dyDescent="0.3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</row>
    <row r="679" spans="1:14" s="145" customFormat="1" x14ac:dyDescent="0.3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</row>
    <row r="680" spans="1:14" s="145" customFormat="1" x14ac:dyDescent="0.3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</row>
    <row r="681" spans="1:14" s="145" customFormat="1" x14ac:dyDescent="0.3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</row>
    <row r="682" spans="1:14" s="145" customFormat="1" x14ac:dyDescent="0.3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</row>
    <row r="683" spans="1:14" s="145" customFormat="1" x14ac:dyDescent="0.3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</row>
    <row r="684" spans="1:14" s="145" customFormat="1" x14ac:dyDescent="0.3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</row>
    <row r="685" spans="1:14" s="145" customFormat="1" x14ac:dyDescent="0.3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</row>
    <row r="686" spans="1:14" s="145" customFormat="1" x14ac:dyDescent="0.3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</row>
    <row r="687" spans="1:14" s="145" customFormat="1" x14ac:dyDescent="0.3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</row>
    <row r="688" spans="1:14" s="145" customFormat="1" x14ac:dyDescent="0.3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</row>
    <row r="689" spans="1:14" s="145" customFormat="1" x14ac:dyDescent="0.3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</row>
    <row r="690" spans="1:14" s="145" customFormat="1" x14ac:dyDescent="0.3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</row>
    <row r="691" spans="1:14" s="145" customFormat="1" x14ac:dyDescent="0.3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</row>
    <row r="692" spans="1:14" s="145" customFormat="1" x14ac:dyDescent="0.3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</row>
    <row r="693" spans="1:14" s="145" customFormat="1" x14ac:dyDescent="0.3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</row>
    <row r="694" spans="1:14" s="145" customFormat="1" x14ac:dyDescent="0.3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</row>
    <row r="695" spans="1:14" s="145" customFormat="1" x14ac:dyDescent="0.3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</row>
    <row r="696" spans="1:14" s="145" customFormat="1" x14ac:dyDescent="0.3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</row>
    <row r="697" spans="1:14" s="145" customFormat="1" x14ac:dyDescent="0.3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</row>
    <row r="698" spans="1:14" s="145" customFormat="1" x14ac:dyDescent="0.3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</row>
    <row r="699" spans="1:14" s="145" customFormat="1" x14ac:dyDescent="0.3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</row>
    <row r="700" spans="1:14" s="145" customFormat="1" x14ac:dyDescent="0.3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</row>
    <row r="701" spans="1:14" s="145" customFormat="1" x14ac:dyDescent="0.3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</row>
    <row r="702" spans="1:14" s="145" customFormat="1" x14ac:dyDescent="0.3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</row>
    <row r="703" spans="1:14" s="145" customFormat="1" x14ac:dyDescent="0.3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</row>
    <row r="704" spans="1:14" s="145" customFormat="1" x14ac:dyDescent="0.3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</row>
    <row r="705" spans="1:14" s="145" customFormat="1" x14ac:dyDescent="0.3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</row>
    <row r="706" spans="1:14" s="145" customFormat="1" x14ac:dyDescent="0.3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</row>
    <row r="707" spans="1:14" s="145" customFormat="1" x14ac:dyDescent="0.3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</row>
    <row r="708" spans="1:14" s="145" customFormat="1" x14ac:dyDescent="0.3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</row>
    <row r="709" spans="1:14" s="145" customFormat="1" x14ac:dyDescent="0.3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</row>
    <row r="710" spans="1:14" s="145" customFormat="1" x14ac:dyDescent="0.3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</row>
    <row r="711" spans="1:14" s="145" customFormat="1" x14ac:dyDescent="0.3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</row>
    <row r="712" spans="1:14" s="145" customFormat="1" x14ac:dyDescent="0.3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</row>
    <row r="713" spans="1:14" s="145" customFormat="1" x14ac:dyDescent="0.3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</row>
    <row r="714" spans="1:14" s="145" customFormat="1" x14ac:dyDescent="0.3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</row>
    <row r="715" spans="1:14" s="145" customFormat="1" x14ac:dyDescent="0.3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</row>
    <row r="716" spans="1:14" s="145" customFormat="1" x14ac:dyDescent="0.3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</row>
    <row r="717" spans="1:14" s="145" customFormat="1" x14ac:dyDescent="0.3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</row>
    <row r="718" spans="1:14" s="145" customFormat="1" x14ac:dyDescent="0.3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</row>
    <row r="719" spans="1:14" s="145" customFormat="1" x14ac:dyDescent="0.3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</row>
    <row r="720" spans="1:14" s="145" customFormat="1" x14ac:dyDescent="0.3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</row>
    <row r="721" spans="1:14" s="145" customFormat="1" x14ac:dyDescent="0.3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</row>
    <row r="722" spans="1:14" s="145" customFormat="1" x14ac:dyDescent="0.3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</row>
    <row r="723" spans="1:14" s="145" customFormat="1" x14ac:dyDescent="0.3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</row>
    <row r="724" spans="1:14" s="145" customFormat="1" x14ac:dyDescent="0.3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</row>
    <row r="725" spans="1:14" s="145" customFormat="1" x14ac:dyDescent="0.3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</row>
    <row r="726" spans="1:14" s="145" customFormat="1" x14ac:dyDescent="0.3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</row>
    <row r="727" spans="1:14" s="145" customFormat="1" x14ac:dyDescent="0.3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</row>
    <row r="728" spans="1:14" s="145" customFormat="1" x14ac:dyDescent="0.3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</row>
    <row r="729" spans="1:14" s="145" customFormat="1" x14ac:dyDescent="0.3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</row>
    <row r="730" spans="1:14" s="145" customFormat="1" x14ac:dyDescent="0.3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</row>
    <row r="731" spans="1:14" s="145" customFormat="1" x14ac:dyDescent="0.3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</row>
    <row r="732" spans="1:14" s="145" customFormat="1" x14ac:dyDescent="0.3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</row>
    <row r="733" spans="1:14" s="145" customFormat="1" x14ac:dyDescent="0.3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</row>
    <row r="734" spans="1:14" s="145" customFormat="1" x14ac:dyDescent="0.3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</row>
    <row r="735" spans="1:14" s="145" customFormat="1" x14ac:dyDescent="0.3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</row>
    <row r="736" spans="1:14" s="145" customFormat="1" x14ac:dyDescent="0.3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</row>
    <row r="737" spans="1:14" s="145" customFormat="1" x14ac:dyDescent="0.3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</row>
    <row r="738" spans="1:14" s="145" customFormat="1" x14ac:dyDescent="0.3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</row>
    <row r="739" spans="1:14" s="145" customFormat="1" x14ac:dyDescent="0.3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</row>
    <row r="740" spans="1:14" s="145" customFormat="1" x14ac:dyDescent="0.3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</row>
    <row r="741" spans="1:14" s="145" customFormat="1" x14ac:dyDescent="0.3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</row>
    <row r="742" spans="1:14" s="145" customFormat="1" x14ac:dyDescent="0.3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</row>
    <row r="743" spans="1:14" s="145" customFormat="1" x14ac:dyDescent="0.3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</row>
    <row r="744" spans="1:14" s="145" customFormat="1" x14ac:dyDescent="0.3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</row>
    <row r="745" spans="1:14" s="145" customFormat="1" x14ac:dyDescent="0.3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</row>
    <row r="746" spans="1:14" s="145" customFormat="1" x14ac:dyDescent="0.3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</row>
    <row r="747" spans="1:14" s="145" customFormat="1" x14ac:dyDescent="0.3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</row>
    <row r="748" spans="1:14" s="145" customFormat="1" x14ac:dyDescent="0.3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</row>
    <row r="749" spans="1:14" s="145" customFormat="1" x14ac:dyDescent="0.3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146"/>
      <c r="M749" s="146"/>
      <c r="N749" s="146"/>
    </row>
    <row r="750" spans="1:14" s="145" customFormat="1" x14ac:dyDescent="0.3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</row>
    <row r="751" spans="1:14" s="145" customFormat="1" x14ac:dyDescent="0.3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</row>
    <row r="752" spans="1:14" s="145" customFormat="1" x14ac:dyDescent="0.3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</row>
    <row r="753" spans="1:14" s="145" customFormat="1" x14ac:dyDescent="0.3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</row>
    <row r="754" spans="1:14" s="145" customFormat="1" x14ac:dyDescent="0.3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</row>
    <row r="755" spans="1:14" s="145" customFormat="1" x14ac:dyDescent="0.3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</row>
    <row r="756" spans="1:14" s="145" customFormat="1" x14ac:dyDescent="0.3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</row>
    <row r="757" spans="1:14" s="145" customFormat="1" x14ac:dyDescent="0.3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</row>
    <row r="758" spans="1:14" s="145" customFormat="1" x14ac:dyDescent="0.3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</row>
    <row r="759" spans="1:14" s="145" customFormat="1" x14ac:dyDescent="0.3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</row>
    <row r="760" spans="1:14" s="145" customFormat="1" x14ac:dyDescent="0.3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</row>
    <row r="761" spans="1:14" s="145" customFormat="1" x14ac:dyDescent="0.3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</row>
    <row r="762" spans="1:14" s="145" customFormat="1" x14ac:dyDescent="0.3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</row>
    <row r="763" spans="1:14" s="145" customFormat="1" x14ac:dyDescent="0.3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</row>
    <row r="764" spans="1:14" s="145" customFormat="1" x14ac:dyDescent="0.3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</row>
    <row r="765" spans="1:14" s="145" customFormat="1" x14ac:dyDescent="0.3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</row>
    <row r="766" spans="1:14" s="145" customFormat="1" x14ac:dyDescent="0.3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</row>
    <row r="767" spans="1:14" s="145" customFormat="1" x14ac:dyDescent="0.3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</row>
    <row r="768" spans="1:14" s="145" customFormat="1" x14ac:dyDescent="0.3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</row>
    <row r="769" spans="1:14" s="145" customFormat="1" x14ac:dyDescent="0.3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</row>
    <row r="770" spans="1:14" s="145" customFormat="1" x14ac:dyDescent="0.3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</row>
    <row r="771" spans="1:14" s="145" customFormat="1" x14ac:dyDescent="0.3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</row>
    <row r="772" spans="1:14" s="145" customFormat="1" x14ac:dyDescent="0.3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</row>
    <row r="773" spans="1:14" s="145" customFormat="1" x14ac:dyDescent="0.3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</row>
    <row r="774" spans="1:14" s="145" customFormat="1" x14ac:dyDescent="0.3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</row>
    <row r="775" spans="1:14" s="145" customFormat="1" x14ac:dyDescent="0.3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</row>
    <row r="776" spans="1:14" s="145" customFormat="1" x14ac:dyDescent="0.3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</row>
    <row r="777" spans="1:14" s="145" customFormat="1" x14ac:dyDescent="0.3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</row>
    <row r="778" spans="1:14" s="145" customFormat="1" x14ac:dyDescent="0.3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</row>
    <row r="779" spans="1:14" s="145" customFormat="1" x14ac:dyDescent="0.3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</row>
    <row r="780" spans="1:14" s="145" customFormat="1" x14ac:dyDescent="0.3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</row>
    <row r="781" spans="1:14" s="145" customFormat="1" x14ac:dyDescent="0.3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</row>
    <row r="782" spans="1:14" s="145" customFormat="1" x14ac:dyDescent="0.3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</row>
    <row r="783" spans="1:14" s="145" customFormat="1" x14ac:dyDescent="0.3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</row>
    <row r="784" spans="1:14" s="145" customFormat="1" x14ac:dyDescent="0.3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</row>
    <row r="785" spans="1:14" s="145" customFormat="1" x14ac:dyDescent="0.3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</row>
    <row r="786" spans="1:14" s="145" customFormat="1" x14ac:dyDescent="0.3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</row>
    <row r="787" spans="1:14" s="145" customFormat="1" x14ac:dyDescent="0.3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</row>
    <row r="788" spans="1:14" s="145" customFormat="1" x14ac:dyDescent="0.3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</row>
    <row r="789" spans="1:14" s="145" customFormat="1" x14ac:dyDescent="0.3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</row>
    <row r="790" spans="1:14" s="145" customFormat="1" x14ac:dyDescent="0.3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</row>
    <row r="791" spans="1:14" s="145" customFormat="1" x14ac:dyDescent="0.3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</row>
    <row r="792" spans="1:14" s="145" customFormat="1" x14ac:dyDescent="0.3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</row>
    <row r="793" spans="1:14" s="145" customFormat="1" x14ac:dyDescent="0.3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</row>
    <row r="794" spans="1:14" s="145" customFormat="1" x14ac:dyDescent="0.3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</row>
    <row r="795" spans="1:14" s="145" customFormat="1" x14ac:dyDescent="0.3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</row>
    <row r="796" spans="1:14" s="145" customFormat="1" x14ac:dyDescent="0.3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</row>
    <row r="797" spans="1:14" s="145" customFormat="1" x14ac:dyDescent="0.3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</row>
    <row r="798" spans="1:14" s="145" customFormat="1" x14ac:dyDescent="0.3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</row>
    <row r="799" spans="1:14" s="145" customFormat="1" x14ac:dyDescent="0.3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</row>
    <row r="800" spans="1:14" s="145" customFormat="1" x14ac:dyDescent="0.3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</row>
    <row r="801" spans="1:14" s="145" customFormat="1" x14ac:dyDescent="0.3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</row>
    <row r="802" spans="1:14" s="145" customFormat="1" x14ac:dyDescent="0.3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</row>
    <row r="803" spans="1:14" s="145" customFormat="1" x14ac:dyDescent="0.3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</row>
    <row r="804" spans="1:14" s="145" customFormat="1" x14ac:dyDescent="0.3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</row>
    <row r="805" spans="1:14" s="145" customFormat="1" x14ac:dyDescent="0.3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</row>
    <row r="806" spans="1:14" s="145" customFormat="1" x14ac:dyDescent="0.3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</row>
    <row r="807" spans="1:14" s="145" customFormat="1" x14ac:dyDescent="0.3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</row>
    <row r="808" spans="1:14" s="145" customFormat="1" x14ac:dyDescent="0.3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</row>
    <row r="809" spans="1:14" s="145" customFormat="1" x14ac:dyDescent="0.3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</row>
    <row r="810" spans="1:14" s="145" customFormat="1" x14ac:dyDescent="0.3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</row>
    <row r="811" spans="1:14" s="145" customFormat="1" x14ac:dyDescent="0.3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</row>
    <row r="812" spans="1:14" s="145" customFormat="1" x14ac:dyDescent="0.3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</row>
    <row r="813" spans="1:14" s="145" customFormat="1" x14ac:dyDescent="0.3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</row>
    <row r="814" spans="1:14" s="145" customFormat="1" x14ac:dyDescent="0.3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</row>
    <row r="815" spans="1:14" s="145" customFormat="1" x14ac:dyDescent="0.3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</row>
    <row r="816" spans="1:14" s="145" customFormat="1" x14ac:dyDescent="0.3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</row>
    <row r="817" spans="1:14" s="145" customFormat="1" x14ac:dyDescent="0.3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</row>
    <row r="818" spans="1:14" s="145" customFormat="1" x14ac:dyDescent="0.3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</row>
    <row r="819" spans="1:14" s="145" customFormat="1" x14ac:dyDescent="0.3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</row>
    <row r="820" spans="1:14" s="145" customFormat="1" x14ac:dyDescent="0.3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</row>
    <row r="821" spans="1:14" s="145" customFormat="1" x14ac:dyDescent="0.3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  <c r="K821" s="146"/>
      <c r="L821" s="146"/>
      <c r="M821" s="146"/>
      <c r="N821" s="146"/>
    </row>
    <row r="822" spans="1:14" s="145" customFormat="1" x14ac:dyDescent="0.3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  <c r="K822" s="146"/>
      <c r="L822" s="146"/>
      <c r="M822" s="146"/>
      <c r="N822" s="146"/>
    </row>
    <row r="823" spans="1:14" s="145" customFormat="1" x14ac:dyDescent="0.3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</row>
    <row r="824" spans="1:14" s="145" customFormat="1" x14ac:dyDescent="0.3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146"/>
      <c r="M824" s="146"/>
      <c r="N824" s="146"/>
    </row>
    <row r="825" spans="1:14" s="145" customFormat="1" x14ac:dyDescent="0.3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  <c r="K825" s="146"/>
      <c r="L825" s="146"/>
      <c r="M825" s="146"/>
      <c r="N825" s="146"/>
    </row>
    <row r="826" spans="1:14" s="145" customFormat="1" x14ac:dyDescent="0.3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  <c r="K826" s="146"/>
      <c r="L826" s="146"/>
      <c r="M826" s="146"/>
      <c r="N826" s="146"/>
    </row>
    <row r="827" spans="1:14" s="145" customFormat="1" x14ac:dyDescent="0.3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6"/>
    </row>
    <row r="828" spans="1:14" s="145" customFormat="1" x14ac:dyDescent="0.3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  <c r="K828" s="146"/>
      <c r="L828" s="146"/>
      <c r="M828" s="146"/>
      <c r="N828" s="146"/>
    </row>
    <row r="829" spans="1:14" s="145" customFormat="1" x14ac:dyDescent="0.3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146"/>
      <c r="M829" s="146"/>
      <c r="N829" s="146"/>
    </row>
    <row r="830" spans="1:14" s="145" customFormat="1" x14ac:dyDescent="0.3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146"/>
      <c r="M830" s="146"/>
      <c r="N830" s="146"/>
    </row>
    <row r="831" spans="1:14" s="145" customFormat="1" x14ac:dyDescent="0.3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  <c r="K831" s="146"/>
      <c r="L831" s="146"/>
      <c r="M831" s="146"/>
      <c r="N831" s="146"/>
    </row>
    <row r="832" spans="1:14" s="145" customFormat="1" x14ac:dyDescent="0.3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</row>
    <row r="833" spans="1:14" s="145" customFormat="1" x14ac:dyDescent="0.3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  <c r="K833" s="146"/>
      <c r="L833" s="146"/>
      <c r="M833" s="146"/>
      <c r="N833" s="146"/>
    </row>
    <row r="834" spans="1:14" s="145" customFormat="1" x14ac:dyDescent="0.3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  <c r="K834" s="146"/>
      <c r="L834" s="146"/>
      <c r="M834" s="146"/>
      <c r="N834" s="146"/>
    </row>
    <row r="835" spans="1:14" s="145" customFormat="1" x14ac:dyDescent="0.3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146"/>
      <c r="M835" s="146"/>
      <c r="N835" s="146"/>
    </row>
    <row r="836" spans="1:14" s="145" customFormat="1" x14ac:dyDescent="0.3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146"/>
      <c r="M836" s="146"/>
      <c r="N836" s="146"/>
    </row>
    <row r="837" spans="1:14" s="145" customFormat="1" x14ac:dyDescent="0.3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  <c r="K837" s="146"/>
      <c r="L837" s="146"/>
      <c r="M837" s="146"/>
      <c r="N837" s="146"/>
    </row>
    <row r="838" spans="1:14" s="145" customFormat="1" x14ac:dyDescent="0.3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</row>
    <row r="839" spans="1:14" s="145" customFormat="1" x14ac:dyDescent="0.3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  <c r="K839" s="146"/>
      <c r="L839" s="146"/>
      <c r="M839" s="146"/>
      <c r="N839" s="146"/>
    </row>
    <row r="840" spans="1:14" s="145" customFormat="1" x14ac:dyDescent="0.3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  <c r="K840" s="146"/>
      <c r="L840" s="146"/>
      <c r="M840" s="146"/>
      <c r="N840" s="146"/>
    </row>
    <row r="841" spans="1:14" s="145" customFormat="1" x14ac:dyDescent="0.3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</row>
    <row r="842" spans="1:14" s="145" customFormat="1" x14ac:dyDescent="0.3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</row>
    <row r="843" spans="1:14" s="145" customFormat="1" x14ac:dyDescent="0.3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  <c r="K843" s="146"/>
      <c r="L843" s="146"/>
      <c r="M843" s="146"/>
      <c r="N843" s="146"/>
    </row>
    <row r="844" spans="1:14" s="145" customFormat="1" x14ac:dyDescent="0.3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</row>
    <row r="845" spans="1:14" s="145" customFormat="1" x14ac:dyDescent="0.3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146"/>
      <c r="M845" s="146"/>
      <c r="N845" s="146"/>
    </row>
    <row r="846" spans="1:14" s="145" customFormat="1" x14ac:dyDescent="0.3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6"/>
    </row>
    <row r="847" spans="1:14" s="145" customFormat="1" x14ac:dyDescent="0.3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N847" s="146"/>
    </row>
    <row r="848" spans="1:14" s="145" customFormat="1" x14ac:dyDescent="0.3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  <c r="K848" s="146"/>
      <c r="L848" s="146"/>
      <c r="M848" s="146"/>
      <c r="N848" s="146"/>
    </row>
    <row r="849" spans="1:14" s="145" customFormat="1" x14ac:dyDescent="0.3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  <c r="K849" s="146"/>
      <c r="L849" s="146"/>
      <c r="M849" s="146"/>
      <c r="N849" s="146"/>
    </row>
    <row r="850" spans="1:14" s="145" customFormat="1" x14ac:dyDescent="0.3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146"/>
      <c r="M850" s="146"/>
      <c r="N850" s="146"/>
    </row>
    <row r="851" spans="1:14" s="145" customFormat="1" x14ac:dyDescent="0.3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</row>
    <row r="852" spans="1:14" s="145" customFormat="1" x14ac:dyDescent="0.3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</row>
    <row r="853" spans="1:14" s="145" customFormat="1" x14ac:dyDescent="0.3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</row>
    <row r="854" spans="1:14" s="145" customFormat="1" x14ac:dyDescent="0.3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</row>
    <row r="855" spans="1:14" s="145" customFormat="1" x14ac:dyDescent="0.3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  <c r="K855" s="146"/>
      <c r="L855" s="146"/>
      <c r="M855" s="146"/>
      <c r="N855" s="146"/>
    </row>
    <row r="856" spans="1:14" s="145" customFormat="1" x14ac:dyDescent="0.3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146"/>
      <c r="M856" s="146"/>
      <c r="N856" s="146"/>
    </row>
    <row r="857" spans="1:14" s="145" customFormat="1" x14ac:dyDescent="0.3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146"/>
      <c r="M857" s="146"/>
      <c r="N857" s="146"/>
    </row>
    <row r="858" spans="1:14" s="145" customFormat="1" x14ac:dyDescent="0.3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  <c r="K858" s="146"/>
      <c r="L858" s="146"/>
      <c r="M858" s="146"/>
      <c r="N858" s="146"/>
    </row>
    <row r="859" spans="1:14" s="145" customFormat="1" x14ac:dyDescent="0.3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  <c r="K859" s="146"/>
      <c r="L859" s="146"/>
      <c r="M859" s="146"/>
      <c r="N859" s="146"/>
    </row>
    <row r="860" spans="1:14" s="145" customFormat="1" x14ac:dyDescent="0.3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  <c r="K860" s="146"/>
      <c r="L860" s="146"/>
      <c r="M860" s="146"/>
      <c r="N860" s="146"/>
    </row>
    <row r="861" spans="1:14" s="145" customFormat="1" x14ac:dyDescent="0.3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  <c r="K861" s="146"/>
      <c r="L861" s="146"/>
      <c r="M861" s="146"/>
      <c r="N861" s="146"/>
    </row>
    <row r="862" spans="1:14" s="145" customFormat="1" x14ac:dyDescent="0.3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</row>
    <row r="863" spans="1:14" s="145" customFormat="1" x14ac:dyDescent="0.3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</row>
    <row r="864" spans="1:14" s="145" customFormat="1" x14ac:dyDescent="0.3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</row>
    <row r="865" spans="1:14" s="145" customFormat="1" x14ac:dyDescent="0.3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6"/>
    </row>
    <row r="866" spans="1:14" s="145" customFormat="1" x14ac:dyDescent="0.3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</row>
    <row r="867" spans="1:14" s="145" customFormat="1" x14ac:dyDescent="0.3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</row>
    <row r="868" spans="1:14" s="145" customFormat="1" x14ac:dyDescent="0.3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  <c r="K868" s="146"/>
      <c r="L868" s="146"/>
      <c r="M868" s="146"/>
      <c r="N868" s="146"/>
    </row>
    <row r="869" spans="1:14" s="145" customFormat="1" x14ac:dyDescent="0.3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  <c r="K869" s="146"/>
      <c r="L869" s="146"/>
      <c r="M869" s="146"/>
      <c r="N869" s="146"/>
    </row>
    <row r="870" spans="1:14" s="145" customFormat="1" x14ac:dyDescent="0.3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  <c r="K870" s="146"/>
      <c r="L870" s="146"/>
      <c r="M870" s="146"/>
      <c r="N870" s="146"/>
    </row>
    <row r="871" spans="1:14" s="145" customFormat="1" x14ac:dyDescent="0.3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146"/>
      <c r="M871" s="146"/>
      <c r="N871" s="146"/>
    </row>
    <row r="872" spans="1:14" s="145" customFormat="1" x14ac:dyDescent="0.3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146"/>
      <c r="M872" s="146"/>
      <c r="N872" s="146"/>
    </row>
    <row r="873" spans="1:14" s="145" customFormat="1" x14ac:dyDescent="0.3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  <c r="K873" s="146"/>
      <c r="L873" s="146"/>
      <c r="M873" s="146"/>
      <c r="N873" s="146"/>
    </row>
    <row r="874" spans="1:14" s="145" customFormat="1" x14ac:dyDescent="0.3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</row>
  </sheetData>
  <sheetProtection algorithmName="SHA-512" hashValue="oCL+8GQwPBeNaR1njY9o6JFl8suKbovLDbTOPNNKVYNhN3LQC0aKdVM4Wz10Fl8mfGpevSNcMEh3+nkF644e1A==" saltValue="Ss77eDKgk4TntJNWqv3IeQ==" spinCount="100000" sheet="1" objects="1" scenarios="1"/>
  <mergeCells count="20">
    <mergeCell ref="A16:A17"/>
    <mergeCell ref="B16:B17"/>
    <mergeCell ref="C16:C17"/>
    <mergeCell ref="D16:D17"/>
    <mergeCell ref="E16:E17"/>
    <mergeCell ref="F6:O6"/>
    <mergeCell ref="F7:O7"/>
    <mergeCell ref="G16:G17"/>
    <mergeCell ref="H16:H17"/>
    <mergeCell ref="F16:F17"/>
    <mergeCell ref="O16:O17"/>
    <mergeCell ref="N16:N17"/>
    <mergeCell ref="I16:I17"/>
    <mergeCell ref="J16:K16"/>
    <mergeCell ref="L16:M16"/>
    <mergeCell ref="A1:O1"/>
    <mergeCell ref="A2:O2"/>
    <mergeCell ref="A3:O3"/>
    <mergeCell ref="A4:O4"/>
    <mergeCell ref="A5:O5"/>
  </mergeCells>
  <pageMargins left="1.6535433070866143" right="0.11811023622047245" top="0.27559055118110237" bottom="0.23622047244094491" header="0" footer="0"/>
  <pageSetup paperSize="9" scale="55" orientation="landscape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07"/>
  <sheetViews>
    <sheetView showGridLines="0" topLeftCell="A13" zoomScale="154" zoomScaleNormal="154" workbookViewId="0">
      <selection activeCell="H56" sqref="H56"/>
    </sheetView>
  </sheetViews>
  <sheetFormatPr baseColWidth="10" defaultRowHeight="15.75" x14ac:dyDescent="0.3"/>
  <cols>
    <col min="1" max="1" width="5.5703125" style="2" customWidth="1"/>
    <col min="2" max="2" width="5.28515625" style="2" customWidth="1"/>
    <col min="3" max="4" width="5" style="2" customWidth="1"/>
    <col min="5" max="5" width="5.28515625" style="2" customWidth="1"/>
    <col min="6" max="6" width="57.28515625" style="2" customWidth="1"/>
    <col min="7" max="7" width="15.85546875" style="2" customWidth="1"/>
    <col min="8" max="8" width="14.28515625" style="2" customWidth="1"/>
    <col min="9" max="9" width="14.85546875" style="2" customWidth="1"/>
    <col min="10" max="10" width="15.5703125" style="2" customWidth="1"/>
    <col min="11" max="11" width="11.42578125" style="1"/>
    <col min="12" max="58" width="11.42578125" style="145"/>
    <col min="59" max="16384" width="11.42578125" style="1"/>
  </cols>
  <sheetData>
    <row r="1" spans="1:11" ht="15.75" customHeight="1" x14ac:dyDescent="0.2">
      <c r="A1" s="566">
        <f>+PPNE1!B1</f>
        <v>0</v>
      </c>
      <c r="B1" s="567"/>
      <c r="C1" s="567"/>
      <c r="D1" s="567"/>
      <c r="E1" s="567"/>
      <c r="F1" s="567"/>
      <c r="G1" s="567"/>
      <c r="H1" s="567"/>
      <c r="I1" s="567"/>
      <c r="J1" s="567"/>
      <c r="K1" s="568"/>
    </row>
    <row r="2" spans="1:11" ht="15.75" customHeight="1" x14ac:dyDescent="0.25">
      <c r="A2" s="569" t="s">
        <v>458</v>
      </c>
      <c r="B2" s="560"/>
      <c r="C2" s="560"/>
      <c r="D2" s="560"/>
      <c r="E2" s="560"/>
      <c r="F2" s="560"/>
      <c r="G2" s="560"/>
      <c r="H2" s="560"/>
      <c r="I2" s="560"/>
      <c r="J2" s="560"/>
      <c r="K2" s="570"/>
    </row>
    <row r="3" spans="1:11" ht="15.75" customHeight="1" x14ac:dyDescent="0.25">
      <c r="A3" s="571" t="s">
        <v>459</v>
      </c>
      <c r="B3" s="562"/>
      <c r="C3" s="562"/>
      <c r="D3" s="562"/>
      <c r="E3" s="562"/>
      <c r="F3" s="562"/>
      <c r="G3" s="562"/>
      <c r="H3" s="562"/>
      <c r="I3" s="562"/>
      <c r="J3" s="562"/>
      <c r="K3" s="572"/>
    </row>
    <row r="4" spans="1:11" ht="15.75" customHeight="1" x14ac:dyDescent="0.2">
      <c r="A4" s="563" t="s">
        <v>322</v>
      </c>
      <c r="B4" s="564"/>
      <c r="C4" s="564"/>
      <c r="D4" s="564"/>
      <c r="E4" s="564"/>
      <c r="F4" s="564"/>
      <c r="G4" s="564"/>
      <c r="H4" s="564"/>
      <c r="I4" s="564"/>
      <c r="J4" s="564"/>
      <c r="K4" s="573"/>
    </row>
    <row r="5" spans="1:11" ht="15.75" customHeight="1" x14ac:dyDescent="0.2">
      <c r="A5" s="563">
        <f>+PPNE1!C5</f>
        <v>2020</v>
      </c>
      <c r="B5" s="564"/>
      <c r="C5" s="564"/>
      <c r="D5" s="564"/>
      <c r="E5" s="564"/>
      <c r="F5" s="564"/>
      <c r="G5" s="564"/>
      <c r="H5" s="564"/>
      <c r="I5" s="564"/>
      <c r="J5" s="564"/>
      <c r="K5" s="573"/>
    </row>
    <row r="6" spans="1:11" ht="15.75" customHeight="1" x14ac:dyDescent="0.2">
      <c r="A6" s="15" t="s">
        <v>325</v>
      </c>
      <c r="B6" s="5"/>
      <c r="C6" s="5"/>
      <c r="D6" s="5"/>
      <c r="E6" s="5"/>
      <c r="F6" s="565" t="str">
        <f>+PPNE1!B6</f>
        <v>Metropolitano</v>
      </c>
      <c r="G6" s="565"/>
      <c r="H6" s="565"/>
      <c r="I6" s="565"/>
      <c r="J6" s="565"/>
      <c r="K6" s="574"/>
    </row>
    <row r="7" spans="1:11" ht="15.75" customHeight="1" x14ac:dyDescent="0.2">
      <c r="A7" s="44" t="s">
        <v>324</v>
      </c>
      <c r="B7" s="45"/>
      <c r="C7" s="45"/>
      <c r="D7" s="16"/>
      <c r="E7" s="45"/>
      <c r="F7" s="575">
        <f>+PPNE1!B7</f>
        <v>0</v>
      </c>
      <c r="G7" s="575"/>
      <c r="H7" s="575"/>
      <c r="I7" s="575"/>
      <c r="J7" s="575"/>
      <c r="K7" s="576"/>
    </row>
    <row r="8" spans="1:11" ht="15.75" customHeight="1" x14ac:dyDescent="0.2">
      <c r="A8" s="48" t="s">
        <v>61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11" ht="13.5" x14ac:dyDescent="0.25">
      <c r="A9" s="105" t="s">
        <v>323</v>
      </c>
      <c r="B9" s="3"/>
      <c r="C9" s="3"/>
      <c r="D9" s="3"/>
      <c r="E9" s="106"/>
      <c r="F9" s="107"/>
      <c r="G9" s="141">
        <f>+PPNE3!F16</f>
        <v>0</v>
      </c>
      <c r="H9" s="104"/>
      <c r="I9" s="104"/>
      <c r="J9" s="104"/>
      <c r="K9" s="108"/>
    </row>
    <row r="10" spans="1:11" ht="13.5" x14ac:dyDescent="0.25">
      <c r="A10" s="105" t="s">
        <v>55</v>
      </c>
      <c r="B10" s="3"/>
      <c r="C10" s="3"/>
      <c r="D10" s="3"/>
      <c r="E10" s="106"/>
      <c r="F10" s="107"/>
      <c r="G10" s="141">
        <f>+PPNE3!F22</f>
        <v>400786203.25</v>
      </c>
      <c r="H10" s="104"/>
      <c r="I10" s="104"/>
      <c r="J10" s="104"/>
      <c r="K10" s="108"/>
    </row>
    <row r="11" spans="1:11" ht="13.5" x14ac:dyDescent="0.25">
      <c r="A11" s="105" t="s">
        <v>476</v>
      </c>
      <c r="B11" s="3"/>
      <c r="C11" s="3"/>
      <c r="D11" s="3"/>
      <c r="E11" s="106"/>
      <c r="F11" s="107"/>
      <c r="G11" s="141">
        <f>+PPNE3!F15</f>
        <v>306397207.95999998</v>
      </c>
      <c r="H11" s="104"/>
      <c r="I11" s="104"/>
      <c r="J11" s="104"/>
      <c r="K11" s="108"/>
    </row>
    <row r="12" spans="1:11" ht="13.5" x14ac:dyDescent="0.25">
      <c r="A12" s="105" t="s">
        <v>56</v>
      </c>
      <c r="B12" s="3"/>
      <c r="C12" s="3"/>
      <c r="D12" s="3"/>
      <c r="E12" s="106"/>
      <c r="F12" s="107"/>
      <c r="G12" s="141">
        <f>PPNE3!F11+PPNE3!F12+PPNE3!F17+PPNE3!F20+PPNE3!F21</f>
        <v>2800000</v>
      </c>
      <c r="H12" s="104"/>
      <c r="I12" s="104"/>
      <c r="J12" s="104"/>
      <c r="K12" s="108"/>
    </row>
    <row r="13" spans="1:11" ht="13.5" x14ac:dyDescent="0.25">
      <c r="A13" s="109" t="s">
        <v>67</v>
      </c>
      <c r="B13" s="3"/>
      <c r="C13" s="3"/>
      <c r="D13" s="3"/>
      <c r="E13" s="106"/>
      <c r="F13" s="107"/>
      <c r="G13" s="142">
        <f>+PPNE3!F18</f>
        <v>0</v>
      </c>
      <c r="H13" s="104"/>
      <c r="I13" s="104"/>
      <c r="J13" s="104"/>
      <c r="K13" s="108"/>
    </row>
    <row r="14" spans="1:11" ht="14.25" thickBot="1" x14ac:dyDescent="0.3">
      <c r="A14" s="93" t="s">
        <v>78</v>
      </c>
      <c r="B14" s="94"/>
      <c r="C14" s="94"/>
      <c r="D14" s="94"/>
      <c r="E14" s="95"/>
      <c r="F14" s="96"/>
      <c r="G14" s="97">
        <f>SUM(G9:G13)</f>
        <v>709983411.21000004</v>
      </c>
      <c r="H14" s="98"/>
      <c r="I14" s="98"/>
      <c r="J14" s="98"/>
      <c r="K14" s="99"/>
    </row>
    <row r="15" spans="1:11" ht="15.75" customHeight="1" thickTop="1" x14ac:dyDescent="0.2">
      <c r="A15" s="51" t="s">
        <v>63</v>
      </c>
      <c r="B15" s="46"/>
      <c r="C15" s="46"/>
      <c r="D15" s="46"/>
      <c r="E15" s="46"/>
      <c r="F15" s="46"/>
      <c r="G15" s="46"/>
      <c r="H15" s="46"/>
      <c r="I15" s="46"/>
      <c r="J15" s="46"/>
      <c r="K15" s="52"/>
    </row>
    <row r="16" spans="1:11" ht="19.5" customHeight="1" x14ac:dyDescent="0.2">
      <c r="A16" s="584" t="s">
        <v>79</v>
      </c>
      <c r="B16" s="584" t="s">
        <v>64</v>
      </c>
      <c r="C16" s="584" t="s">
        <v>4</v>
      </c>
      <c r="D16" s="584" t="s">
        <v>65</v>
      </c>
      <c r="E16" s="584" t="s">
        <v>27</v>
      </c>
      <c r="F16" s="578" t="s">
        <v>69</v>
      </c>
      <c r="G16" s="577" t="s">
        <v>66</v>
      </c>
      <c r="H16" s="577" t="s">
        <v>42</v>
      </c>
      <c r="I16" s="577" t="s">
        <v>477</v>
      </c>
      <c r="J16" s="580" t="s">
        <v>350</v>
      </c>
      <c r="K16" s="580" t="s">
        <v>26</v>
      </c>
    </row>
    <row r="17" spans="1:11" ht="44.25" customHeight="1" x14ac:dyDescent="0.2">
      <c r="A17" s="584"/>
      <c r="B17" s="584"/>
      <c r="C17" s="584"/>
      <c r="D17" s="584"/>
      <c r="E17" s="584"/>
      <c r="F17" s="579"/>
      <c r="G17" s="577"/>
      <c r="H17" s="577"/>
      <c r="I17" s="577"/>
      <c r="J17" s="581"/>
      <c r="K17" s="581"/>
    </row>
    <row r="18" spans="1:11" ht="12.75" x14ac:dyDescent="0.2">
      <c r="A18" s="80">
        <v>2</v>
      </c>
      <c r="B18" s="81"/>
      <c r="C18" s="81"/>
      <c r="D18" s="81"/>
      <c r="E18" s="81"/>
      <c r="F18" s="82" t="s">
        <v>10</v>
      </c>
      <c r="G18" s="83">
        <f>+G19+G87+G218+G337+G395+G402+G485</f>
        <v>0</v>
      </c>
      <c r="H18" s="83">
        <f>+H19+H87+H218+H337+H395+H402+H485</f>
        <v>403836203.24999994</v>
      </c>
      <c r="I18" s="83">
        <f>+I19+I87+I218+I337+I395+I402+I485</f>
        <v>306397207.95999998</v>
      </c>
      <c r="J18" s="83">
        <f>+J19+J87+J218+J337+J395+J402+J485</f>
        <v>709983411.21000004</v>
      </c>
      <c r="K18" s="117">
        <f>+K19+K87+K218+K337+K395+K402+K485</f>
        <v>100</v>
      </c>
    </row>
    <row r="19" spans="1:11" ht="12.75" x14ac:dyDescent="0.2">
      <c r="A19" s="88">
        <v>2</v>
      </c>
      <c r="B19" s="89">
        <v>1</v>
      </c>
      <c r="C19" s="90"/>
      <c r="D19" s="90"/>
      <c r="E19" s="90"/>
      <c r="F19" s="91" t="s">
        <v>351</v>
      </c>
      <c r="G19" s="92">
        <f>+G20+G47+G63+G70+G78</f>
        <v>0</v>
      </c>
      <c r="H19" s="92">
        <f>+H20+H47+H63+H70+H78</f>
        <v>128450492.33</v>
      </c>
      <c r="I19" s="92">
        <f>+I20+I47+I63+I70+I78</f>
        <v>306397207.95999998</v>
      </c>
      <c r="J19" s="92">
        <f>+J20+J47+J63+J70+J78</f>
        <v>434847700.28999996</v>
      </c>
      <c r="K19" s="118">
        <f>+K20+K47+K63+K70+K78</f>
        <v>61.247585989214059</v>
      </c>
    </row>
    <row r="20" spans="1:11" ht="12.75" x14ac:dyDescent="0.2">
      <c r="A20" s="86">
        <v>2</v>
      </c>
      <c r="B20" s="84">
        <v>1</v>
      </c>
      <c r="C20" s="84">
        <v>1</v>
      </c>
      <c r="D20" s="84"/>
      <c r="E20" s="84"/>
      <c r="F20" s="87" t="s">
        <v>80</v>
      </c>
      <c r="G20" s="85">
        <f>+G21+G28+G36+G38+G40+G45</f>
        <v>0</v>
      </c>
      <c r="H20" s="85">
        <f>+H21+H28+H36+H38+H40+H45</f>
        <v>77888000</v>
      </c>
      <c r="I20" s="85">
        <f>+I21+I28+I36+I38+I40+I45</f>
        <v>268264963.22999999</v>
      </c>
      <c r="J20" s="85">
        <f>+J21+J28+J36+J38+J40+J45</f>
        <v>346152963.22999996</v>
      </c>
      <c r="K20" s="119">
        <f>+K21+K28+K36+K38+K40+K45</f>
        <v>48.755077620766315</v>
      </c>
    </row>
    <row r="21" spans="1:11" ht="12.75" x14ac:dyDescent="0.2">
      <c r="A21" s="64">
        <v>2</v>
      </c>
      <c r="B21" s="65">
        <v>1</v>
      </c>
      <c r="C21" s="65">
        <v>1</v>
      </c>
      <c r="D21" s="65">
        <v>1</v>
      </c>
      <c r="E21" s="65"/>
      <c r="F21" s="53" t="s">
        <v>81</v>
      </c>
      <c r="G21" s="79">
        <f>SUM(G22:G27)</f>
        <v>0</v>
      </c>
      <c r="H21" s="79">
        <f>SUM(H22:H27)</f>
        <v>0</v>
      </c>
      <c r="I21" s="79">
        <f>SUM(I22:I27)</f>
        <v>0</v>
      </c>
      <c r="J21" s="79">
        <f>SUM(J22:J27)</f>
        <v>0</v>
      </c>
      <c r="K21" s="120">
        <f>SUM(K22:K27)</f>
        <v>0</v>
      </c>
    </row>
    <row r="22" spans="1:11" ht="12.75" x14ac:dyDescent="0.2">
      <c r="A22" s="56">
        <v>2</v>
      </c>
      <c r="B22" s="57">
        <v>1</v>
      </c>
      <c r="C22" s="57">
        <v>1</v>
      </c>
      <c r="D22" s="57">
        <v>1</v>
      </c>
      <c r="E22" s="57" t="s">
        <v>309</v>
      </c>
      <c r="F22" s="54" t="s">
        <v>352</v>
      </c>
      <c r="G22" s="55"/>
      <c r="H22" s="55"/>
      <c r="I22" s="55"/>
      <c r="J22" s="55">
        <f t="shared" ref="J22:J27" si="0">SUBTOTAL(9,G22:I22)</f>
        <v>0</v>
      </c>
      <c r="K22" s="110">
        <f t="shared" ref="K22:K27" si="1">IFERROR(J22/$J$18*100,"0.00")</f>
        <v>0</v>
      </c>
    </row>
    <row r="23" spans="1:11" ht="12.75" x14ac:dyDescent="0.2">
      <c r="A23" s="56">
        <v>2</v>
      </c>
      <c r="B23" s="57">
        <v>1</v>
      </c>
      <c r="C23" s="57">
        <v>1</v>
      </c>
      <c r="D23" s="57">
        <v>1</v>
      </c>
      <c r="E23" s="57" t="s">
        <v>310</v>
      </c>
      <c r="F23" s="58" t="s">
        <v>82</v>
      </c>
      <c r="G23" s="55"/>
      <c r="H23" s="55"/>
      <c r="I23" s="55"/>
      <c r="J23" s="55">
        <f t="shared" si="0"/>
        <v>0</v>
      </c>
      <c r="K23" s="110">
        <f t="shared" si="1"/>
        <v>0</v>
      </c>
    </row>
    <row r="24" spans="1:11" ht="12.75" x14ac:dyDescent="0.2">
      <c r="A24" s="56">
        <v>2</v>
      </c>
      <c r="B24" s="57">
        <v>1</v>
      </c>
      <c r="C24" s="57">
        <v>1</v>
      </c>
      <c r="D24" s="57">
        <v>1</v>
      </c>
      <c r="E24" s="57" t="s">
        <v>311</v>
      </c>
      <c r="F24" s="58" t="s">
        <v>353</v>
      </c>
      <c r="G24" s="55"/>
      <c r="H24" s="55"/>
      <c r="I24" s="55"/>
      <c r="J24" s="55">
        <f t="shared" si="0"/>
        <v>0</v>
      </c>
      <c r="K24" s="110">
        <f t="shared" si="1"/>
        <v>0</v>
      </c>
    </row>
    <row r="25" spans="1:11" ht="12.75" x14ac:dyDescent="0.2">
      <c r="A25" s="56">
        <v>2</v>
      </c>
      <c r="B25" s="57">
        <v>1</v>
      </c>
      <c r="C25" s="57">
        <v>1</v>
      </c>
      <c r="D25" s="57">
        <v>1</v>
      </c>
      <c r="E25" s="57" t="s">
        <v>312</v>
      </c>
      <c r="F25" s="58" t="s">
        <v>83</v>
      </c>
      <c r="G25" s="55"/>
      <c r="H25" s="55"/>
      <c r="I25" s="55"/>
      <c r="J25" s="55">
        <f t="shared" si="0"/>
        <v>0</v>
      </c>
      <c r="K25" s="110">
        <f t="shared" si="1"/>
        <v>0</v>
      </c>
    </row>
    <row r="26" spans="1:11" ht="12.75" x14ac:dyDescent="0.2">
      <c r="A26" s="56">
        <v>2</v>
      </c>
      <c r="B26" s="57">
        <v>1</v>
      </c>
      <c r="C26" s="57">
        <v>1</v>
      </c>
      <c r="D26" s="57">
        <v>1</v>
      </c>
      <c r="E26" s="57" t="s">
        <v>316</v>
      </c>
      <c r="F26" s="58" t="s">
        <v>84</v>
      </c>
      <c r="G26" s="55"/>
      <c r="H26" s="55">
        <v>0</v>
      </c>
      <c r="I26" s="55"/>
      <c r="J26" s="55">
        <f t="shared" si="0"/>
        <v>0</v>
      </c>
      <c r="K26" s="110">
        <f t="shared" si="1"/>
        <v>0</v>
      </c>
    </row>
    <row r="27" spans="1:11" ht="12.75" x14ac:dyDescent="0.2">
      <c r="A27" s="56">
        <v>2</v>
      </c>
      <c r="B27" s="57">
        <v>1</v>
      </c>
      <c r="C27" s="57">
        <v>1</v>
      </c>
      <c r="D27" s="57">
        <v>1</v>
      </c>
      <c r="E27" s="57" t="s">
        <v>354</v>
      </c>
      <c r="F27" s="58" t="s">
        <v>355</v>
      </c>
      <c r="G27" s="55"/>
      <c r="H27" s="55"/>
      <c r="I27" s="55"/>
      <c r="J27" s="55">
        <f t="shared" si="0"/>
        <v>0</v>
      </c>
      <c r="K27" s="110">
        <f t="shared" si="1"/>
        <v>0</v>
      </c>
    </row>
    <row r="28" spans="1:11" ht="12.75" x14ac:dyDescent="0.2">
      <c r="A28" s="64">
        <v>2</v>
      </c>
      <c r="B28" s="65">
        <v>1</v>
      </c>
      <c r="C28" s="65">
        <v>1</v>
      </c>
      <c r="D28" s="65">
        <v>2</v>
      </c>
      <c r="E28" s="65"/>
      <c r="F28" s="53" t="s">
        <v>85</v>
      </c>
      <c r="G28" s="79">
        <f>SUM(G29:G35)</f>
        <v>0</v>
      </c>
      <c r="H28" s="79">
        <f>SUM(H29:H35)</f>
        <v>69080000</v>
      </c>
      <c r="I28" s="79">
        <f>SUM(I29:I35)</f>
        <v>247772870.28</v>
      </c>
      <c r="J28" s="79">
        <f>SUM(J29:J35)</f>
        <v>316852870.27999997</v>
      </c>
      <c r="K28" s="120">
        <f>SUM(K29:K35)</f>
        <v>44.628207543609882</v>
      </c>
    </row>
    <row r="29" spans="1:11" ht="12.75" x14ac:dyDescent="0.2">
      <c r="A29" s="56">
        <v>2</v>
      </c>
      <c r="B29" s="57">
        <v>1</v>
      </c>
      <c r="C29" s="57">
        <v>1</v>
      </c>
      <c r="D29" s="57">
        <v>2</v>
      </c>
      <c r="E29" s="57" t="s">
        <v>309</v>
      </c>
      <c r="F29" s="58" t="s">
        <v>86</v>
      </c>
      <c r="G29" s="55">
        <v>0</v>
      </c>
      <c r="H29" s="55">
        <v>60480000</v>
      </c>
      <c r="I29" s="55">
        <v>247772870.28</v>
      </c>
      <c r="J29" s="55">
        <f t="shared" ref="J29:J35" si="2">SUBTOTAL(9,G29:I29)</f>
        <v>308252870.27999997</v>
      </c>
      <c r="K29" s="110">
        <f t="shared" ref="K29:K35" si="3">IFERROR(J29/$J$18*100,"0.00")</f>
        <v>43.416911636661389</v>
      </c>
    </row>
    <row r="30" spans="1:11" ht="12.75" x14ac:dyDescent="0.2">
      <c r="A30" s="56">
        <v>2</v>
      </c>
      <c r="B30" s="57">
        <v>1</v>
      </c>
      <c r="C30" s="57">
        <v>1</v>
      </c>
      <c r="D30" s="57">
        <v>2</v>
      </c>
      <c r="E30" s="57" t="s">
        <v>310</v>
      </c>
      <c r="F30" s="58" t="s">
        <v>87</v>
      </c>
      <c r="G30" s="55"/>
      <c r="H30" s="55"/>
      <c r="I30" s="55"/>
      <c r="J30" s="55">
        <f t="shared" si="2"/>
        <v>0</v>
      </c>
      <c r="K30" s="110">
        <f t="shared" si="3"/>
        <v>0</v>
      </c>
    </row>
    <row r="31" spans="1:11" ht="12.75" x14ac:dyDescent="0.2">
      <c r="A31" s="56">
        <v>2</v>
      </c>
      <c r="B31" s="57">
        <v>1</v>
      </c>
      <c r="C31" s="57">
        <v>1</v>
      </c>
      <c r="D31" s="57">
        <v>2</v>
      </c>
      <c r="E31" s="57" t="s">
        <v>311</v>
      </c>
      <c r="F31" s="58" t="s">
        <v>43</v>
      </c>
      <c r="G31" s="55"/>
      <c r="H31" s="55">
        <v>8600000</v>
      </c>
      <c r="I31" s="55"/>
      <c r="J31" s="55">
        <f t="shared" si="2"/>
        <v>8600000</v>
      </c>
      <c r="K31" s="110">
        <f t="shared" si="3"/>
        <v>1.2112959069484903</v>
      </c>
    </row>
    <row r="32" spans="1:11" ht="12.75" x14ac:dyDescent="0.2">
      <c r="A32" s="56">
        <v>2</v>
      </c>
      <c r="B32" s="57">
        <v>1</v>
      </c>
      <c r="C32" s="57">
        <v>1</v>
      </c>
      <c r="D32" s="57">
        <v>2</v>
      </c>
      <c r="E32" s="57" t="s">
        <v>312</v>
      </c>
      <c r="F32" s="58" t="s">
        <v>88</v>
      </c>
      <c r="G32" s="55"/>
      <c r="H32" s="55"/>
      <c r="I32" s="55"/>
      <c r="J32" s="55">
        <f t="shared" si="2"/>
        <v>0</v>
      </c>
      <c r="K32" s="110">
        <f t="shared" si="3"/>
        <v>0</v>
      </c>
    </row>
    <row r="33" spans="1:11" ht="12.75" x14ac:dyDescent="0.2">
      <c r="A33" s="56">
        <v>2</v>
      </c>
      <c r="B33" s="57">
        <v>1</v>
      </c>
      <c r="C33" s="57">
        <v>1</v>
      </c>
      <c r="D33" s="57">
        <v>2</v>
      </c>
      <c r="E33" s="57" t="s">
        <v>316</v>
      </c>
      <c r="F33" s="58" t="s">
        <v>89</v>
      </c>
      <c r="G33" s="55"/>
      <c r="H33" s="55"/>
      <c r="I33" s="55"/>
      <c r="J33" s="55">
        <f t="shared" si="2"/>
        <v>0</v>
      </c>
      <c r="K33" s="110">
        <f t="shared" si="3"/>
        <v>0</v>
      </c>
    </row>
    <row r="34" spans="1:11" ht="12.75" x14ac:dyDescent="0.2">
      <c r="A34" s="56">
        <v>2</v>
      </c>
      <c r="B34" s="57">
        <v>1</v>
      </c>
      <c r="C34" s="57">
        <v>1</v>
      </c>
      <c r="D34" s="57">
        <v>2</v>
      </c>
      <c r="E34" s="57" t="s">
        <v>354</v>
      </c>
      <c r="F34" s="58" t="s">
        <v>90</v>
      </c>
      <c r="G34" s="55"/>
      <c r="H34" s="55"/>
      <c r="I34" s="55"/>
      <c r="J34" s="55">
        <f t="shared" si="2"/>
        <v>0</v>
      </c>
      <c r="K34" s="110">
        <f t="shared" si="3"/>
        <v>0</v>
      </c>
    </row>
    <row r="35" spans="1:11" ht="12.75" x14ac:dyDescent="0.2">
      <c r="A35" s="56">
        <v>2</v>
      </c>
      <c r="B35" s="57">
        <v>1</v>
      </c>
      <c r="C35" s="57">
        <v>1</v>
      </c>
      <c r="D35" s="57">
        <v>2</v>
      </c>
      <c r="E35" s="57" t="s">
        <v>356</v>
      </c>
      <c r="F35" s="58" t="s">
        <v>45</v>
      </c>
      <c r="G35" s="55"/>
      <c r="H35" s="55"/>
      <c r="I35" s="55"/>
      <c r="J35" s="55">
        <f t="shared" si="2"/>
        <v>0</v>
      </c>
      <c r="K35" s="110">
        <f t="shared" si="3"/>
        <v>0</v>
      </c>
    </row>
    <row r="36" spans="1:11" ht="12.75" x14ac:dyDescent="0.2">
      <c r="A36" s="64">
        <v>2</v>
      </c>
      <c r="B36" s="65">
        <v>1</v>
      </c>
      <c r="C36" s="65">
        <v>1</v>
      </c>
      <c r="D36" s="65">
        <v>3</v>
      </c>
      <c r="E36" s="65"/>
      <c r="F36" s="53" t="s">
        <v>91</v>
      </c>
      <c r="G36" s="79">
        <f>G37</f>
        <v>0</v>
      </c>
      <c r="H36" s="79">
        <f>H37</f>
        <v>0</v>
      </c>
      <c r="I36" s="79">
        <f>I37</f>
        <v>0</v>
      </c>
      <c r="J36" s="79">
        <f>J37</f>
        <v>0</v>
      </c>
      <c r="K36" s="120">
        <f>K37</f>
        <v>0</v>
      </c>
    </row>
    <row r="37" spans="1:11" ht="12.75" x14ac:dyDescent="0.2">
      <c r="A37" s="56">
        <v>2</v>
      </c>
      <c r="B37" s="57">
        <v>1</v>
      </c>
      <c r="C37" s="57">
        <v>1</v>
      </c>
      <c r="D37" s="57">
        <v>3</v>
      </c>
      <c r="E37" s="57" t="s">
        <v>309</v>
      </c>
      <c r="F37" s="58" t="s">
        <v>91</v>
      </c>
      <c r="G37" s="55"/>
      <c r="H37" s="55"/>
      <c r="I37" s="55"/>
      <c r="J37" s="55">
        <f>SUBTOTAL(9,G37:I37)</f>
        <v>0</v>
      </c>
      <c r="K37" s="110">
        <f>IFERROR(J37/$J$18*100,"0.00")</f>
        <v>0</v>
      </c>
    </row>
    <row r="38" spans="1:11" ht="12.75" x14ac:dyDescent="0.2">
      <c r="A38" s="64">
        <v>2</v>
      </c>
      <c r="B38" s="65">
        <v>1</v>
      </c>
      <c r="C38" s="65">
        <v>1</v>
      </c>
      <c r="D38" s="65">
        <v>4</v>
      </c>
      <c r="E38" s="65"/>
      <c r="F38" s="53" t="s">
        <v>357</v>
      </c>
      <c r="G38" s="79">
        <f>G39</f>
        <v>0</v>
      </c>
      <c r="H38" s="79">
        <f>H39</f>
        <v>5138000</v>
      </c>
      <c r="I38" s="79">
        <f>I39</f>
        <v>20492092.949999999</v>
      </c>
      <c r="J38" s="79">
        <f>J39</f>
        <v>25630092.949999999</v>
      </c>
      <c r="K38" s="120">
        <f>K39</f>
        <v>3.6099565912842282</v>
      </c>
    </row>
    <row r="39" spans="1:11" ht="12.75" x14ac:dyDescent="0.2">
      <c r="A39" s="56">
        <v>2</v>
      </c>
      <c r="B39" s="57">
        <v>1</v>
      </c>
      <c r="C39" s="57">
        <v>1</v>
      </c>
      <c r="D39" s="57">
        <v>4</v>
      </c>
      <c r="E39" s="57" t="s">
        <v>309</v>
      </c>
      <c r="F39" s="58" t="s">
        <v>357</v>
      </c>
      <c r="G39" s="55">
        <v>0</v>
      </c>
      <c r="H39" s="55">
        <v>5138000</v>
      </c>
      <c r="I39" s="55">
        <v>20492092.949999999</v>
      </c>
      <c r="J39" s="55">
        <f>SUBTOTAL(9,G39:I39)</f>
        <v>25630092.949999999</v>
      </c>
      <c r="K39" s="110">
        <f>IFERROR(J39/$J$18*100,"0.00")</f>
        <v>3.6099565912842282</v>
      </c>
    </row>
    <row r="40" spans="1:11" ht="12.75" x14ac:dyDescent="0.2">
      <c r="A40" s="64">
        <v>2</v>
      </c>
      <c r="B40" s="65">
        <v>1</v>
      </c>
      <c r="C40" s="65">
        <v>1</v>
      </c>
      <c r="D40" s="65">
        <v>5</v>
      </c>
      <c r="E40" s="65"/>
      <c r="F40" s="53" t="s">
        <v>358</v>
      </c>
      <c r="G40" s="79">
        <f>SUM(G41:G44)</f>
        <v>0</v>
      </c>
      <c r="H40" s="79">
        <f>SUM(H41:H44)</f>
        <v>3670000</v>
      </c>
      <c r="I40" s="79">
        <f>SUM(I41:I44)</f>
        <v>0</v>
      </c>
      <c r="J40" s="79">
        <f>SUM(J41:J44)</f>
        <v>3670000</v>
      </c>
      <c r="K40" s="120">
        <f>SUM(K41:K44)</f>
        <v>0.51691348587220465</v>
      </c>
    </row>
    <row r="41" spans="1:11" ht="12.75" x14ac:dyDescent="0.2">
      <c r="A41" s="56">
        <v>2</v>
      </c>
      <c r="B41" s="57">
        <v>1</v>
      </c>
      <c r="C41" s="57">
        <v>1</v>
      </c>
      <c r="D41" s="57">
        <v>5</v>
      </c>
      <c r="E41" s="57" t="s">
        <v>309</v>
      </c>
      <c r="F41" s="59" t="s">
        <v>358</v>
      </c>
      <c r="G41" s="55"/>
      <c r="H41" s="55">
        <v>0</v>
      </c>
      <c r="I41" s="55"/>
      <c r="J41" s="55">
        <f>SUBTOTAL(9,G41:I41)</f>
        <v>0</v>
      </c>
      <c r="K41" s="110">
        <f>IFERROR(J41/$J$18*100,"0.00")</f>
        <v>0</v>
      </c>
    </row>
    <row r="42" spans="1:11" ht="12.75" x14ac:dyDescent="0.2">
      <c r="A42" s="56">
        <v>2</v>
      </c>
      <c r="B42" s="57">
        <v>1</v>
      </c>
      <c r="C42" s="57">
        <v>1</v>
      </c>
      <c r="D42" s="57">
        <v>5</v>
      </c>
      <c r="E42" s="57" t="s">
        <v>310</v>
      </c>
      <c r="F42" s="58" t="s">
        <v>92</v>
      </c>
      <c r="G42" s="55"/>
      <c r="H42" s="55">
        <v>0</v>
      </c>
      <c r="I42" s="55"/>
      <c r="J42" s="55">
        <f>SUBTOTAL(9,G42:I42)</f>
        <v>0</v>
      </c>
      <c r="K42" s="110">
        <f>IFERROR(J42/$J$18*100,"0.00")</f>
        <v>0</v>
      </c>
    </row>
    <row r="43" spans="1:11" ht="12.75" x14ac:dyDescent="0.2">
      <c r="A43" s="56">
        <v>2</v>
      </c>
      <c r="B43" s="57">
        <v>1</v>
      </c>
      <c r="C43" s="57">
        <v>1</v>
      </c>
      <c r="D43" s="57">
        <v>5</v>
      </c>
      <c r="E43" s="57" t="s">
        <v>311</v>
      </c>
      <c r="F43" s="58" t="s">
        <v>359</v>
      </c>
      <c r="G43" s="55"/>
      <c r="H43" s="55">
        <v>1800000</v>
      </c>
      <c r="I43" s="55"/>
      <c r="J43" s="55">
        <f>SUBTOTAL(9,G43:I43)</f>
        <v>1800000</v>
      </c>
      <c r="K43" s="110">
        <f>IFERROR(J43/$J$18*100,"0.00")</f>
        <v>0.25352705029154449</v>
      </c>
    </row>
    <row r="44" spans="1:11" ht="12.75" x14ac:dyDescent="0.2">
      <c r="A44" s="56">
        <v>2</v>
      </c>
      <c r="B44" s="57">
        <v>1</v>
      </c>
      <c r="C44" s="57">
        <v>1</v>
      </c>
      <c r="D44" s="57">
        <v>5</v>
      </c>
      <c r="E44" s="57" t="s">
        <v>312</v>
      </c>
      <c r="F44" s="58" t="s">
        <v>313</v>
      </c>
      <c r="G44" s="55"/>
      <c r="H44" s="55">
        <v>1870000</v>
      </c>
      <c r="I44" s="55"/>
      <c r="J44" s="55">
        <f>SUBTOTAL(9,G44:I44)</f>
        <v>1870000</v>
      </c>
      <c r="K44" s="110">
        <f>IFERROR(J44/$J$18*100,"0.00")</f>
        <v>0.26338643558066011</v>
      </c>
    </row>
    <row r="45" spans="1:11" ht="12.75" x14ac:dyDescent="0.2">
      <c r="A45" s="64">
        <v>2</v>
      </c>
      <c r="B45" s="65">
        <v>1</v>
      </c>
      <c r="C45" s="65">
        <v>1</v>
      </c>
      <c r="D45" s="65">
        <v>6</v>
      </c>
      <c r="E45" s="65"/>
      <c r="F45" s="53" t="s">
        <v>360</v>
      </c>
      <c r="G45" s="79">
        <f>G46</f>
        <v>0</v>
      </c>
      <c r="H45" s="79">
        <f>H46</f>
        <v>0</v>
      </c>
      <c r="I45" s="79">
        <f>I46</f>
        <v>0</v>
      </c>
      <c r="J45" s="79">
        <f>J46</f>
        <v>0</v>
      </c>
      <c r="K45" s="120">
        <f>K46</f>
        <v>0</v>
      </c>
    </row>
    <row r="46" spans="1:11" ht="12.75" x14ac:dyDescent="0.2">
      <c r="A46" s="56">
        <v>2</v>
      </c>
      <c r="B46" s="57">
        <v>1</v>
      </c>
      <c r="C46" s="57">
        <v>1</v>
      </c>
      <c r="D46" s="57">
        <v>6</v>
      </c>
      <c r="E46" s="57" t="s">
        <v>309</v>
      </c>
      <c r="F46" s="58" t="s">
        <v>360</v>
      </c>
      <c r="G46" s="55"/>
      <c r="H46" s="55"/>
      <c r="I46" s="55"/>
      <c r="J46" s="55">
        <f>SUBTOTAL(9,G46:I46)</f>
        <v>0</v>
      </c>
      <c r="K46" s="110">
        <f>IFERROR(J46/$J$18*100,"0.00")</f>
        <v>0</v>
      </c>
    </row>
    <row r="47" spans="1:11" ht="12.75" x14ac:dyDescent="0.2">
      <c r="A47" s="86">
        <v>2</v>
      </c>
      <c r="B47" s="84">
        <v>1</v>
      </c>
      <c r="C47" s="84">
        <v>2</v>
      </c>
      <c r="D47" s="84"/>
      <c r="E47" s="84"/>
      <c r="F47" s="87" t="s">
        <v>28</v>
      </c>
      <c r="G47" s="85">
        <f>+G48+G50+G61</f>
        <v>0</v>
      </c>
      <c r="H47" s="85">
        <f>+H48+H50+H61</f>
        <v>41254620.329999998</v>
      </c>
      <c r="I47" s="85">
        <f>+I48+I50+I61</f>
        <v>0</v>
      </c>
      <c r="J47" s="85">
        <f>+J48+J50+J61</f>
        <v>41254620.329999998</v>
      </c>
      <c r="K47" s="119">
        <f>+K48+K50+K61</f>
        <v>5.8106456684236027</v>
      </c>
    </row>
    <row r="48" spans="1:11" ht="12.75" x14ac:dyDescent="0.2">
      <c r="A48" s="64">
        <v>2</v>
      </c>
      <c r="B48" s="65">
        <v>1</v>
      </c>
      <c r="C48" s="65">
        <v>2</v>
      </c>
      <c r="D48" s="65">
        <v>1</v>
      </c>
      <c r="E48" s="65"/>
      <c r="F48" s="53" t="s">
        <v>93</v>
      </c>
      <c r="G48" s="79">
        <f>G49</f>
        <v>0</v>
      </c>
      <c r="H48" s="79">
        <f>H49</f>
        <v>0</v>
      </c>
      <c r="I48" s="79">
        <f>I49</f>
        <v>0</v>
      </c>
      <c r="J48" s="79">
        <f>J49</f>
        <v>0</v>
      </c>
      <c r="K48" s="120">
        <f>K49</f>
        <v>0</v>
      </c>
    </row>
    <row r="49" spans="1:11" ht="12.75" x14ac:dyDescent="0.2">
      <c r="A49" s="56">
        <v>2</v>
      </c>
      <c r="B49" s="57">
        <v>1</v>
      </c>
      <c r="C49" s="57">
        <v>2</v>
      </c>
      <c r="D49" s="57">
        <v>1</v>
      </c>
      <c r="E49" s="57" t="s">
        <v>309</v>
      </c>
      <c r="F49" s="58" t="s">
        <v>93</v>
      </c>
      <c r="G49" s="55"/>
      <c r="H49" s="55"/>
      <c r="I49" s="55"/>
      <c r="J49" s="55">
        <f>SUBTOTAL(9,G49:I49)</f>
        <v>0</v>
      </c>
      <c r="K49" s="110">
        <f>IFERROR(J49/$J$18*100,"0.00")</f>
        <v>0</v>
      </c>
    </row>
    <row r="50" spans="1:11" ht="12.75" x14ac:dyDescent="0.2">
      <c r="A50" s="64">
        <v>2</v>
      </c>
      <c r="B50" s="65">
        <v>1</v>
      </c>
      <c r="C50" s="65">
        <v>2</v>
      </c>
      <c r="D50" s="65">
        <v>2</v>
      </c>
      <c r="E50" s="65"/>
      <c r="F50" s="53" t="s">
        <v>94</v>
      </c>
      <c r="G50" s="79">
        <f>SUM(G51:G60)</f>
        <v>0</v>
      </c>
      <c r="H50" s="79">
        <f>SUM(H51:H60)</f>
        <v>41254620.329999998</v>
      </c>
      <c r="I50" s="79">
        <f>SUM(I51:I60)</f>
        <v>0</v>
      </c>
      <c r="J50" s="79">
        <f>SUM(J51:J60)</f>
        <v>41254620.329999998</v>
      </c>
      <c r="K50" s="120">
        <f>SUM(K51:K60)</f>
        <v>5.8106456684236027</v>
      </c>
    </row>
    <row r="51" spans="1:11" ht="12.75" x14ac:dyDescent="0.2">
      <c r="A51" s="56">
        <v>2</v>
      </c>
      <c r="B51" s="57">
        <v>1</v>
      </c>
      <c r="C51" s="57">
        <v>2</v>
      </c>
      <c r="D51" s="57">
        <v>2</v>
      </c>
      <c r="E51" s="57" t="s">
        <v>309</v>
      </c>
      <c r="F51" s="58" t="s">
        <v>95</v>
      </c>
      <c r="G51" s="55"/>
      <c r="H51" s="55"/>
      <c r="I51" s="55"/>
      <c r="J51" s="55">
        <f t="shared" ref="J51:J60" si="4">SUBTOTAL(9,G51:I51)</f>
        <v>0</v>
      </c>
      <c r="K51" s="110">
        <f t="shared" ref="K51:K60" si="5">IFERROR(J51/$J$18*100,"0.00")</f>
        <v>0</v>
      </c>
    </row>
    <row r="52" spans="1:11" ht="12.75" x14ac:dyDescent="0.2">
      <c r="A52" s="56">
        <v>2</v>
      </c>
      <c r="B52" s="57">
        <v>1</v>
      </c>
      <c r="C52" s="57">
        <v>2</v>
      </c>
      <c r="D52" s="57">
        <v>2</v>
      </c>
      <c r="E52" s="57" t="s">
        <v>310</v>
      </c>
      <c r="F52" s="58" t="s">
        <v>96</v>
      </c>
      <c r="G52" s="55"/>
      <c r="H52" s="55"/>
      <c r="I52" s="55"/>
      <c r="J52" s="55">
        <f t="shared" si="4"/>
        <v>0</v>
      </c>
      <c r="K52" s="110">
        <f t="shared" si="5"/>
        <v>0</v>
      </c>
    </row>
    <row r="53" spans="1:11" ht="22.5" x14ac:dyDescent="0.2">
      <c r="A53" s="56">
        <v>2</v>
      </c>
      <c r="B53" s="57">
        <v>1</v>
      </c>
      <c r="C53" s="57">
        <v>2</v>
      </c>
      <c r="D53" s="57">
        <v>2</v>
      </c>
      <c r="E53" s="57" t="s">
        <v>311</v>
      </c>
      <c r="F53" s="60" t="s">
        <v>97</v>
      </c>
      <c r="G53" s="55"/>
      <c r="H53" s="55"/>
      <c r="I53" s="55"/>
      <c r="J53" s="55">
        <f t="shared" si="4"/>
        <v>0</v>
      </c>
      <c r="K53" s="110">
        <f t="shared" si="5"/>
        <v>0</v>
      </c>
    </row>
    <row r="54" spans="1:11" ht="12.75" x14ac:dyDescent="0.2">
      <c r="A54" s="56">
        <v>2</v>
      </c>
      <c r="B54" s="57">
        <v>1</v>
      </c>
      <c r="C54" s="57">
        <v>2</v>
      </c>
      <c r="D54" s="57">
        <v>2</v>
      </c>
      <c r="E54" s="57" t="s">
        <v>312</v>
      </c>
      <c r="F54" s="58" t="s">
        <v>98</v>
      </c>
      <c r="G54" s="55"/>
      <c r="H54" s="55"/>
      <c r="I54" s="55"/>
      <c r="J54" s="55">
        <f t="shared" si="4"/>
        <v>0</v>
      </c>
      <c r="K54" s="110">
        <f t="shared" si="5"/>
        <v>0</v>
      </c>
    </row>
    <row r="55" spans="1:11" ht="12.75" x14ac:dyDescent="0.2">
      <c r="A55" s="56">
        <v>2</v>
      </c>
      <c r="B55" s="57">
        <v>1</v>
      </c>
      <c r="C55" s="57">
        <v>2</v>
      </c>
      <c r="D55" s="57">
        <v>2</v>
      </c>
      <c r="E55" s="57" t="s">
        <v>316</v>
      </c>
      <c r="F55" s="58" t="s">
        <v>99</v>
      </c>
      <c r="G55" s="55"/>
      <c r="H55" s="55">
        <v>1176000</v>
      </c>
      <c r="I55" s="55"/>
      <c r="J55" s="55">
        <f t="shared" si="4"/>
        <v>1176000</v>
      </c>
      <c r="K55" s="110">
        <f t="shared" si="5"/>
        <v>0.1656376728571424</v>
      </c>
    </row>
    <row r="56" spans="1:11" ht="12.75" x14ac:dyDescent="0.2">
      <c r="A56" s="56">
        <v>2</v>
      </c>
      <c r="B56" s="57">
        <v>1</v>
      </c>
      <c r="C56" s="57">
        <v>2</v>
      </c>
      <c r="D56" s="57">
        <v>2</v>
      </c>
      <c r="E56" s="57" t="s">
        <v>354</v>
      </c>
      <c r="F56" s="58" t="s">
        <v>100</v>
      </c>
      <c r="G56" s="55"/>
      <c r="H56" s="55">
        <v>40078620.329999998</v>
      </c>
      <c r="I56" s="55"/>
      <c r="J56" s="55">
        <f t="shared" si="4"/>
        <v>40078620.329999998</v>
      </c>
      <c r="K56" s="110">
        <f t="shared" si="5"/>
        <v>5.64500799556646</v>
      </c>
    </row>
    <row r="57" spans="1:11" ht="12.75" x14ac:dyDescent="0.2">
      <c r="A57" s="56">
        <v>2</v>
      </c>
      <c r="B57" s="57">
        <v>1</v>
      </c>
      <c r="C57" s="57">
        <v>2</v>
      </c>
      <c r="D57" s="57">
        <v>2</v>
      </c>
      <c r="E57" s="57" t="s">
        <v>356</v>
      </c>
      <c r="F57" s="58" t="s">
        <v>101</v>
      </c>
      <c r="G57" s="55"/>
      <c r="H57" s="55"/>
      <c r="I57" s="55"/>
      <c r="J57" s="55">
        <f t="shared" si="4"/>
        <v>0</v>
      </c>
      <c r="K57" s="110">
        <f t="shared" si="5"/>
        <v>0</v>
      </c>
    </row>
    <row r="58" spans="1:11" ht="12.75" x14ac:dyDescent="0.2">
      <c r="A58" s="56">
        <v>2</v>
      </c>
      <c r="B58" s="57">
        <v>1</v>
      </c>
      <c r="C58" s="57">
        <v>2</v>
      </c>
      <c r="D58" s="57">
        <v>2</v>
      </c>
      <c r="E58" s="57" t="s">
        <v>361</v>
      </c>
      <c r="F58" s="58" t="s">
        <v>102</v>
      </c>
      <c r="G58" s="55"/>
      <c r="H58" s="55"/>
      <c r="I58" s="55"/>
      <c r="J58" s="55">
        <f t="shared" si="4"/>
        <v>0</v>
      </c>
      <c r="K58" s="110">
        <f t="shared" si="5"/>
        <v>0</v>
      </c>
    </row>
    <row r="59" spans="1:11" ht="12.75" x14ac:dyDescent="0.2">
      <c r="A59" s="56">
        <v>2</v>
      </c>
      <c r="B59" s="57">
        <v>1</v>
      </c>
      <c r="C59" s="57">
        <v>2</v>
      </c>
      <c r="D59" s="57">
        <v>2</v>
      </c>
      <c r="E59" s="57" t="s">
        <v>362</v>
      </c>
      <c r="F59" s="58" t="s">
        <v>103</v>
      </c>
      <c r="G59" s="55"/>
      <c r="H59" s="55"/>
      <c r="I59" s="55"/>
      <c r="J59" s="55">
        <f t="shared" si="4"/>
        <v>0</v>
      </c>
      <c r="K59" s="110">
        <f t="shared" si="5"/>
        <v>0</v>
      </c>
    </row>
    <row r="60" spans="1:11" ht="12.75" x14ac:dyDescent="0.2">
      <c r="A60" s="56">
        <v>2</v>
      </c>
      <c r="B60" s="57">
        <v>1</v>
      </c>
      <c r="C60" s="57">
        <v>2</v>
      </c>
      <c r="D60" s="57">
        <v>2</v>
      </c>
      <c r="E60" s="57" t="s">
        <v>363</v>
      </c>
      <c r="F60" s="60" t="s">
        <v>104</v>
      </c>
      <c r="G60" s="55"/>
      <c r="H60" s="55"/>
      <c r="I60" s="55"/>
      <c r="J60" s="55">
        <f t="shared" si="4"/>
        <v>0</v>
      </c>
      <c r="K60" s="110">
        <f t="shared" si="5"/>
        <v>0</v>
      </c>
    </row>
    <row r="61" spans="1:11" ht="12.75" x14ac:dyDescent="0.2">
      <c r="A61" s="64">
        <v>2</v>
      </c>
      <c r="B61" s="65">
        <v>1</v>
      </c>
      <c r="C61" s="65">
        <v>2</v>
      </c>
      <c r="D61" s="65">
        <v>3</v>
      </c>
      <c r="E61" s="65"/>
      <c r="F61" s="53" t="s">
        <v>44</v>
      </c>
      <c r="G61" s="79">
        <f>G62</f>
        <v>0</v>
      </c>
      <c r="H61" s="79">
        <f>H62</f>
        <v>0</v>
      </c>
      <c r="I61" s="79">
        <f>I62</f>
        <v>0</v>
      </c>
      <c r="J61" s="79">
        <f>J62</f>
        <v>0</v>
      </c>
      <c r="K61" s="120">
        <f>K62</f>
        <v>0</v>
      </c>
    </row>
    <row r="62" spans="1:11" ht="12.75" x14ac:dyDescent="0.2">
      <c r="A62" s="56">
        <v>2</v>
      </c>
      <c r="B62" s="57">
        <v>1</v>
      </c>
      <c r="C62" s="57">
        <v>2</v>
      </c>
      <c r="D62" s="57">
        <v>3</v>
      </c>
      <c r="E62" s="57" t="s">
        <v>309</v>
      </c>
      <c r="F62" s="58" t="s">
        <v>44</v>
      </c>
      <c r="G62" s="55"/>
      <c r="H62" s="55"/>
      <c r="I62" s="55"/>
      <c r="J62" s="55">
        <f>SUBTOTAL(9,G62:I62)</f>
        <v>0</v>
      </c>
      <c r="K62" s="110">
        <f>IFERROR(J62/$J$18*100,"0.00")</f>
        <v>0</v>
      </c>
    </row>
    <row r="63" spans="1:11" ht="12.75" x14ac:dyDescent="0.2">
      <c r="A63" s="86">
        <v>2</v>
      </c>
      <c r="B63" s="84">
        <v>1</v>
      </c>
      <c r="C63" s="84">
        <v>3</v>
      </c>
      <c r="D63" s="84"/>
      <c r="E63" s="84"/>
      <c r="F63" s="87" t="s">
        <v>46</v>
      </c>
      <c r="G63" s="85">
        <f>G64+G67</f>
        <v>0</v>
      </c>
      <c r="H63" s="85">
        <f>H64+H67</f>
        <v>0</v>
      </c>
      <c r="I63" s="85">
        <f>I64+I67</f>
        <v>0</v>
      </c>
      <c r="J63" s="85">
        <f>J64+J67</f>
        <v>0</v>
      </c>
      <c r="K63" s="119">
        <f>K64+K67</f>
        <v>0</v>
      </c>
    </row>
    <row r="64" spans="1:11" ht="12.75" x14ac:dyDescent="0.2">
      <c r="A64" s="64">
        <v>2</v>
      </c>
      <c r="B64" s="65">
        <v>1</v>
      </c>
      <c r="C64" s="65">
        <v>3</v>
      </c>
      <c r="D64" s="65">
        <v>1</v>
      </c>
      <c r="E64" s="65"/>
      <c r="F64" s="61" t="s">
        <v>105</v>
      </c>
      <c r="G64" s="79">
        <f>SUM(G65:G66)</f>
        <v>0</v>
      </c>
      <c r="H64" s="79">
        <f>SUM(H65:H66)</f>
        <v>0</v>
      </c>
      <c r="I64" s="79">
        <f>SUM(I65:I66)</f>
        <v>0</v>
      </c>
      <c r="J64" s="79">
        <f>SUM(J65:J66)</f>
        <v>0</v>
      </c>
      <c r="K64" s="120">
        <f>SUM(K65:K66)</f>
        <v>0</v>
      </c>
    </row>
    <row r="65" spans="1:11" ht="12.75" x14ac:dyDescent="0.2">
      <c r="A65" s="62">
        <v>2</v>
      </c>
      <c r="B65" s="57">
        <v>1</v>
      </c>
      <c r="C65" s="57">
        <v>3</v>
      </c>
      <c r="D65" s="57">
        <v>1</v>
      </c>
      <c r="E65" s="57" t="s">
        <v>309</v>
      </c>
      <c r="F65" s="63" t="s">
        <v>106</v>
      </c>
      <c r="G65" s="55"/>
      <c r="H65" s="55"/>
      <c r="I65" s="55"/>
      <c r="J65" s="55">
        <f>SUBTOTAL(9,G65:I65)</f>
        <v>0</v>
      </c>
      <c r="K65" s="110">
        <f>IFERROR(J65/$J$18*100,"0.00")</f>
        <v>0</v>
      </c>
    </row>
    <row r="66" spans="1:11" ht="12.75" x14ac:dyDescent="0.2">
      <c r="A66" s="62">
        <v>2</v>
      </c>
      <c r="B66" s="57">
        <v>1</v>
      </c>
      <c r="C66" s="57">
        <v>3</v>
      </c>
      <c r="D66" s="57">
        <v>1</v>
      </c>
      <c r="E66" s="57" t="s">
        <v>310</v>
      </c>
      <c r="F66" s="63" t="s">
        <v>107</v>
      </c>
      <c r="G66" s="55"/>
      <c r="H66" s="55"/>
      <c r="I66" s="55"/>
      <c r="J66" s="55">
        <f>SUBTOTAL(9,G66:I66)</f>
        <v>0</v>
      </c>
      <c r="K66" s="110">
        <f>IFERROR(J66/$J$18*100,"0.00")</f>
        <v>0</v>
      </c>
    </row>
    <row r="67" spans="1:11" ht="12.75" x14ac:dyDescent="0.2">
      <c r="A67" s="64">
        <v>2</v>
      </c>
      <c r="B67" s="65">
        <v>1</v>
      </c>
      <c r="C67" s="65">
        <v>3</v>
      </c>
      <c r="D67" s="65">
        <v>2</v>
      </c>
      <c r="E67" s="65"/>
      <c r="F67" s="61" t="s">
        <v>108</v>
      </c>
      <c r="G67" s="79">
        <f>SUM(G68:G69)</f>
        <v>0</v>
      </c>
      <c r="H67" s="79">
        <f>SUM(H68:H69)</f>
        <v>0</v>
      </c>
      <c r="I67" s="79">
        <f>SUM(I68:I69)</f>
        <v>0</v>
      </c>
      <c r="J67" s="79">
        <f>SUM(J68:J69)</f>
        <v>0</v>
      </c>
      <c r="K67" s="120">
        <f>SUM(K68:K69)</f>
        <v>0</v>
      </c>
    </row>
    <row r="68" spans="1:11" ht="12.75" x14ac:dyDescent="0.2">
      <c r="A68" s="62">
        <v>2</v>
      </c>
      <c r="B68" s="57">
        <v>1</v>
      </c>
      <c r="C68" s="57">
        <v>3</v>
      </c>
      <c r="D68" s="57">
        <v>2</v>
      </c>
      <c r="E68" s="57" t="s">
        <v>309</v>
      </c>
      <c r="F68" s="63" t="s">
        <v>109</v>
      </c>
      <c r="G68" s="55"/>
      <c r="H68" s="55"/>
      <c r="I68" s="55"/>
      <c r="J68" s="55">
        <f>SUBTOTAL(9,G68:I68)</f>
        <v>0</v>
      </c>
      <c r="K68" s="110">
        <f>IFERROR(J68/$J$18*100,"0.00")</f>
        <v>0</v>
      </c>
    </row>
    <row r="69" spans="1:11" ht="12.75" x14ac:dyDescent="0.2">
      <c r="A69" s="62">
        <v>2</v>
      </c>
      <c r="B69" s="57">
        <v>1</v>
      </c>
      <c r="C69" s="57">
        <v>3</v>
      </c>
      <c r="D69" s="57">
        <v>2</v>
      </c>
      <c r="E69" s="57" t="s">
        <v>310</v>
      </c>
      <c r="F69" s="63" t="s">
        <v>110</v>
      </c>
      <c r="G69" s="55"/>
      <c r="H69" s="55"/>
      <c r="I69" s="55"/>
      <c r="J69" s="55">
        <f>SUBTOTAL(9,G69:I69)</f>
        <v>0</v>
      </c>
      <c r="K69" s="110">
        <f>IFERROR(J69/$J$18*100,"0.00")</f>
        <v>0</v>
      </c>
    </row>
    <row r="70" spans="1:11" ht="12.75" x14ac:dyDescent="0.2">
      <c r="A70" s="86">
        <v>2</v>
      </c>
      <c r="B70" s="84">
        <v>1</v>
      </c>
      <c r="C70" s="84">
        <v>4</v>
      </c>
      <c r="D70" s="84"/>
      <c r="E70" s="84"/>
      <c r="F70" s="87" t="s">
        <v>47</v>
      </c>
      <c r="G70" s="85">
        <f>G71+G73</f>
        <v>0</v>
      </c>
      <c r="H70" s="85">
        <f>H71+H73</f>
        <v>0</v>
      </c>
      <c r="I70" s="85">
        <f>I71+I73</f>
        <v>0</v>
      </c>
      <c r="J70" s="85">
        <f>J71+J73</f>
        <v>0</v>
      </c>
      <c r="K70" s="119">
        <f>K71+K73</f>
        <v>0</v>
      </c>
    </row>
    <row r="71" spans="1:11" ht="12.75" x14ac:dyDescent="0.2">
      <c r="A71" s="64">
        <v>2</v>
      </c>
      <c r="B71" s="65">
        <v>1</v>
      </c>
      <c r="C71" s="65">
        <v>4</v>
      </c>
      <c r="D71" s="65">
        <v>1</v>
      </c>
      <c r="E71" s="65"/>
      <c r="F71" s="61" t="s">
        <v>48</v>
      </c>
      <c r="G71" s="79">
        <f>G72</f>
        <v>0</v>
      </c>
      <c r="H71" s="79">
        <f>H72</f>
        <v>0</v>
      </c>
      <c r="I71" s="79">
        <f>I72</f>
        <v>0</v>
      </c>
      <c r="J71" s="79">
        <f>J72</f>
        <v>0</v>
      </c>
      <c r="K71" s="120">
        <f>K72</f>
        <v>0</v>
      </c>
    </row>
    <row r="72" spans="1:11" ht="12.75" x14ac:dyDescent="0.2">
      <c r="A72" s="56">
        <v>2</v>
      </c>
      <c r="B72" s="57">
        <v>1</v>
      </c>
      <c r="C72" s="57">
        <v>4</v>
      </c>
      <c r="D72" s="57">
        <v>1</v>
      </c>
      <c r="E72" s="57" t="s">
        <v>309</v>
      </c>
      <c r="F72" s="58" t="s">
        <v>48</v>
      </c>
      <c r="G72" s="55"/>
      <c r="H72" s="55"/>
      <c r="I72" s="55"/>
      <c r="J72" s="55">
        <f>SUBTOTAL(9,G72:I72)</f>
        <v>0</v>
      </c>
      <c r="K72" s="110">
        <f>IFERROR(J72/$J$18*100,"0.00")</f>
        <v>0</v>
      </c>
    </row>
    <row r="73" spans="1:11" ht="12.75" x14ac:dyDescent="0.2">
      <c r="A73" s="64">
        <v>2</v>
      </c>
      <c r="B73" s="65">
        <v>1</v>
      </c>
      <c r="C73" s="65">
        <v>4</v>
      </c>
      <c r="D73" s="65">
        <v>2</v>
      </c>
      <c r="E73" s="65"/>
      <c r="F73" s="61" t="s">
        <v>114</v>
      </c>
      <c r="G73" s="79">
        <f>SUM(G74:G77)</f>
        <v>0</v>
      </c>
      <c r="H73" s="79">
        <f>SUM(H74:H77)</f>
        <v>0</v>
      </c>
      <c r="I73" s="79">
        <f>SUM(I74:I77)</f>
        <v>0</v>
      </c>
      <c r="J73" s="79">
        <f>SUM(J74:J77)</f>
        <v>0</v>
      </c>
      <c r="K73" s="120">
        <f>SUM(K74:K77)</f>
        <v>0</v>
      </c>
    </row>
    <row r="74" spans="1:11" ht="12.75" x14ac:dyDescent="0.2">
      <c r="A74" s="56">
        <v>2</v>
      </c>
      <c r="B74" s="57">
        <v>1</v>
      </c>
      <c r="C74" s="57">
        <v>4</v>
      </c>
      <c r="D74" s="57">
        <v>2</v>
      </c>
      <c r="E74" s="57" t="s">
        <v>309</v>
      </c>
      <c r="F74" s="58" t="s">
        <v>111</v>
      </c>
      <c r="G74" s="55"/>
      <c r="H74" s="55"/>
      <c r="I74" s="55"/>
      <c r="J74" s="55">
        <f>SUBTOTAL(9,G74:I74)</f>
        <v>0</v>
      </c>
      <c r="K74" s="110">
        <f>IFERROR(J74/$J$18*100,"0.00")</f>
        <v>0</v>
      </c>
    </row>
    <row r="75" spans="1:11" ht="12.75" x14ac:dyDescent="0.2">
      <c r="A75" s="56">
        <v>2</v>
      </c>
      <c r="B75" s="57">
        <v>1</v>
      </c>
      <c r="C75" s="57">
        <v>4</v>
      </c>
      <c r="D75" s="57">
        <v>2</v>
      </c>
      <c r="E75" s="57" t="s">
        <v>310</v>
      </c>
      <c r="F75" s="58" t="s">
        <v>112</v>
      </c>
      <c r="G75" s="55"/>
      <c r="H75" s="55"/>
      <c r="I75" s="55"/>
      <c r="J75" s="55">
        <f>SUBTOTAL(9,G75:I75)</f>
        <v>0</v>
      </c>
      <c r="K75" s="110">
        <f>IFERROR(J75/$J$18*100,"0.00")</f>
        <v>0</v>
      </c>
    </row>
    <row r="76" spans="1:11" ht="12.75" x14ac:dyDescent="0.2">
      <c r="A76" s="56">
        <v>2</v>
      </c>
      <c r="B76" s="57">
        <v>1</v>
      </c>
      <c r="C76" s="57">
        <v>4</v>
      </c>
      <c r="D76" s="57">
        <v>2</v>
      </c>
      <c r="E76" s="57" t="s">
        <v>311</v>
      </c>
      <c r="F76" s="58" t="s">
        <v>113</v>
      </c>
      <c r="G76" s="55"/>
      <c r="H76" s="55"/>
      <c r="I76" s="55"/>
      <c r="J76" s="55">
        <f>SUBTOTAL(9,G76:I76)</f>
        <v>0</v>
      </c>
      <c r="K76" s="110">
        <f>IFERROR(J76/$J$18*100,"0.00")</f>
        <v>0</v>
      </c>
    </row>
    <row r="77" spans="1:11" ht="12.75" x14ac:dyDescent="0.2">
      <c r="A77" s="56">
        <v>2</v>
      </c>
      <c r="B77" s="57">
        <v>1</v>
      </c>
      <c r="C77" s="57">
        <v>4</v>
      </c>
      <c r="D77" s="57">
        <v>2</v>
      </c>
      <c r="E77" s="57" t="s">
        <v>312</v>
      </c>
      <c r="F77" s="58" t="s">
        <v>364</v>
      </c>
      <c r="G77" s="55"/>
      <c r="H77" s="55"/>
      <c r="I77" s="55"/>
      <c r="J77" s="55">
        <f>SUBTOTAL(9,G77:I77)</f>
        <v>0</v>
      </c>
      <c r="K77" s="110">
        <f>IFERROR(J77/$J$18*100,"0.00")</f>
        <v>0</v>
      </c>
    </row>
    <row r="78" spans="1:11" ht="12.75" x14ac:dyDescent="0.2">
      <c r="A78" s="86">
        <v>2</v>
      </c>
      <c r="B78" s="84">
        <v>1</v>
      </c>
      <c r="C78" s="84">
        <v>5</v>
      </c>
      <c r="D78" s="84"/>
      <c r="E78" s="84"/>
      <c r="F78" s="87" t="s">
        <v>365</v>
      </c>
      <c r="G78" s="85">
        <f>G79+G81+G83+G85</f>
        <v>0</v>
      </c>
      <c r="H78" s="85">
        <f>H79+H81+H83+H85</f>
        <v>9307872</v>
      </c>
      <c r="I78" s="85">
        <f>I79+I81+I83+I85</f>
        <v>38132244.729999997</v>
      </c>
      <c r="J78" s="85">
        <f>J79+J81+J83+J85</f>
        <v>47440116.729999997</v>
      </c>
      <c r="K78" s="119">
        <f>K79+K81+K83+K85</f>
        <v>6.6818627000241397</v>
      </c>
    </row>
    <row r="79" spans="1:11" ht="12.75" x14ac:dyDescent="0.2">
      <c r="A79" s="64">
        <v>2</v>
      </c>
      <c r="B79" s="65">
        <v>1</v>
      </c>
      <c r="C79" s="65">
        <v>5</v>
      </c>
      <c r="D79" s="65">
        <v>1</v>
      </c>
      <c r="E79" s="65"/>
      <c r="F79" s="53" t="s">
        <v>115</v>
      </c>
      <c r="G79" s="79">
        <f>G80</f>
        <v>0</v>
      </c>
      <c r="H79" s="79">
        <f>H80</f>
        <v>4288032</v>
      </c>
      <c r="I79" s="79">
        <f>I80</f>
        <v>17567096.5</v>
      </c>
      <c r="J79" s="79">
        <f>J80</f>
        <v>21855128.5</v>
      </c>
      <c r="K79" s="120">
        <f>K80</f>
        <v>3.0782590346375929</v>
      </c>
    </row>
    <row r="80" spans="1:11" ht="12.75" x14ac:dyDescent="0.2">
      <c r="A80" s="56">
        <v>2</v>
      </c>
      <c r="B80" s="57">
        <v>1</v>
      </c>
      <c r="C80" s="57">
        <v>5</v>
      </c>
      <c r="D80" s="57">
        <v>1</v>
      </c>
      <c r="E80" s="57" t="s">
        <v>309</v>
      </c>
      <c r="F80" s="58" t="s">
        <v>115</v>
      </c>
      <c r="G80" s="55">
        <v>0</v>
      </c>
      <c r="H80" s="55">
        <v>4288032</v>
      </c>
      <c r="I80" s="55">
        <v>17567096.5</v>
      </c>
      <c r="J80" s="55">
        <f>SUBTOTAL(9,G80:I80)</f>
        <v>21855128.5</v>
      </c>
      <c r="K80" s="110">
        <f>IFERROR(J80/$J$18*100,"0.00")</f>
        <v>3.0782590346375929</v>
      </c>
    </row>
    <row r="81" spans="1:11" ht="12.75" x14ac:dyDescent="0.2">
      <c r="A81" s="64">
        <v>2</v>
      </c>
      <c r="B81" s="65">
        <v>1</v>
      </c>
      <c r="C81" s="65">
        <v>5</v>
      </c>
      <c r="D81" s="65">
        <v>2</v>
      </c>
      <c r="E81" s="65"/>
      <c r="F81" s="61" t="s">
        <v>116</v>
      </c>
      <c r="G81" s="79">
        <f>G82</f>
        <v>0</v>
      </c>
      <c r="H81" s="79">
        <f>H82</f>
        <v>4294080</v>
      </c>
      <c r="I81" s="79">
        <f>I82</f>
        <v>17591873.789999999</v>
      </c>
      <c r="J81" s="79">
        <f>J82</f>
        <v>21885953.789999999</v>
      </c>
      <c r="K81" s="120">
        <f>K82</f>
        <v>3.0826007262198605</v>
      </c>
    </row>
    <row r="82" spans="1:11" ht="12.75" x14ac:dyDescent="0.2">
      <c r="A82" s="56">
        <v>2</v>
      </c>
      <c r="B82" s="57">
        <v>1</v>
      </c>
      <c r="C82" s="57">
        <v>5</v>
      </c>
      <c r="D82" s="57">
        <v>2</v>
      </c>
      <c r="E82" s="57" t="s">
        <v>309</v>
      </c>
      <c r="F82" s="58" t="s">
        <v>116</v>
      </c>
      <c r="G82" s="55">
        <v>0</v>
      </c>
      <c r="H82" s="55">
        <v>4294080</v>
      </c>
      <c r="I82" s="55">
        <v>17591873.789999999</v>
      </c>
      <c r="J82" s="55">
        <f>SUBTOTAL(9,G82:I82)</f>
        <v>21885953.789999999</v>
      </c>
      <c r="K82" s="110">
        <f>IFERROR(J82/$J$18*100,"0.00")</f>
        <v>3.0826007262198605</v>
      </c>
    </row>
    <row r="83" spans="1:11" ht="12.75" x14ac:dyDescent="0.2">
      <c r="A83" s="64">
        <v>2</v>
      </c>
      <c r="B83" s="65">
        <v>1</v>
      </c>
      <c r="C83" s="65">
        <v>5</v>
      </c>
      <c r="D83" s="65">
        <v>3</v>
      </c>
      <c r="E83" s="65"/>
      <c r="F83" s="61" t="s">
        <v>117</v>
      </c>
      <c r="G83" s="79">
        <f>G84</f>
        <v>0</v>
      </c>
      <c r="H83" s="79">
        <f>H84</f>
        <v>725760</v>
      </c>
      <c r="I83" s="79">
        <f>I84</f>
        <v>2973274.44</v>
      </c>
      <c r="J83" s="79">
        <f>J84</f>
        <v>3699034.44</v>
      </c>
      <c r="K83" s="120">
        <f>K84</f>
        <v>0.52100293916668616</v>
      </c>
    </row>
    <row r="84" spans="1:11" ht="12.75" x14ac:dyDescent="0.2">
      <c r="A84" s="56">
        <v>2</v>
      </c>
      <c r="B84" s="57">
        <v>1</v>
      </c>
      <c r="C84" s="57">
        <v>5</v>
      </c>
      <c r="D84" s="57">
        <v>3</v>
      </c>
      <c r="E84" s="57" t="s">
        <v>309</v>
      </c>
      <c r="F84" s="58" t="s">
        <v>117</v>
      </c>
      <c r="G84" s="55">
        <v>0</v>
      </c>
      <c r="H84" s="55">
        <v>725760</v>
      </c>
      <c r="I84" s="55">
        <v>2973274.44</v>
      </c>
      <c r="J84" s="55">
        <f>SUBTOTAL(9,G84:I84)</f>
        <v>3699034.44</v>
      </c>
      <c r="K84" s="110">
        <f>IFERROR(J84/$J$18*100,"0.00")</f>
        <v>0.52100293916668616</v>
      </c>
    </row>
    <row r="85" spans="1:11" ht="12.75" x14ac:dyDescent="0.2">
      <c r="A85" s="64">
        <v>2</v>
      </c>
      <c r="B85" s="65">
        <v>1</v>
      </c>
      <c r="C85" s="65">
        <v>5</v>
      </c>
      <c r="D85" s="65">
        <v>4</v>
      </c>
      <c r="E85" s="65"/>
      <c r="F85" s="61" t="s">
        <v>118</v>
      </c>
      <c r="G85" s="79">
        <f>G86</f>
        <v>0</v>
      </c>
      <c r="H85" s="79">
        <f>H86</f>
        <v>0</v>
      </c>
      <c r="I85" s="79">
        <f>I86</f>
        <v>0</v>
      </c>
      <c r="J85" s="79">
        <f>J86</f>
        <v>0</v>
      </c>
      <c r="K85" s="120">
        <f>K86</f>
        <v>0</v>
      </c>
    </row>
    <row r="86" spans="1:11" ht="12.75" x14ac:dyDescent="0.2">
      <c r="A86" s="56">
        <v>2</v>
      </c>
      <c r="B86" s="57">
        <v>1</v>
      </c>
      <c r="C86" s="57">
        <v>5</v>
      </c>
      <c r="D86" s="57">
        <v>4</v>
      </c>
      <c r="E86" s="57" t="s">
        <v>309</v>
      </c>
      <c r="F86" s="58" t="s">
        <v>118</v>
      </c>
      <c r="G86" s="55"/>
      <c r="H86" s="55"/>
      <c r="I86" s="55"/>
      <c r="J86" s="55">
        <f>SUBTOTAL(9,G86:I86)</f>
        <v>0</v>
      </c>
      <c r="K86" s="110">
        <f>IFERROR(J86/$J$18*100,"0.00")</f>
        <v>0</v>
      </c>
    </row>
    <row r="87" spans="1:11" ht="12.75" x14ac:dyDescent="0.2">
      <c r="A87" s="88">
        <v>2</v>
      </c>
      <c r="B87" s="89">
        <v>2</v>
      </c>
      <c r="C87" s="90"/>
      <c r="D87" s="90"/>
      <c r="E87" s="90"/>
      <c r="F87" s="91" t="s">
        <v>366</v>
      </c>
      <c r="G87" s="92">
        <f>+G88+G106+G111+G116+G125+G146+G165+G183</f>
        <v>0</v>
      </c>
      <c r="H87" s="92">
        <f>+H88+H106+H111+H116+H125+H146+H165+H183</f>
        <v>43234221.880000003</v>
      </c>
      <c r="I87" s="92">
        <f>+I88+I106+I111+I116+I125+I146+I165+I183</f>
        <v>0</v>
      </c>
      <c r="J87" s="92">
        <f>+J88+J106+J111+J116+J125+J146+J165+J183</f>
        <v>42984221.880000003</v>
      </c>
      <c r="K87" s="118">
        <f>+K88+K106+K111+K116+K125+K146+K165+K183</f>
        <v>6.0542572123964824</v>
      </c>
    </row>
    <row r="88" spans="1:11" ht="12.75" x14ac:dyDescent="0.2">
      <c r="A88" s="86">
        <v>2</v>
      </c>
      <c r="B88" s="84">
        <v>2</v>
      </c>
      <c r="C88" s="84">
        <v>1</v>
      </c>
      <c r="D88" s="84"/>
      <c r="E88" s="84"/>
      <c r="F88" s="87" t="s">
        <v>29</v>
      </c>
      <c r="G88" s="85">
        <f>+G89+G91+G93+G95+G97+G99+G102+G104</f>
        <v>0</v>
      </c>
      <c r="H88" s="85">
        <f>+H89+H91+H93+H95+H97+H99+H102+H104</f>
        <v>3978906.8</v>
      </c>
      <c r="I88" s="85">
        <f>+I89+I91+I93+I95+I97+I99+I102+I104</f>
        <v>0</v>
      </c>
      <c r="J88" s="85">
        <f>+J89+J91+J93+J95+J97+J99+J102+J104</f>
        <v>3728906.8</v>
      </c>
      <c r="K88" s="119">
        <f>+K89+K91+K93+K95+K97+K99+K102+K104</f>
        <v>0.52521041212004571</v>
      </c>
    </row>
    <row r="89" spans="1:11" ht="12.75" x14ac:dyDescent="0.2">
      <c r="A89" s="126">
        <v>2</v>
      </c>
      <c r="B89" s="127">
        <v>2</v>
      </c>
      <c r="C89" s="127">
        <v>1</v>
      </c>
      <c r="D89" s="127">
        <v>1</v>
      </c>
      <c r="E89" s="127"/>
      <c r="F89" s="136" t="s">
        <v>119</v>
      </c>
      <c r="G89" s="132">
        <f>G90</f>
        <v>0</v>
      </c>
      <c r="H89" s="132">
        <f>H90</f>
        <v>524906.80000000005</v>
      </c>
      <c r="I89" s="132">
        <f>I90</f>
        <v>0</v>
      </c>
      <c r="J89" s="132">
        <f>J90</f>
        <v>524906.80000000005</v>
      </c>
      <c r="K89" s="133">
        <f>K90</f>
        <v>7.3932262601096504E-2</v>
      </c>
    </row>
    <row r="90" spans="1:11" ht="12.75" x14ac:dyDescent="0.2">
      <c r="A90" s="62">
        <v>2</v>
      </c>
      <c r="B90" s="57">
        <v>2</v>
      </c>
      <c r="C90" s="57">
        <v>1</v>
      </c>
      <c r="D90" s="57">
        <v>1</v>
      </c>
      <c r="E90" s="57" t="s">
        <v>309</v>
      </c>
      <c r="F90" s="63" t="s">
        <v>119</v>
      </c>
      <c r="G90" s="55"/>
      <c r="H90" s="55">
        <v>524906.80000000005</v>
      </c>
      <c r="I90" s="55"/>
      <c r="J90" s="55">
        <f>SUBTOTAL(9,G90:I90)</f>
        <v>524906.80000000005</v>
      </c>
      <c r="K90" s="110">
        <f>IFERROR(J90/$J$18*100,"0.00")</f>
        <v>7.3932262601096504E-2</v>
      </c>
    </row>
    <row r="91" spans="1:11" ht="12.75" x14ac:dyDescent="0.2">
      <c r="A91" s="64">
        <v>2</v>
      </c>
      <c r="B91" s="65">
        <v>2</v>
      </c>
      <c r="C91" s="65">
        <v>1</v>
      </c>
      <c r="D91" s="65">
        <v>2</v>
      </c>
      <c r="E91" s="65"/>
      <c r="F91" s="53" t="s">
        <v>120</v>
      </c>
      <c r="G91" s="79">
        <f>G92</f>
        <v>0</v>
      </c>
      <c r="H91" s="79">
        <f>H92</f>
        <v>435000</v>
      </c>
      <c r="I91" s="79">
        <f>I92</f>
        <v>0</v>
      </c>
      <c r="J91" s="79">
        <f>J92</f>
        <v>435000</v>
      </c>
      <c r="K91" s="120">
        <f>K92</f>
        <v>6.1269037153789924E-2</v>
      </c>
    </row>
    <row r="92" spans="1:11" ht="12.75" x14ac:dyDescent="0.2">
      <c r="A92" s="62">
        <v>2</v>
      </c>
      <c r="B92" s="57">
        <v>2</v>
      </c>
      <c r="C92" s="57">
        <v>1</v>
      </c>
      <c r="D92" s="57">
        <v>2</v>
      </c>
      <c r="E92" s="57" t="s">
        <v>309</v>
      </c>
      <c r="F92" s="63" t="s">
        <v>120</v>
      </c>
      <c r="G92" s="55"/>
      <c r="H92" s="55">
        <v>435000</v>
      </c>
      <c r="I92" s="55"/>
      <c r="J92" s="55">
        <f>SUBTOTAL(9,G92:I92)</f>
        <v>435000</v>
      </c>
      <c r="K92" s="110">
        <f>IFERROR(J92/$J$18*100,"0.00")</f>
        <v>6.1269037153789924E-2</v>
      </c>
    </row>
    <row r="93" spans="1:11" ht="12.75" x14ac:dyDescent="0.2">
      <c r="A93" s="64">
        <v>2</v>
      </c>
      <c r="B93" s="65">
        <v>2</v>
      </c>
      <c r="C93" s="65">
        <v>1</v>
      </c>
      <c r="D93" s="65">
        <v>3</v>
      </c>
      <c r="E93" s="65"/>
      <c r="F93" s="53" t="s">
        <v>121</v>
      </c>
      <c r="G93" s="79">
        <f>G94</f>
        <v>0</v>
      </c>
      <c r="H93" s="79">
        <f>H94</f>
        <v>265000</v>
      </c>
      <c r="I93" s="79">
        <f>I94</f>
        <v>0</v>
      </c>
      <c r="J93" s="79">
        <f>J94</f>
        <v>265000</v>
      </c>
      <c r="K93" s="120">
        <f>K94</f>
        <v>3.732481573736627E-2</v>
      </c>
    </row>
    <row r="94" spans="1:11" ht="12.75" x14ac:dyDescent="0.2">
      <c r="A94" s="56">
        <v>2</v>
      </c>
      <c r="B94" s="57">
        <v>2</v>
      </c>
      <c r="C94" s="57">
        <v>1</v>
      </c>
      <c r="D94" s="57">
        <v>3</v>
      </c>
      <c r="E94" s="57" t="s">
        <v>309</v>
      </c>
      <c r="F94" s="58" t="s">
        <v>121</v>
      </c>
      <c r="G94" s="55"/>
      <c r="H94" s="55">
        <v>265000</v>
      </c>
      <c r="I94" s="55"/>
      <c r="J94" s="55">
        <f>SUBTOTAL(9,G94:I94)</f>
        <v>265000</v>
      </c>
      <c r="K94" s="110">
        <f>IFERROR(J94/$J$18*100,"0.00")</f>
        <v>3.732481573736627E-2</v>
      </c>
    </row>
    <row r="95" spans="1:11" ht="12.75" x14ac:dyDescent="0.2">
      <c r="A95" s="64">
        <v>2</v>
      </c>
      <c r="B95" s="65">
        <v>2</v>
      </c>
      <c r="C95" s="65">
        <v>1</v>
      </c>
      <c r="D95" s="65">
        <v>4</v>
      </c>
      <c r="E95" s="65"/>
      <c r="F95" s="53" t="s">
        <v>122</v>
      </c>
      <c r="G95" s="79">
        <f>G96</f>
        <v>0</v>
      </c>
      <c r="H95" s="79">
        <f>H96</f>
        <v>0</v>
      </c>
      <c r="I95" s="79">
        <f>I96</f>
        <v>0</v>
      </c>
      <c r="J95" s="79">
        <f>J96</f>
        <v>0</v>
      </c>
      <c r="K95" s="120">
        <f>K96</f>
        <v>0</v>
      </c>
    </row>
    <row r="96" spans="1:11" ht="12.75" x14ac:dyDescent="0.2">
      <c r="A96" s="62">
        <v>2</v>
      </c>
      <c r="B96" s="57">
        <v>2</v>
      </c>
      <c r="C96" s="57">
        <v>1</v>
      </c>
      <c r="D96" s="57">
        <v>4</v>
      </c>
      <c r="E96" s="57" t="s">
        <v>309</v>
      </c>
      <c r="F96" s="63" t="s">
        <v>122</v>
      </c>
      <c r="G96" s="55"/>
      <c r="H96" s="55">
        <v>0</v>
      </c>
      <c r="I96" s="55"/>
      <c r="J96" s="55">
        <f>SUBTOTAL(9,G96:I96)</f>
        <v>0</v>
      </c>
      <c r="K96" s="110">
        <f>IFERROR(J96/$J$18*100,"0.00")</f>
        <v>0</v>
      </c>
    </row>
    <row r="97" spans="1:11" ht="12.75" x14ac:dyDescent="0.2">
      <c r="A97" s="64">
        <v>2</v>
      </c>
      <c r="B97" s="65">
        <v>2</v>
      </c>
      <c r="C97" s="65">
        <v>1</v>
      </c>
      <c r="D97" s="65">
        <v>5</v>
      </c>
      <c r="E97" s="65"/>
      <c r="F97" s="53" t="s">
        <v>123</v>
      </c>
      <c r="G97" s="79">
        <f>G98</f>
        <v>0</v>
      </c>
      <c r="H97" s="79">
        <f>H98</f>
        <v>2100000</v>
      </c>
      <c r="I97" s="79">
        <f>I98</f>
        <v>0</v>
      </c>
      <c r="J97" s="79">
        <f>J98</f>
        <v>1850000</v>
      </c>
      <c r="K97" s="120">
        <f>K98</f>
        <v>0.26056946835519851</v>
      </c>
    </row>
    <row r="98" spans="1:11" ht="12.75" x14ac:dyDescent="0.2">
      <c r="A98" s="62">
        <v>2</v>
      </c>
      <c r="B98" s="57">
        <v>2</v>
      </c>
      <c r="C98" s="57">
        <v>1</v>
      </c>
      <c r="D98" s="57">
        <v>5</v>
      </c>
      <c r="E98" s="57" t="s">
        <v>309</v>
      </c>
      <c r="F98" s="63" t="s">
        <v>123</v>
      </c>
      <c r="G98" s="55"/>
      <c r="H98" s="55">
        <v>2100000</v>
      </c>
      <c r="I98" s="55"/>
      <c r="J98" s="55">
        <v>1850000</v>
      </c>
      <c r="K98" s="110">
        <f>IFERROR(J98/$J$18*100,"0.00")</f>
        <v>0.26056946835519851</v>
      </c>
    </row>
    <row r="99" spans="1:11" ht="12.75" x14ac:dyDescent="0.2">
      <c r="A99" s="64">
        <v>2</v>
      </c>
      <c r="B99" s="65">
        <v>2</v>
      </c>
      <c r="C99" s="65">
        <v>1</v>
      </c>
      <c r="D99" s="65">
        <v>6</v>
      </c>
      <c r="E99" s="65"/>
      <c r="F99" s="53" t="s">
        <v>30</v>
      </c>
      <c r="G99" s="79">
        <f>G100+G101</f>
        <v>0</v>
      </c>
      <c r="H99" s="79">
        <f>H100+H101</f>
        <v>0</v>
      </c>
      <c r="I99" s="79">
        <f>I100+I101</f>
        <v>0</v>
      </c>
      <c r="J99" s="79">
        <f>J100+J101</f>
        <v>0</v>
      </c>
      <c r="K99" s="120">
        <f>K100+K101</f>
        <v>0</v>
      </c>
    </row>
    <row r="100" spans="1:11" ht="12.75" x14ac:dyDescent="0.2">
      <c r="A100" s="62">
        <v>2</v>
      </c>
      <c r="B100" s="57">
        <v>2</v>
      </c>
      <c r="C100" s="57">
        <v>1</v>
      </c>
      <c r="D100" s="57">
        <v>6</v>
      </c>
      <c r="E100" s="57" t="s">
        <v>309</v>
      </c>
      <c r="F100" s="63" t="s">
        <v>124</v>
      </c>
      <c r="G100" s="66"/>
      <c r="H100" s="66"/>
      <c r="I100" s="66"/>
      <c r="J100" s="55">
        <f>SUBTOTAL(9,G100:I100)</f>
        <v>0</v>
      </c>
      <c r="K100" s="110">
        <f>IFERROR(J100/$J$18*100,"0.00")</f>
        <v>0</v>
      </c>
    </row>
    <row r="101" spans="1:11" ht="12.75" x14ac:dyDescent="0.2">
      <c r="A101" s="62">
        <v>2</v>
      </c>
      <c r="B101" s="57">
        <v>2</v>
      </c>
      <c r="C101" s="57">
        <v>1</v>
      </c>
      <c r="D101" s="57">
        <v>6</v>
      </c>
      <c r="E101" s="57" t="s">
        <v>310</v>
      </c>
      <c r="F101" s="63" t="s">
        <v>125</v>
      </c>
      <c r="G101" s="66"/>
      <c r="H101" s="66"/>
      <c r="I101" s="66"/>
      <c r="J101" s="55">
        <f>SUBTOTAL(9,G101:I101)</f>
        <v>0</v>
      </c>
      <c r="K101" s="110">
        <f>IFERROR(J101/$J$18*100,"0.00")</f>
        <v>0</v>
      </c>
    </row>
    <row r="102" spans="1:11" ht="12.75" x14ac:dyDescent="0.2">
      <c r="A102" s="64">
        <v>2</v>
      </c>
      <c r="B102" s="65">
        <v>2</v>
      </c>
      <c r="C102" s="65">
        <v>1</v>
      </c>
      <c r="D102" s="65">
        <v>7</v>
      </c>
      <c r="E102" s="65"/>
      <c r="F102" s="53" t="s">
        <v>31</v>
      </c>
      <c r="G102" s="79">
        <f>G103</f>
        <v>0</v>
      </c>
      <c r="H102" s="79">
        <f>H103</f>
        <v>54000</v>
      </c>
      <c r="I102" s="79">
        <f>I103</f>
        <v>0</v>
      </c>
      <c r="J102" s="79">
        <f>J103</f>
        <v>54000</v>
      </c>
      <c r="K102" s="120">
        <f>K103</f>
        <v>7.6058115087463346E-3</v>
      </c>
    </row>
    <row r="103" spans="1:11" ht="12.75" x14ac:dyDescent="0.2">
      <c r="A103" s="62">
        <v>2</v>
      </c>
      <c r="B103" s="57">
        <v>2</v>
      </c>
      <c r="C103" s="57">
        <v>1</v>
      </c>
      <c r="D103" s="57">
        <v>7</v>
      </c>
      <c r="E103" s="57" t="s">
        <v>309</v>
      </c>
      <c r="F103" s="63" t="s">
        <v>31</v>
      </c>
      <c r="G103" s="55"/>
      <c r="H103" s="55">
        <v>54000</v>
      </c>
      <c r="I103" s="55"/>
      <c r="J103" s="55">
        <f>SUBTOTAL(9,G103:I103)</f>
        <v>54000</v>
      </c>
      <c r="K103" s="110">
        <f>IFERROR(J103/$J$18*100,"0.00")</f>
        <v>7.6058115087463346E-3</v>
      </c>
    </row>
    <row r="104" spans="1:11" ht="12.75" x14ac:dyDescent="0.2">
      <c r="A104" s="64">
        <v>2</v>
      </c>
      <c r="B104" s="65">
        <v>2</v>
      </c>
      <c r="C104" s="65">
        <v>1</v>
      </c>
      <c r="D104" s="65">
        <v>8</v>
      </c>
      <c r="E104" s="65"/>
      <c r="F104" s="53" t="s">
        <v>126</v>
      </c>
      <c r="G104" s="79">
        <f>G105</f>
        <v>0</v>
      </c>
      <c r="H104" s="79">
        <f>H105</f>
        <v>600000</v>
      </c>
      <c r="I104" s="79">
        <f>I105</f>
        <v>0</v>
      </c>
      <c r="J104" s="79">
        <f>J105</f>
        <v>600000</v>
      </c>
      <c r="K104" s="120">
        <f>K105</f>
        <v>8.4509016763848172E-2</v>
      </c>
    </row>
    <row r="105" spans="1:11" ht="12.75" x14ac:dyDescent="0.2">
      <c r="A105" s="56">
        <v>2</v>
      </c>
      <c r="B105" s="57">
        <v>2</v>
      </c>
      <c r="C105" s="57">
        <v>1</v>
      </c>
      <c r="D105" s="57">
        <v>8</v>
      </c>
      <c r="E105" s="57" t="s">
        <v>309</v>
      </c>
      <c r="F105" s="58" t="s">
        <v>126</v>
      </c>
      <c r="G105" s="55"/>
      <c r="H105" s="55">
        <v>600000</v>
      </c>
      <c r="I105" s="55"/>
      <c r="J105" s="55">
        <f>SUBTOTAL(9,G105:I105)</f>
        <v>600000</v>
      </c>
      <c r="K105" s="110">
        <f>IFERROR(J105/$J$18*100,"0.00")</f>
        <v>8.4509016763848172E-2</v>
      </c>
    </row>
    <row r="106" spans="1:11" ht="12.75" x14ac:dyDescent="0.2">
      <c r="A106" s="86">
        <v>2</v>
      </c>
      <c r="B106" s="84">
        <v>2</v>
      </c>
      <c r="C106" s="84">
        <v>2</v>
      </c>
      <c r="D106" s="84"/>
      <c r="E106" s="84"/>
      <c r="F106" s="87" t="s">
        <v>367</v>
      </c>
      <c r="G106" s="85">
        <f>+G107+G109</f>
        <v>0</v>
      </c>
      <c r="H106" s="85">
        <f>+H107+H109</f>
        <v>245000</v>
      </c>
      <c r="I106" s="85">
        <f>+I107+I109</f>
        <v>0</v>
      </c>
      <c r="J106" s="85">
        <f>+J107+J109</f>
        <v>245000</v>
      </c>
      <c r="K106" s="119">
        <f>+K107+K109</f>
        <v>3.4507848511904665E-2</v>
      </c>
    </row>
    <row r="107" spans="1:11" ht="12.75" x14ac:dyDescent="0.2">
      <c r="A107" s="64">
        <v>2</v>
      </c>
      <c r="B107" s="65">
        <v>2</v>
      </c>
      <c r="C107" s="65">
        <v>2</v>
      </c>
      <c r="D107" s="65">
        <v>1</v>
      </c>
      <c r="E107" s="65"/>
      <c r="F107" s="53" t="s">
        <v>127</v>
      </c>
      <c r="G107" s="79">
        <f>G108</f>
        <v>0</v>
      </c>
      <c r="H107" s="79">
        <f>H108</f>
        <v>0</v>
      </c>
      <c r="I107" s="79">
        <f>I108</f>
        <v>0</v>
      </c>
      <c r="J107" s="79">
        <f>J108</f>
        <v>0</v>
      </c>
      <c r="K107" s="120">
        <f>K108</f>
        <v>0</v>
      </c>
    </row>
    <row r="108" spans="1:11" ht="12.75" x14ac:dyDescent="0.2">
      <c r="A108" s="56">
        <v>2</v>
      </c>
      <c r="B108" s="57">
        <v>2</v>
      </c>
      <c r="C108" s="57">
        <v>2</v>
      </c>
      <c r="D108" s="57">
        <v>1</v>
      </c>
      <c r="E108" s="57" t="s">
        <v>309</v>
      </c>
      <c r="F108" s="58" t="s">
        <v>127</v>
      </c>
      <c r="G108" s="55"/>
      <c r="H108" s="55"/>
      <c r="I108" s="55"/>
      <c r="J108" s="55">
        <f>SUBTOTAL(9,G108:I108)</f>
        <v>0</v>
      </c>
      <c r="K108" s="110">
        <f>IFERROR(J108/$J$18*100,"0.00")</f>
        <v>0</v>
      </c>
    </row>
    <row r="109" spans="1:11" ht="12.75" x14ac:dyDescent="0.2">
      <c r="A109" s="64">
        <v>2</v>
      </c>
      <c r="B109" s="65">
        <v>2</v>
      </c>
      <c r="C109" s="65">
        <v>2</v>
      </c>
      <c r="D109" s="65">
        <v>2</v>
      </c>
      <c r="E109" s="65"/>
      <c r="F109" s="53" t="s">
        <v>128</v>
      </c>
      <c r="G109" s="79">
        <f>G110</f>
        <v>0</v>
      </c>
      <c r="H109" s="79">
        <f>H110</f>
        <v>245000</v>
      </c>
      <c r="I109" s="79">
        <f>I110</f>
        <v>0</v>
      </c>
      <c r="J109" s="79">
        <f>J110</f>
        <v>245000</v>
      </c>
      <c r="K109" s="120">
        <f>K110</f>
        <v>3.4507848511904665E-2</v>
      </c>
    </row>
    <row r="110" spans="1:11" ht="12.75" x14ac:dyDescent="0.2">
      <c r="A110" s="56">
        <v>2</v>
      </c>
      <c r="B110" s="57">
        <v>2</v>
      </c>
      <c r="C110" s="57">
        <v>2</v>
      </c>
      <c r="D110" s="57">
        <v>2</v>
      </c>
      <c r="E110" s="57" t="s">
        <v>309</v>
      </c>
      <c r="F110" s="58" t="s">
        <v>128</v>
      </c>
      <c r="G110" s="55"/>
      <c r="H110" s="55">
        <v>245000</v>
      </c>
      <c r="I110" s="55"/>
      <c r="J110" s="55">
        <f>SUBTOTAL(9,G110:I110)</f>
        <v>245000</v>
      </c>
      <c r="K110" s="110">
        <f>IFERROR(J110/$J$18*100,"0.00")</f>
        <v>3.4507848511904665E-2</v>
      </c>
    </row>
    <row r="111" spans="1:11" ht="12.75" x14ac:dyDescent="0.2">
      <c r="A111" s="86">
        <v>2</v>
      </c>
      <c r="B111" s="84">
        <v>2</v>
      </c>
      <c r="C111" s="84">
        <v>3</v>
      </c>
      <c r="D111" s="84"/>
      <c r="E111" s="84"/>
      <c r="F111" s="87" t="s">
        <v>32</v>
      </c>
      <c r="G111" s="85">
        <f>+G112+G114</f>
        <v>0</v>
      </c>
      <c r="H111" s="85">
        <f>+H112+H114</f>
        <v>0</v>
      </c>
      <c r="I111" s="85">
        <f>+I112+I114</f>
        <v>0</v>
      </c>
      <c r="J111" s="85">
        <f>+J112+J114</f>
        <v>0</v>
      </c>
      <c r="K111" s="119">
        <f>+K112+K114</f>
        <v>0</v>
      </c>
    </row>
    <row r="112" spans="1:11" ht="12.75" x14ac:dyDescent="0.2">
      <c r="A112" s="64">
        <v>2</v>
      </c>
      <c r="B112" s="65">
        <v>2</v>
      </c>
      <c r="C112" s="65">
        <v>3</v>
      </c>
      <c r="D112" s="65">
        <v>1</v>
      </c>
      <c r="E112" s="65"/>
      <c r="F112" s="53" t="s">
        <v>129</v>
      </c>
      <c r="G112" s="79">
        <f>G113</f>
        <v>0</v>
      </c>
      <c r="H112" s="79">
        <f>H113</f>
        <v>0</v>
      </c>
      <c r="I112" s="79">
        <f>I113</f>
        <v>0</v>
      </c>
      <c r="J112" s="79">
        <f>J113</f>
        <v>0</v>
      </c>
      <c r="K112" s="120">
        <f>K113</f>
        <v>0</v>
      </c>
    </row>
    <row r="113" spans="1:11" ht="12.75" x14ac:dyDescent="0.2">
      <c r="A113" s="56">
        <v>2</v>
      </c>
      <c r="B113" s="57">
        <v>2</v>
      </c>
      <c r="C113" s="57">
        <v>3</v>
      </c>
      <c r="D113" s="57">
        <v>1</v>
      </c>
      <c r="E113" s="57" t="s">
        <v>309</v>
      </c>
      <c r="F113" s="58" t="s">
        <v>129</v>
      </c>
      <c r="G113" s="55"/>
      <c r="H113" s="55"/>
      <c r="I113" s="55"/>
      <c r="J113" s="55">
        <f>SUBTOTAL(9,G113:I113)</f>
        <v>0</v>
      </c>
      <c r="K113" s="110">
        <f>IFERROR(J113/$J$18*100,"0.00")</f>
        <v>0</v>
      </c>
    </row>
    <row r="114" spans="1:11" ht="12.75" x14ac:dyDescent="0.2">
      <c r="A114" s="64">
        <v>2</v>
      </c>
      <c r="B114" s="65">
        <v>2</v>
      </c>
      <c r="C114" s="65">
        <v>3</v>
      </c>
      <c r="D114" s="65">
        <v>2</v>
      </c>
      <c r="E114" s="65"/>
      <c r="F114" s="53" t="s">
        <v>130</v>
      </c>
      <c r="G114" s="79">
        <f>G115</f>
        <v>0</v>
      </c>
      <c r="H114" s="79">
        <f>H115</f>
        <v>0</v>
      </c>
      <c r="I114" s="79">
        <f>I115</f>
        <v>0</v>
      </c>
      <c r="J114" s="79">
        <f>J115</f>
        <v>0</v>
      </c>
      <c r="K114" s="120">
        <f>K115</f>
        <v>0</v>
      </c>
    </row>
    <row r="115" spans="1:11" ht="12.75" x14ac:dyDescent="0.2">
      <c r="A115" s="62">
        <v>2</v>
      </c>
      <c r="B115" s="57">
        <v>2</v>
      </c>
      <c r="C115" s="57">
        <v>3</v>
      </c>
      <c r="D115" s="57">
        <v>2</v>
      </c>
      <c r="E115" s="57" t="s">
        <v>309</v>
      </c>
      <c r="F115" s="63" t="s">
        <v>130</v>
      </c>
      <c r="G115" s="55"/>
      <c r="H115" s="55"/>
      <c r="I115" s="55"/>
      <c r="J115" s="55">
        <f>SUBTOTAL(9,G115:I115)</f>
        <v>0</v>
      </c>
      <c r="K115" s="110">
        <f>IFERROR(J115/$J$18*100,"0.00")</f>
        <v>0</v>
      </c>
    </row>
    <row r="116" spans="1:11" ht="12.75" x14ac:dyDescent="0.2">
      <c r="A116" s="86">
        <v>2</v>
      </c>
      <c r="B116" s="84">
        <v>2</v>
      </c>
      <c r="C116" s="84">
        <v>4</v>
      </c>
      <c r="D116" s="84"/>
      <c r="E116" s="84"/>
      <c r="F116" s="87" t="s">
        <v>131</v>
      </c>
      <c r="G116" s="85">
        <f>+G117+G119+G121+G123</f>
        <v>0</v>
      </c>
      <c r="H116" s="85">
        <f>+H117+H119+H121+H123</f>
        <v>588000</v>
      </c>
      <c r="I116" s="85">
        <f>+I117+I119+I121+I123</f>
        <v>0</v>
      </c>
      <c r="J116" s="85">
        <f>+J117+J119+J121+J123</f>
        <v>588000</v>
      </c>
      <c r="K116" s="119">
        <f>+K117+K119+K121+K123</f>
        <v>8.2818836428571199E-2</v>
      </c>
    </row>
    <row r="117" spans="1:11" ht="12.75" x14ac:dyDescent="0.2">
      <c r="A117" s="64">
        <v>2</v>
      </c>
      <c r="B117" s="65">
        <v>2</v>
      </c>
      <c r="C117" s="65">
        <v>4</v>
      </c>
      <c r="D117" s="65">
        <v>1</v>
      </c>
      <c r="E117" s="65"/>
      <c r="F117" s="61" t="s">
        <v>33</v>
      </c>
      <c r="G117" s="79">
        <f>G118</f>
        <v>0</v>
      </c>
      <c r="H117" s="79">
        <f>H118</f>
        <v>0</v>
      </c>
      <c r="I117" s="79">
        <f>I118</f>
        <v>0</v>
      </c>
      <c r="J117" s="79">
        <f>J118</f>
        <v>0</v>
      </c>
      <c r="K117" s="120">
        <f>K118</f>
        <v>0</v>
      </c>
    </row>
    <row r="118" spans="1:11" ht="12.75" x14ac:dyDescent="0.2">
      <c r="A118" s="56">
        <v>2</v>
      </c>
      <c r="B118" s="57">
        <v>2</v>
      </c>
      <c r="C118" s="57">
        <v>4</v>
      </c>
      <c r="D118" s="57">
        <v>1</v>
      </c>
      <c r="E118" s="57" t="s">
        <v>309</v>
      </c>
      <c r="F118" s="58" t="s">
        <v>33</v>
      </c>
      <c r="G118" s="55"/>
      <c r="H118" s="55"/>
      <c r="I118" s="55"/>
      <c r="J118" s="55">
        <f>SUBTOTAL(9,G118:I118)</f>
        <v>0</v>
      </c>
      <c r="K118" s="110">
        <f>IFERROR(J118/$J$18*100,"0.00")</f>
        <v>0</v>
      </c>
    </row>
    <row r="119" spans="1:11" ht="12.75" x14ac:dyDescent="0.2">
      <c r="A119" s="64">
        <v>2</v>
      </c>
      <c r="B119" s="65">
        <v>2</v>
      </c>
      <c r="C119" s="65">
        <v>4</v>
      </c>
      <c r="D119" s="65">
        <v>2</v>
      </c>
      <c r="E119" s="65"/>
      <c r="F119" s="61" t="s">
        <v>34</v>
      </c>
      <c r="G119" s="79">
        <f>G120</f>
        <v>0</v>
      </c>
      <c r="H119" s="79">
        <f>H120</f>
        <v>588000</v>
      </c>
      <c r="I119" s="79">
        <f>I120</f>
        <v>0</v>
      </c>
      <c r="J119" s="79">
        <f>J120</f>
        <v>588000</v>
      </c>
      <c r="K119" s="120">
        <f>K120</f>
        <v>8.2818836428571199E-2</v>
      </c>
    </row>
    <row r="120" spans="1:11" ht="12.75" x14ac:dyDescent="0.2">
      <c r="A120" s="62">
        <v>2</v>
      </c>
      <c r="B120" s="57">
        <v>2</v>
      </c>
      <c r="C120" s="57">
        <v>4</v>
      </c>
      <c r="D120" s="57">
        <v>2</v>
      </c>
      <c r="E120" s="57" t="s">
        <v>309</v>
      </c>
      <c r="F120" s="63" t="s">
        <v>34</v>
      </c>
      <c r="G120" s="55"/>
      <c r="H120" s="55">
        <v>588000</v>
      </c>
      <c r="I120" s="55"/>
      <c r="J120" s="55">
        <f>SUBTOTAL(9,G120:I120)</f>
        <v>588000</v>
      </c>
      <c r="K120" s="110">
        <f>IFERROR(J120/$J$18*100,"0.00")</f>
        <v>8.2818836428571199E-2</v>
      </c>
    </row>
    <row r="121" spans="1:11" ht="12.75" x14ac:dyDescent="0.2">
      <c r="A121" s="64">
        <v>2</v>
      </c>
      <c r="B121" s="65">
        <v>2</v>
      </c>
      <c r="C121" s="65">
        <v>4</v>
      </c>
      <c r="D121" s="65">
        <v>3</v>
      </c>
      <c r="E121" s="65"/>
      <c r="F121" s="61" t="s">
        <v>49</v>
      </c>
      <c r="G121" s="79">
        <f>G122</f>
        <v>0</v>
      </c>
      <c r="H121" s="79">
        <f>H122</f>
        <v>0</v>
      </c>
      <c r="I121" s="79">
        <f>I122</f>
        <v>0</v>
      </c>
      <c r="J121" s="79">
        <f>J122</f>
        <v>0</v>
      </c>
      <c r="K121" s="120">
        <f>K122</f>
        <v>0</v>
      </c>
    </row>
    <row r="122" spans="1:11" ht="12.75" x14ac:dyDescent="0.2">
      <c r="A122" s="62">
        <v>2</v>
      </c>
      <c r="B122" s="57">
        <v>2</v>
      </c>
      <c r="C122" s="57">
        <v>4</v>
      </c>
      <c r="D122" s="57">
        <v>3</v>
      </c>
      <c r="E122" s="57" t="s">
        <v>309</v>
      </c>
      <c r="F122" s="63" t="s">
        <v>49</v>
      </c>
      <c r="G122" s="55"/>
      <c r="H122" s="55"/>
      <c r="I122" s="55"/>
      <c r="J122" s="55">
        <f>SUBTOTAL(9,G122:I122)</f>
        <v>0</v>
      </c>
      <c r="K122" s="110">
        <f>IFERROR(J122/$J$18*100,"0.00")</f>
        <v>0</v>
      </c>
    </row>
    <row r="123" spans="1:11" ht="12.75" x14ac:dyDescent="0.2">
      <c r="A123" s="64">
        <v>2</v>
      </c>
      <c r="B123" s="65">
        <v>2</v>
      </c>
      <c r="C123" s="65">
        <v>4</v>
      </c>
      <c r="D123" s="65">
        <v>4</v>
      </c>
      <c r="E123" s="65"/>
      <c r="F123" s="61" t="s">
        <v>132</v>
      </c>
      <c r="G123" s="79">
        <f>G124</f>
        <v>0</v>
      </c>
      <c r="H123" s="79">
        <f>H124</f>
        <v>0</v>
      </c>
      <c r="I123" s="79">
        <f>I124</f>
        <v>0</v>
      </c>
      <c r="J123" s="79">
        <f>J124</f>
        <v>0</v>
      </c>
      <c r="K123" s="120">
        <f>K124</f>
        <v>0</v>
      </c>
    </row>
    <row r="124" spans="1:11" ht="12.75" x14ac:dyDescent="0.2">
      <c r="A124" s="62">
        <v>2</v>
      </c>
      <c r="B124" s="57">
        <v>2</v>
      </c>
      <c r="C124" s="57">
        <v>4</v>
      </c>
      <c r="D124" s="57">
        <v>4</v>
      </c>
      <c r="E124" s="57" t="s">
        <v>309</v>
      </c>
      <c r="F124" s="63" t="s">
        <v>132</v>
      </c>
      <c r="G124" s="55"/>
      <c r="H124" s="55"/>
      <c r="I124" s="55"/>
      <c r="J124" s="55">
        <f>SUBTOTAL(9,G124:I124)</f>
        <v>0</v>
      </c>
      <c r="K124" s="110">
        <f>IFERROR(J124/$J$18*100,"0.00")</f>
        <v>0</v>
      </c>
    </row>
    <row r="125" spans="1:11" ht="12.75" x14ac:dyDescent="0.2">
      <c r="A125" s="86">
        <v>2</v>
      </c>
      <c r="B125" s="84">
        <v>2</v>
      </c>
      <c r="C125" s="84">
        <v>5</v>
      </c>
      <c r="D125" s="84"/>
      <c r="E125" s="84"/>
      <c r="F125" s="87" t="s">
        <v>133</v>
      </c>
      <c r="G125" s="85">
        <f>+G126+G128+G130+G136+G138+G140+G142+G144</f>
        <v>0</v>
      </c>
      <c r="H125" s="85">
        <f>+H126+H128+H130+H136+H138+H140+H142+H144</f>
        <v>1258000</v>
      </c>
      <c r="I125" s="85">
        <f>+I126+I128+I130+I136+I138+I140+I142+I144</f>
        <v>0</v>
      </c>
      <c r="J125" s="85">
        <f>+J126+J128+J130+J136+J138+J140+J142+J144</f>
        <v>1258000</v>
      </c>
      <c r="K125" s="119">
        <f>+K126+K128+K130+K136+K138+K140+K142+K144</f>
        <v>0.177187238481535</v>
      </c>
    </row>
    <row r="126" spans="1:11" ht="12.75" x14ac:dyDescent="0.2">
      <c r="A126" s="64">
        <v>2</v>
      </c>
      <c r="B126" s="65">
        <v>2</v>
      </c>
      <c r="C126" s="65">
        <v>5</v>
      </c>
      <c r="D126" s="65">
        <v>1</v>
      </c>
      <c r="E126" s="65"/>
      <c r="F126" s="61" t="s">
        <v>134</v>
      </c>
      <c r="G126" s="79">
        <f>G127</f>
        <v>0</v>
      </c>
      <c r="H126" s="79">
        <f>H127</f>
        <v>0</v>
      </c>
      <c r="I126" s="79">
        <f>I127</f>
        <v>0</v>
      </c>
      <c r="J126" s="79">
        <f>J127</f>
        <v>0</v>
      </c>
      <c r="K126" s="120">
        <f>K127</f>
        <v>0</v>
      </c>
    </row>
    <row r="127" spans="1:11" ht="12.75" x14ac:dyDescent="0.2">
      <c r="A127" s="62">
        <v>2</v>
      </c>
      <c r="B127" s="57">
        <v>2</v>
      </c>
      <c r="C127" s="57">
        <v>5</v>
      </c>
      <c r="D127" s="57">
        <v>1</v>
      </c>
      <c r="E127" s="57" t="s">
        <v>309</v>
      </c>
      <c r="F127" s="63" t="s">
        <v>134</v>
      </c>
      <c r="G127" s="55"/>
      <c r="H127" s="55"/>
      <c r="I127" s="55"/>
      <c r="J127" s="55">
        <f>SUBTOTAL(9,G127:I127)</f>
        <v>0</v>
      </c>
      <c r="K127" s="110">
        <f>IFERROR(J127/$J$18*100,"0.00")</f>
        <v>0</v>
      </c>
    </row>
    <row r="128" spans="1:11" ht="12.75" x14ac:dyDescent="0.2">
      <c r="A128" s="67">
        <v>2</v>
      </c>
      <c r="B128" s="65">
        <v>2</v>
      </c>
      <c r="C128" s="65">
        <v>5</v>
      </c>
      <c r="D128" s="65">
        <v>2</v>
      </c>
      <c r="E128" s="65"/>
      <c r="F128" s="68" t="s">
        <v>135</v>
      </c>
      <c r="G128" s="79">
        <f>G129</f>
        <v>0</v>
      </c>
      <c r="H128" s="79">
        <f>H129</f>
        <v>0</v>
      </c>
      <c r="I128" s="79">
        <f>I129</f>
        <v>0</v>
      </c>
      <c r="J128" s="79">
        <f>J129</f>
        <v>0</v>
      </c>
      <c r="K128" s="120">
        <f>K129</f>
        <v>0</v>
      </c>
    </row>
    <row r="129" spans="1:11" ht="12.75" x14ac:dyDescent="0.2">
      <c r="A129" s="62">
        <v>2</v>
      </c>
      <c r="B129" s="57">
        <v>2</v>
      </c>
      <c r="C129" s="57">
        <v>5</v>
      </c>
      <c r="D129" s="57">
        <v>2</v>
      </c>
      <c r="E129" s="57" t="s">
        <v>309</v>
      </c>
      <c r="F129" s="63" t="s">
        <v>135</v>
      </c>
      <c r="G129" s="55"/>
      <c r="H129" s="55"/>
      <c r="I129" s="55"/>
      <c r="J129" s="55">
        <f>SUBTOTAL(9,G129:I129)</f>
        <v>0</v>
      </c>
      <c r="K129" s="110">
        <f>IFERROR(J129/$J$18*100,"0.00")</f>
        <v>0</v>
      </c>
    </row>
    <row r="130" spans="1:11" ht="12.75" x14ac:dyDescent="0.2">
      <c r="A130" s="64">
        <v>2</v>
      </c>
      <c r="B130" s="65">
        <v>2</v>
      </c>
      <c r="C130" s="65">
        <v>5</v>
      </c>
      <c r="D130" s="65">
        <v>3</v>
      </c>
      <c r="E130" s="65"/>
      <c r="F130" s="61" t="s">
        <v>136</v>
      </c>
      <c r="G130" s="79">
        <f>SUM(G131:G135)</f>
        <v>0</v>
      </c>
      <c r="H130" s="79">
        <f>SUM(H131:H135)</f>
        <v>1200000</v>
      </c>
      <c r="I130" s="79">
        <f>SUM(I131:I135)</f>
        <v>0</v>
      </c>
      <c r="J130" s="79">
        <f>SUM(J131:J135)</f>
        <v>1200000</v>
      </c>
      <c r="K130" s="120">
        <f>SUM(K131:K135)</f>
        <v>0.16901803352769634</v>
      </c>
    </row>
    <row r="131" spans="1:11" ht="12.75" x14ac:dyDescent="0.2">
      <c r="A131" s="62">
        <v>2</v>
      </c>
      <c r="B131" s="57">
        <v>2</v>
      </c>
      <c r="C131" s="57">
        <v>5</v>
      </c>
      <c r="D131" s="57">
        <v>3</v>
      </c>
      <c r="E131" s="57" t="s">
        <v>309</v>
      </c>
      <c r="F131" s="63" t="s">
        <v>137</v>
      </c>
      <c r="G131" s="55"/>
      <c r="H131" s="55"/>
      <c r="I131" s="55"/>
      <c r="J131" s="55">
        <f>SUBTOTAL(9,G131:I131)</f>
        <v>0</v>
      </c>
      <c r="K131" s="110">
        <f>IFERROR(J131/$J$18*100,"0.00")</f>
        <v>0</v>
      </c>
    </row>
    <row r="132" spans="1:11" ht="12.75" x14ac:dyDescent="0.2">
      <c r="A132" s="62">
        <v>2</v>
      </c>
      <c r="B132" s="57">
        <v>2</v>
      </c>
      <c r="C132" s="57">
        <v>5</v>
      </c>
      <c r="D132" s="57">
        <v>3</v>
      </c>
      <c r="E132" s="57" t="s">
        <v>310</v>
      </c>
      <c r="F132" s="63" t="s">
        <v>138</v>
      </c>
      <c r="G132" s="55"/>
      <c r="H132" s="55">
        <v>1200000</v>
      </c>
      <c r="I132" s="55"/>
      <c r="J132" s="55">
        <f>SUBTOTAL(9,G132:I132)</f>
        <v>1200000</v>
      </c>
      <c r="K132" s="110">
        <f>IFERROR(J132/$J$18*100,"0.00")</f>
        <v>0.16901803352769634</v>
      </c>
    </row>
    <row r="133" spans="1:11" ht="12.75" x14ac:dyDescent="0.2">
      <c r="A133" s="62">
        <v>2</v>
      </c>
      <c r="B133" s="57">
        <v>2</v>
      </c>
      <c r="C133" s="57">
        <v>5</v>
      </c>
      <c r="D133" s="57">
        <v>3</v>
      </c>
      <c r="E133" s="57" t="s">
        <v>311</v>
      </c>
      <c r="F133" s="63" t="s">
        <v>139</v>
      </c>
      <c r="G133" s="55"/>
      <c r="H133" s="55"/>
      <c r="I133" s="55"/>
      <c r="J133" s="55">
        <f>SUBTOTAL(9,G133:I133)</f>
        <v>0</v>
      </c>
      <c r="K133" s="110">
        <f>IFERROR(J133/$J$18*100,"0.00")</f>
        <v>0</v>
      </c>
    </row>
    <row r="134" spans="1:11" ht="12.75" x14ac:dyDescent="0.2">
      <c r="A134" s="62">
        <v>2</v>
      </c>
      <c r="B134" s="57">
        <v>2</v>
      </c>
      <c r="C134" s="57">
        <v>5</v>
      </c>
      <c r="D134" s="57">
        <v>3</v>
      </c>
      <c r="E134" s="57" t="s">
        <v>312</v>
      </c>
      <c r="F134" s="63" t="s">
        <v>140</v>
      </c>
      <c r="G134" s="55"/>
      <c r="H134" s="55"/>
      <c r="I134" s="55"/>
      <c r="J134" s="55">
        <f>SUBTOTAL(9,G134:I134)</f>
        <v>0</v>
      </c>
      <c r="K134" s="110">
        <f>IFERROR(J134/$J$18*100,"0.00")</f>
        <v>0</v>
      </c>
    </row>
    <row r="135" spans="1:11" ht="12.75" x14ac:dyDescent="0.2">
      <c r="A135" s="62">
        <v>2</v>
      </c>
      <c r="B135" s="57">
        <v>2</v>
      </c>
      <c r="C135" s="57">
        <v>5</v>
      </c>
      <c r="D135" s="57">
        <v>3</v>
      </c>
      <c r="E135" s="57" t="s">
        <v>316</v>
      </c>
      <c r="F135" s="63" t="s">
        <v>141</v>
      </c>
      <c r="G135" s="55"/>
      <c r="H135" s="55"/>
      <c r="I135" s="55"/>
      <c r="J135" s="55">
        <f>SUBTOTAL(9,G135:I135)</f>
        <v>0</v>
      </c>
      <c r="K135" s="110">
        <f>IFERROR(J135/$J$18*100,"0.00")</f>
        <v>0</v>
      </c>
    </row>
    <row r="136" spans="1:11" ht="12.75" x14ac:dyDescent="0.2">
      <c r="A136" s="64">
        <v>2</v>
      </c>
      <c r="B136" s="65">
        <v>2</v>
      </c>
      <c r="C136" s="65">
        <v>5</v>
      </c>
      <c r="D136" s="65">
        <v>4</v>
      </c>
      <c r="E136" s="65"/>
      <c r="F136" s="61" t="s">
        <v>142</v>
      </c>
      <c r="G136" s="79">
        <f>G137</f>
        <v>0</v>
      </c>
      <c r="H136" s="79">
        <f>H137</f>
        <v>0</v>
      </c>
      <c r="I136" s="79">
        <f>I137</f>
        <v>0</v>
      </c>
      <c r="J136" s="79">
        <f>J137</f>
        <v>0</v>
      </c>
      <c r="K136" s="120">
        <f>K137</f>
        <v>0</v>
      </c>
    </row>
    <row r="137" spans="1:11" ht="12.75" x14ac:dyDescent="0.2">
      <c r="A137" s="62">
        <v>2</v>
      </c>
      <c r="B137" s="57">
        <v>2</v>
      </c>
      <c r="C137" s="57">
        <v>5</v>
      </c>
      <c r="D137" s="57">
        <v>4</v>
      </c>
      <c r="E137" s="57" t="s">
        <v>309</v>
      </c>
      <c r="F137" s="63" t="s">
        <v>142</v>
      </c>
      <c r="G137" s="55"/>
      <c r="H137" s="55"/>
      <c r="I137" s="55"/>
      <c r="J137" s="55">
        <f>SUBTOTAL(9,G137:I137)</f>
        <v>0</v>
      </c>
      <c r="K137" s="110">
        <f>IFERROR(J137/$J$18*100,"0.00")</f>
        <v>0</v>
      </c>
    </row>
    <row r="138" spans="1:11" ht="12.75" x14ac:dyDescent="0.2">
      <c r="A138" s="67">
        <v>2</v>
      </c>
      <c r="B138" s="65">
        <v>2</v>
      </c>
      <c r="C138" s="65">
        <v>5</v>
      </c>
      <c r="D138" s="65">
        <v>5</v>
      </c>
      <c r="E138" s="65"/>
      <c r="F138" s="68" t="s">
        <v>368</v>
      </c>
      <c r="G138" s="71">
        <f>+G139</f>
        <v>0</v>
      </c>
      <c r="H138" s="71">
        <f>+H139</f>
        <v>0</v>
      </c>
      <c r="I138" s="71">
        <f>+I139</f>
        <v>0</v>
      </c>
      <c r="J138" s="71">
        <f>+J139</f>
        <v>0</v>
      </c>
      <c r="K138" s="121">
        <f>+K139</f>
        <v>0</v>
      </c>
    </row>
    <row r="139" spans="1:11" ht="12.75" x14ac:dyDescent="0.2">
      <c r="A139" s="62">
        <v>2</v>
      </c>
      <c r="B139" s="57">
        <v>2</v>
      </c>
      <c r="C139" s="57">
        <v>5</v>
      </c>
      <c r="D139" s="57">
        <v>5</v>
      </c>
      <c r="E139" s="57" t="s">
        <v>309</v>
      </c>
      <c r="F139" s="63" t="s">
        <v>368</v>
      </c>
      <c r="G139" s="55"/>
      <c r="H139" s="55"/>
      <c r="I139" s="55"/>
      <c r="J139" s="55">
        <f>SUBTOTAL(9,G139:I139)</f>
        <v>0</v>
      </c>
      <c r="K139" s="110">
        <f>IFERROR(J139/$J$18*100,"0.00")</f>
        <v>0</v>
      </c>
    </row>
    <row r="140" spans="1:11" ht="12.75" x14ac:dyDescent="0.2">
      <c r="A140" s="67">
        <v>2</v>
      </c>
      <c r="B140" s="65">
        <v>2</v>
      </c>
      <c r="C140" s="65">
        <v>5</v>
      </c>
      <c r="D140" s="65">
        <v>6</v>
      </c>
      <c r="E140" s="65"/>
      <c r="F140" s="68" t="s">
        <v>369</v>
      </c>
      <c r="G140" s="79">
        <f>G141</f>
        <v>0</v>
      </c>
      <c r="H140" s="79">
        <f>H141</f>
        <v>0</v>
      </c>
      <c r="I140" s="79">
        <f>I141</f>
        <v>0</v>
      </c>
      <c r="J140" s="79">
        <f>J141</f>
        <v>0</v>
      </c>
      <c r="K140" s="120">
        <f>K141</f>
        <v>0</v>
      </c>
    </row>
    <row r="141" spans="1:11" ht="12.75" x14ac:dyDescent="0.2">
      <c r="A141" s="62">
        <v>2</v>
      </c>
      <c r="B141" s="57">
        <v>2</v>
      </c>
      <c r="C141" s="57">
        <v>5</v>
      </c>
      <c r="D141" s="57">
        <v>6</v>
      </c>
      <c r="E141" s="57" t="s">
        <v>309</v>
      </c>
      <c r="F141" s="63" t="s">
        <v>369</v>
      </c>
      <c r="G141" s="55"/>
      <c r="H141" s="55"/>
      <c r="I141" s="55"/>
      <c r="J141" s="55">
        <f>SUBTOTAL(9,G141:I141)</f>
        <v>0</v>
      </c>
      <c r="K141" s="110">
        <f>IFERROR(J141/$J$18*100,"0.00")</f>
        <v>0</v>
      </c>
    </row>
    <row r="142" spans="1:11" ht="12.75" x14ac:dyDescent="0.2">
      <c r="A142" s="67">
        <v>2</v>
      </c>
      <c r="B142" s="65">
        <v>2</v>
      </c>
      <c r="C142" s="65">
        <v>5</v>
      </c>
      <c r="D142" s="65">
        <v>7</v>
      </c>
      <c r="E142" s="65"/>
      <c r="F142" s="68" t="s">
        <v>370</v>
      </c>
      <c r="G142" s="71">
        <f>+G143</f>
        <v>0</v>
      </c>
      <c r="H142" s="71">
        <f>+H143</f>
        <v>0</v>
      </c>
      <c r="I142" s="71">
        <f>+I143</f>
        <v>0</v>
      </c>
      <c r="J142" s="71">
        <f>+J143</f>
        <v>0</v>
      </c>
      <c r="K142" s="121">
        <f>+K143</f>
        <v>0</v>
      </c>
    </row>
    <row r="143" spans="1:11" ht="12.75" x14ac:dyDescent="0.2">
      <c r="A143" s="62">
        <v>2</v>
      </c>
      <c r="B143" s="57">
        <v>2</v>
      </c>
      <c r="C143" s="57">
        <v>5</v>
      </c>
      <c r="D143" s="57">
        <v>7</v>
      </c>
      <c r="E143" s="57" t="s">
        <v>309</v>
      </c>
      <c r="F143" s="63" t="s">
        <v>370</v>
      </c>
      <c r="G143" s="55"/>
      <c r="H143" s="55"/>
      <c r="I143" s="55"/>
      <c r="J143" s="55">
        <f>SUBTOTAL(9,G143:I143)</f>
        <v>0</v>
      </c>
      <c r="K143" s="110">
        <f>IFERROR(J143/$J$18*100,"0.00")</f>
        <v>0</v>
      </c>
    </row>
    <row r="144" spans="1:11" ht="12.75" x14ac:dyDescent="0.2">
      <c r="A144" s="67">
        <v>2</v>
      </c>
      <c r="B144" s="65">
        <v>2</v>
      </c>
      <c r="C144" s="65">
        <v>5</v>
      </c>
      <c r="D144" s="65">
        <v>8</v>
      </c>
      <c r="E144" s="65"/>
      <c r="F144" s="68" t="s">
        <v>143</v>
      </c>
      <c r="G144" s="79">
        <f>G145</f>
        <v>0</v>
      </c>
      <c r="H144" s="79">
        <f>H145</f>
        <v>58000</v>
      </c>
      <c r="I144" s="79">
        <f>I145</f>
        <v>0</v>
      </c>
      <c r="J144" s="79">
        <f>J145</f>
        <v>58000</v>
      </c>
      <c r="K144" s="120">
        <f>K145</f>
        <v>8.1692049538386567E-3</v>
      </c>
    </row>
    <row r="145" spans="1:11" ht="12.75" x14ac:dyDescent="0.2">
      <c r="A145" s="62">
        <v>2</v>
      </c>
      <c r="B145" s="57">
        <v>2</v>
      </c>
      <c r="C145" s="57">
        <v>5</v>
      </c>
      <c r="D145" s="57">
        <v>8</v>
      </c>
      <c r="E145" s="57" t="s">
        <v>309</v>
      </c>
      <c r="F145" s="63" t="s">
        <v>143</v>
      </c>
      <c r="G145" s="55"/>
      <c r="H145" s="55">
        <v>58000</v>
      </c>
      <c r="I145" s="55"/>
      <c r="J145" s="55">
        <f>SUBTOTAL(9,G145:I145)</f>
        <v>58000</v>
      </c>
      <c r="K145" s="110">
        <f>IFERROR(J145/$J$18*100,"0.00")</f>
        <v>8.1692049538386567E-3</v>
      </c>
    </row>
    <row r="146" spans="1:11" ht="12.75" x14ac:dyDescent="0.2">
      <c r="A146" s="86">
        <v>2</v>
      </c>
      <c r="B146" s="84">
        <v>2</v>
      </c>
      <c r="C146" s="84">
        <v>6</v>
      </c>
      <c r="D146" s="84"/>
      <c r="E146" s="84"/>
      <c r="F146" s="87" t="s">
        <v>144</v>
      </c>
      <c r="G146" s="85">
        <f>+G147+G149+G151+G153+G155+G157+G159+G161+G163</f>
        <v>0</v>
      </c>
      <c r="H146" s="85">
        <f>+H147+H149+H151+H153+H155+H157+H159+H161+H163</f>
        <v>220000</v>
      </c>
      <c r="I146" s="85">
        <f>+I147+I149+I151+I153+I155+I157+I159+I161+I163</f>
        <v>0</v>
      </c>
      <c r="J146" s="85">
        <f>+J147+J149+J151+J153+J155+J157+J159+J161+J163</f>
        <v>220000</v>
      </c>
      <c r="K146" s="119">
        <f>+K147+K149+K151+K153+K155+K157+K159+K161+K163</f>
        <v>3.0986639480077662E-2</v>
      </c>
    </row>
    <row r="147" spans="1:11" ht="12.75" x14ac:dyDescent="0.2">
      <c r="A147" s="64">
        <v>2</v>
      </c>
      <c r="B147" s="65">
        <v>2</v>
      </c>
      <c r="C147" s="65">
        <v>6</v>
      </c>
      <c r="D147" s="65">
        <v>1</v>
      </c>
      <c r="E147" s="65"/>
      <c r="F147" s="61" t="s">
        <v>371</v>
      </c>
      <c r="G147" s="79">
        <f>G148</f>
        <v>0</v>
      </c>
      <c r="H147" s="79">
        <f>H148</f>
        <v>0</v>
      </c>
      <c r="I147" s="79">
        <f>I148</f>
        <v>0</v>
      </c>
      <c r="J147" s="79">
        <f>J148</f>
        <v>0</v>
      </c>
      <c r="K147" s="120">
        <f>K148</f>
        <v>0</v>
      </c>
    </row>
    <row r="148" spans="1:11" ht="12.75" x14ac:dyDescent="0.2">
      <c r="A148" s="62">
        <v>2</v>
      </c>
      <c r="B148" s="57">
        <v>2</v>
      </c>
      <c r="C148" s="57">
        <v>6</v>
      </c>
      <c r="D148" s="57">
        <v>1</v>
      </c>
      <c r="E148" s="57" t="s">
        <v>309</v>
      </c>
      <c r="F148" s="63" t="s">
        <v>371</v>
      </c>
      <c r="G148" s="55"/>
      <c r="H148" s="55"/>
      <c r="I148" s="55"/>
      <c r="J148" s="55">
        <f>SUBTOTAL(9,G148:I148)</f>
        <v>0</v>
      </c>
      <c r="K148" s="110">
        <f>IFERROR(J148/$J$18*100,"0.00")</f>
        <v>0</v>
      </c>
    </row>
    <row r="149" spans="1:11" ht="12.75" x14ac:dyDescent="0.2">
      <c r="A149" s="64">
        <v>2</v>
      </c>
      <c r="B149" s="65">
        <v>2</v>
      </c>
      <c r="C149" s="65">
        <v>6</v>
      </c>
      <c r="D149" s="65">
        <v>2</v>
      </c>
      <c r="E149" s="65"/>
      <c r="F149" s="61" t="s">
        <v>145</v>
      </c>
      <c r="G149" s="79">
        <f>G150</f>
        <v>0</v>
      </c>
      <c r="H149" s="79">
        <f>H150</f>
        <v>220000</v>
      </c>
      <c r="I149" s="79">
        <f>I150</f>
        <v>0</v>
      </c>
      <c r="J149" s="79">
        <f>J150</f>
        <v>220000</v>
      </c>
      <c r="K149" s="120">
        <f>K150</f>
        <v>3.0986639480077662E-2</v>
      </c>
    </row>
    <row r="150" spans="1:11" ht="12.75" x14ac:dyDescent="0.2">
      <c r="A150" s="62">
        <v>2</v>
      </c>
      <c r="B150" s="57">
        <v>2</v>
      </c>
      <c r="C150" s="57">
        <v>6</v>
      </c>
      <c r="D150" s="57">
        <v>2</v>
      </c>
      <c r="E150" s="57" t="s">
        <v>309</v>
      </c>
      <c r="F150" s="63" t="s">
        <v>145</v>
      </c>
      <c r="G150" s="55"/>
      <c r="H150" s="55">
        <v>220000</v>
      </c>
      <c r="I150" s="55"/>
      <c r="J150" s="55">
        <f>SUBTOTAL(9,G150:I150)</f>
        <v>220000</v>
      </c>
      <c r="K150" s="110">
        <f>IFERROR(J150/$J$18*100,"0.00")</f>
        <v>3.0986639480077662E-2</v>
      </c>
    </row>
    <row r="151" spans="1:11" ht="12.75" x14ac:dyDescent="0.2">
      <c r="A151" s="64">
        <v>2</v>
      </c>
      <c r="B151" s="65">
        <v>2</v>
      </c>
      <c r="C151" s="65">
        <v>6</v>
      </c>
      <c r="D151" s="65">
        <v>3</v>
      </c>
      <c r="E151" s="65"/>
      <c r="F151" s="61" t="s">
        <v>146</v>
      </c>
      <c r="G151" s="79">
        <f>G152</f>
        <v>0</v>
      </c>
      <c r="H151" s="79">
        <f>H152</f>
        <v>0</v>
      </c>
      <c r="I151" s="79">
        <f>I152</f>
        <v>0</v>
      </c>
      <c r="J151" s="79">
        <f>J152</f>
        <v>0</v>
      </c>
      <c r="K151" s="120">
        <f>K152</f>
        <v>0</v>
      </c>
    </row>
    <row r="152" spans="1:11" ht="12.75" x14ac:dyDescent="0.2">
      <c r="A152" s="62">
        <v>2</v>
      </c>
      <c r="B152" s="57">
        <v>2</v>
      </c>
      <c r="C152" s="57">
        <v>6</v>
      </c>
      <c r="D152" s="57">
        <v>3</v>
      </c>
      <c r="E152" s="57" t="s">
        <v>309</v>
      </c>
      <c r="F152" s="63" t="s">
        <v>146</v>
      </c>
      <c r="G152" s="55"/>
      <c r="H152" s="55"/>
      <c r="I152" s="55"/>
      <c r="J152" s="55">
        <f>SUBTOTAL(9,G152:I152)</f>
        <v>0</v>
      </c>
      <c r="K152" s="110">
        <f>IFERROR(J152/$J$18*100,"0.00")</f>
        <v>0</v>
      </c>
    </row>
    <row r="153" spans="1:11" ht="12.75" x14ac:dyDescent="0.2">
      <c r="A153" s="64">
        <v>2</v>
      </c>
      <c r="B153" s="65">
        <v>2</v>
      </c>
      <c r="C153" s="65">
        <v>6</v>
      </c>
      <c r="D153" s="65">
        <v>4</v>
      </c>
      <c r="E153" s="65"/>
      <c r="F153" s="61" t="s">
        <v>147</v>
      </c>
      <c r="G153" s="79">
        <f>G154</f>
        <v>0</v>
      </c>
      <c r="H153" s="79">
        <f>H154</f>
        <v>0</v>
      </c>
      <c r="I153" s="79">
        <f>I154</f>
        <v>0</v>
      </c>
      <c r="J153" s="79">
        <f>J154</f>
        <v>0</v>
      </c>
      <c r="K153" s="120">
        <f>K154</f>
        <v>0</v>
      </c>
    </row>
    <row r="154" spans="1:11" ht="12.75" x14ac:dyDescent="0.2">
      <c r="A154" s="62">
        <v>2</v>
      </c>
      <c r="B154" s="57">
        <v>2</v>
      </c>
      <c r="C154" s="57">
        <v>6</v>
      </c>
      <c r="D154" s="57">
        <v>4</v>
      </c>
      <c r="E154" s="57" t="s">
        <v>309</v>
      </c>
      <c r="F154" s="63" t="s">
        <v>147</v>
      </c>
      <c r="G154" s="55"/>
      <c r="H154" s="55"/>
      <c r="I154" s="55"/>
      <c r="J154" s="55">
        <f>SUBTOTAL(9,G154:I154)</f>
        <v>0</v>
      </c>
      <c r="K154" s="110">
        <f>IFERROR(J154/$J$18*100,"0.00")</f>
        <v>0</v>
      </c>
    </row>
    <row r="155" spans="1:11" ht="12.75" x14ac:dyDescent="0.2">
      <c r="A155" s="67">
        <v>2</v>
      </c>
      <c r="B155" s="65">
        <v>2</v>
      </c>
      <c r="C155" s="65">
        <v>6</v>
      </c>
      <c r="D155" s="65">
        <v>5</v>
      </c>
      <c r="E155" s="65"/>
      <c r="F155" s="68" t="s">
        <v>314</v>
      </c>
      <c r="G155" s="71">
        <f>+G156</f>
        <v>0</v>
      </c>
      <c r="H155" s="71">
        <f>+H156</f>
        <v>0</v>
      </c>
      <c r="I155" s="71">
        <f>+I156</f>
        <v>0</v>
      </c>
      <c r="J155" s="71">
        <f>+J156</f>
        <v>0</v>
      </c>
      <c r="K155" s="121">
        <f>+K156</f>
        <v>0</v>
      </c>
    </row>
    <row r="156" spans="1:11" ht="12.75" x14ac:dyDescent="0.2">
      <c r="A156" s="62">
        <v>2</v>
      </c>
      <c r="B156" s="57">
        <v>2</v>
      </c>
      <c r="C156" s="57">
        <v>6</v>
      </c>
      <c r="D156" s="57">
        <v>5</v>
      </c>
      <c r="E156" s="57" t="s">
        <v>309</v>
      </c>
      <c r="F156" s="63" t="s">
        <v>314</v>
      </c>
      <c r="G156" s="55"/>
      <c r="H156" s="55"/>
      <c r="I156" s="55"/>
      <c r="J156" s="55">
        <f>SUBTOTAL(9,G156:I156)</f>
        <v>0</v>
      </c>
      <c r="K156" s="110">
        <f>IFERROR(J156/$J$18*100,"0.00")</f>
        <v>0</v>
      </c>
    </row>
    <row r="157" spans="1:11" ht="12.75" x14ac:dyDescent="0.2">
      <c r="A157" s="67">
        <v>2</v>
      </c>
      <c r="B157" s="65">
        <v>2</v>
      </c>
      <c r="C157" s="65">
        <v>6</v>
      </c>
      <c r="D157" s="65">
        <v>6</v>
      </c>
      <c r="E157" s="65"/>
      <c r="F157" s="68" t="s">
        <v>372</v>
      </c>
      <c r="G157" s="71">
        <f>+G158</f>
        <v>0</v>
      </c>
      <c r="H157" s="71">
        <f>+H158</f>
        <v>0</v>
      </c>
      <c r="I157" s="71">
        <f>+I158</f>
        <v>0</v>
      </c>
      <c r="J157" s="71">
        <f>+J158</f>
        <v>0</v>
      </c>
      <c r="K157" s="121">
        <f>+K158</f>
        <v>0</v>
      </c>
    </row>
    <row r="158" spans="1:11" ht="12.75" x14ac:dyDescent="0.2">
      <c r="A158" s="62">
        <v>2</v>
      </c>
      <c r="B158" s="57">
        <v>2</v>
      </c>
      <c r="C158" s="57">
        <v>6</v>
      </c>
      <c r="D158" s="57">
        <v>6</v>
      </c>
      <c r="E158" s="57" t="s">
        <v>309</v>
      </c>
      <c r="F158" s="63" t="s">
        <v>372</v>
      </c>
      <c r="G158" s="55"/>
      <c r="H158" s="55"/>
      <c r="I158" s="55"/>
      <c r="J158" s="55">
        <f>SUBTOTAL(9,G158:I158)</f>
        <v>0</v>
      </c>
      <c r="K158" s="110">
        <f>IFERROR(J158/$J$18*100,"0.00")</f>
        <v>0</v>
      </c>
    </row>
    <row r="159" spans="1:11" ht="12.75" x14ac:dyDescent="0.2">
      <c r="A159" s="67">
        <v>2</v>
      </c>
      <c r="B159" s="65">
        <v>2</v>
      </c>
      <c r="C159" s="65">
        <v>6</v>
      </c>
      <c r="D159" s="65">
        <v>7</v>
      </c>
      <c r="E159" s="65"/>
      <c r="F159" s="68" t="s">
        <v>373</v>
      </c>
      <c r="G159" s="71">
        <f>+G160</f>
        <v>0</v>
      </c>
      <c r="H159" s="71">
        <f>+H160</f>
        <v>0</v>
      </c>
      <c r="I159" s="71">
        <f>+I160</f>
        <v>0</v>
      </c>
      <c r="J159" s="71">
        <f>+J160</f>
        <v>0</v>
      </c>
      <c r="K159" s="121">
        <f>+K160</f>
        <v>0</v>
      </c>
    </row>
    <row r="160" spans="1:11" ht="12.75" x14ac:dyDescent="0.2">
      <c r="A160" s="62">
        <v>2</v>
      </c>
      <c r="B160" s="57">
        <v>2</v>
      </c>
      <c r="C160" s="57">
        <v>6</v>
      </c>
      <c r="D160" s="57">
        <v>7</v>
      </c>
      <c r="E160" s="57" t="s">
        <v>309</v>
      </c>
      <c r="F160" s="63" t="s">
        <v>373</v>
      </c>
      <c r="G160" s="55"/>
      <c r="H160" s="55"/>
      <c r="I160" s="55"/>
      <c r="J160" s="55">
        <f>SUBTOTAL(9,G160:I160)</f>
        <v>0</v>
      </c>
      <c r="K160" s="110">
        <f>IFERROR(J160/$J$18*100,"0.00")</f>
        <v>0</v>
      </c>
    </row>
    <row r="161" spans="1:11" ht="12.75" x14ac:dyDescent="0.2">
      <c r="A161" s="67">
        <v>2</v>
      </c>
      <c r="B161" s="65">
        <v>2</v>
      </c>
      <c r="C161" s="65">
        <v>6</v>
      </c>
      <c r="D161" s="65">
        <v>8</v>
      </c>
      <c r="E161" s="65"/>
      <c r="F161" s="68" t="s">
        <v>374</v>
      </c>
      <c r="G161" s="71">
        <f>+G162</f>
        <v>0</v>
      </c>
      <c r="H161" s="71">
        <f>+H162</f>
        <v>0</v>
      </c>
      <c r="I161" s="71">
        <f>+I162</f>
        <v>0</v>
      </c>
      <c r="J161" s="71">
        <f>+J162</f>
        <v>0</v>
      </c>
      <c r="K161" s="121">
        <f>+K162</f>
        <v>0</v>
      </c>
    </row>
    <row r="162" spans="1:11" ht="12.75" x14ac:dyDescent="0.2">
      <c r="A162" s="62">
        <v>2</v>
      </c>
      <c r="B162" s="57">
        <v>2</v>
      </c>
      <c r="C162" s="57">
        <v>6</v>
      </c>
      <c r="D162" s="57">
        <v>8</v>
      </c>
      <c r="E162" s="57" t="s">
        <v>309</v>
      </c>
      <c r="F162" s="63" t="s">
        <v>374</v>
      </c>
      <c r="G162" s="55"/>
      <c r="H162" s="55"/>
      <c r="I162" s="55"/>
      <c r="J162" s="55">
        <f>SUBTOTAL(9,G162:I162)</f>
        <v>0</v>
      </c>
      <c r="K162" s="110">
        <f>IFERROR(J162/$J$18*100,"0.00")</f>
        <v>0</v>
      </c>
    </row>
    <row r="163" spans="1:11" ht="12.75" x14ac:dyDescent="0.2">
      <c r="A163" s="67">
        <v>2</v>
      </c>
      <c r="B163" s="65">
        <v>2</v>
      </c>
      <c r="C163" s="65">
        <v>6</v>
      </c>
      <c r="D163" s="65">
        <v>9</v>
      </c>
      <c r="E163" s="65"/>
      <c r="F163" s="68" t="s">
        <v>315</v>
      </c>
      <c r="G163" s="71">
        <f>+G164</f>
        <v>0</v>
      </c>
      <c r="H163" s="71">
        <f>+H164</f>
        <v>0</v>
      </c>
      <c r="I163" s="71">
        <f>+I164</f>
        <v>0</v>
      </c>
      <c r="J163" s="71">
        <f>+J164</f>
        <v>0</v>
      </c>
      <c r="K163" s="121">
        <f>+K164</f>
        <v>0</v>
      </c>
    </row>
    <row r="164" spans="1:11" ht="12.75" x14ac:dyDescent="0.2">
      <c r="A164" s="62">
        <v>2</v>
      </c>
      <c r="B164" s="57">
        <v>2</v>
      </c>
      <c r="C164" s="57">
        <v>6</v>
      </c>
      <c r="D164" s="57">
        <v>9</v>
      </c>
      <c r="E164" s="57" t="s">
        <v>309</v>
      </c>
      <c r="F164" s="63" t="s">
        <v>315</v>
      </c>
      <c r="G164" s="55"/>
      <c r="H164" s="55"/>
      <c r="I164" s="55"/>
      <c r="J164" s="55">
        <f>SUBTOTAL(9,G164:I164)</f>
        <v>0</v>
      </c>
      <c r="K164" s="110">
        <f>IFERROR(J164/$J$18*100,"0.00")</f>
        <v>0</v>
      </c>
    </row>
    <row r="165" spans="1:11" ht="12.75" x14ac:dyDescent="0.2">
      <c r="A165" s="86">
        <v>2</v>
      </c>
      <c r="B165" s="84">
        <v>2</v>
      </c>
      <c r="C165" s="84">
        <v>7</v>
      </c>
      <c r="D165" s="84"/>
      <c r="E165" s="84"/>
      <c r="F165" s="87" t="s">
        <v>148</v>
      </c>
      <c r="G165" s="85">
        <f>+G166+G174+G181</f>
        <v>0</v>
      </c>
      <c r="H165" s="85">
        <f>+H166+H174+H181</f>
        <v>9751724.8399999999</v>
      </c>
      <c r="I165" s="85">
        <f>+I166+I174+I181</f>
        <v>0</v>
      </c>
      <c r="J165" s="85">
        <f>+J166+J174+J181</f>
        <v>9751724.8399999999</v>
      </c>
      <c r="K165" s="119">
        <f>+K166+K174+K181</f>
        <v>1.3735144632999909</v>
      </c>
    </row>
    <row r="166" spans="1:11" ht="12.75" x14ac:dyDescent="0.2">
      <c r="A166" s="67">
        <v>2</v>
      </c>
      <c r="B166" s="65">
        <v>2</v>
      </c>
      <c r="C166" s="65">
        <v>7</v>
      </c>
      <c r="D166" s="65">
        <v>1</v>
      </c>
      <c r="E166" s="65"/>
      <c r="F166" s="68" t="s">
        <v>375</v>
      </c>
      <c r="G166" s="79">
        <f>SUM(G167:G173)</f>
        <v>0</v>
      </c>
      <c r="H166" s="79">
        <f>SUM(H167:H173)</f>
        <v>6901724.8399999999</v>
      </c>
      <c r="I166" s="79">
        <f>SUM(I167:I173)</f>
        <v>0</v>
      </c>
      <c r="J166" s="79">
        <f>SUM(J167:J173)</f>
        <v>6901724.8399999999</v>
      </c>
      <c r="K166" s="120">
        <f>SUM(K167:K173)</f>
        <v>0.97209663367171206</v>
      </c>
    </row>
    <row r="167" spans="1:11" ht="12.75" x14ac:dyDescent="0.2">
      <c r="A167" s="56">
        <v>2</v>
      </c>
      <c r="B167" s="57">
        <v>2</v>
      </c>
      <c r="C167" s="57">
        <v>7</v>
      </c>
      <c r="D167" s="57">
        <v>1</v>
      </c>
      <c r="E167" s="57" t="s">
        <v>309</v>
      </c>
      <c r="F167" s="69" t="s">
        <v>149</v>
      </c>
      <c r="G167" s="55"/>
      <c r="H167" s="55">
        <v>4647724.84</v>
      </c>
      <c r="I167" s="55">
        <v>0</v>
      </c>
      <c r="J167" s="55">
        <f t="shared" ref="J167:J173" si="6">SUBTOTAL(9,G167:I167)</f>
        <v>4647724.84</v>
      </c>
      <c r="K167" s="110">
        <f t="shared" ref="K167:K173" si="7">IFERROR(J167/$J$18*100,"0.00")</f>
        <v>0.65462442736218918</v>
      </c>
    </row>
    <row r="168" spans="1:11" ht="12.75" x14ac:dyDescent="0.2">
      <c r="A168" s="56">
        <v>2</v>
      </c>
      <c r="B168" s="57">
        <v>2</v>
      </c>
      <c r="C168" s="57">
        <v>7</v>
      </c>
      <c r="D168" s="57">
        <v>1</v>
      </c>
      <c r="E168" s="57" t="s">
        <v>310</v>
      </c>
      <c r="F168" s="69" t="s">
        <v>150</v>
      </c>
      <c r="G168" s="55"/>
      <c r="H168" s="55">
        <v>2254000</v>
      </c>
      <c r="I168" s="55"/>
      <c r="J168" s="55">
        <f t="shared" si="6"/>
        <v>2254000</v>
      </c>
      <c r="K168" s="110">
        <f t="shared" si="7"/>
        <v>0.31747220630952294</v>
      </c>
    </row>
    <row r="169" spans="1:11" ht="12.75" x14ac:dyDescent="0.2">
      <c r="A169" s="56">
        <v>2</v>
      </c>
      <c r="B169" s="57">
        <v>2</v>
      </c>
      <c r="C169" s="57">
        <v>7</v>
      </c>
      <c r="D169" s="57">
        <v>1</v>
      </c>
      <c r="E169" s="57" t="s">
        <v>311</v>
      </c>
      <c r="F169" s="69" t="s">
        <v>151</v>
      </c>
      <c r="G169" s="55"/>
      <c r="H169" s="55"/>
      <c r="I169" s="55"/>
      <c r="J169" s="55">
        <f t="shared" si="6"/>
        <v>0</v>
      </c>
      <c r="K169" s="110">
        <f t="shared" si="7"/>
        <v>0</v>
      </c>
    </row>
    <row r="170" spans="1:11" ht="12.75" x14ac:dyDescent="0.2">
      <c r="A170" s="56">
        <v>2</v>
      </c>
      <c r="B170" s="57">
        <v>2</v>
      </c>
      <c r="C170" s="57">
        <v>7</v>
      </c>
      <c r="D170" s="57">
        <v>1</v>
      </c>
      <c r="E170" s="57" t="s">
        <v>312</v>
      </c>
      <c r="F170" s="69" t="s">
        <v>152</v>
      </c>
      <c r="G170" s="55"/>
      <c r="H170" s="55"/>
      <c r="I170" s="55"/>
      <c r="J170" s="55">
        <f t="shared" si="6"/>
        <v>0</v>
      </c>
      <c r="K170" s="110">
        <f t="shared" si="7"/>
        <v>0</v>
      </c>
    </row>
    <row r="171" spans="1:11" ht="12.75" x14ac:dyDescent="0.2">
      <c r="A171" s="56">
        <v>2</v>
      </c>
      <c r="B171" s="57">
        <v>2</v>
      </c>
      <c r="C171" s="57">
        <v>7</v>
      </c>
      <c r="D171" s="57">
        <v>1</v>
      </c>
      <c r="E171" s="57" t="s">
        <v>316</v>
      </c>
      <c r="F171" s="69" t="s">
        <v>153</v>
      </c>
      <c r="G171" s="55"/>
      <c r="H171" s="55"/>
      <c r="I171" s="55"/>
      <c r="J171" s="55">
        <f t="shared" si="6"/>
        <v>0</v>
      </c>
      <c r="K171" s="110">
        <f t="shared" si="7"/>
        <v>0</v>
      </c>
    </row>
    <row r="172" spans="1:11" ht="12.75" x14ac:dyDescent="0.2">
      <c r="A172" s="56">
        <v>2</v>
      </c>
      <c r="B172" s="57">
        <v>2</v>
      </c>
      <c r="C172" s="57">
        <v>7</v>
      </c>
      <c r="D172" s="57">
        <v>1</v>
      </c>
      <c r="E172" s="57" t="s">
        <v>354</v>
      </c>
      <c r="F172" s="69" t="s">
        <v>154</v>
      </c>
      <c r="G172" s="55"/>
      <c r="H172" s="55"/>
      <c r="I172" s="55"/>
      <c r="J172" s="55">
        <f t="shared" si="6"/>
        <v>0</v>
      </c>
      <c r="K172" s="110">
        <f t="shared" si="7"/>
        <v>0</v>
      </c>
    </row>
    <row r="173" spans="1:11" ht="12.75" x14ac:dyDescent="0.2">
      <c r="A173" s="56">
        <v>2</v>
      </c>
      <c r="B173" s="57">
        <v>2</v>
      </c>
      <c r="C173" s="57">
        <v>7</v>
      </c>
      <c r="D173" s="57">
        <v>1</v>
      </c>
      <c r="E173" s="57" t="s">
        <v>356</v>
      </c>
      <c r="F173" s="69" t="s">
        <v>155</v>
      </c>
      <c r="G173" s="55"/>
      <c r="H173" s="55">
        <v>0</v>
      </c>
      <c r="I173" s="55"/>
      <c r="J173" s="55">
        <f t="shared" si="6"/>
        <v>0</v>
      </c>
      <c r="K173" s="110">
        <f t="shared" si="7"/>
        <v>0</v>
      </c>
    </row>
    <row r="174" spans="1:11" ht="12.75" x14ac:dyDescent="0.2">
      <c r="A174" s="64">
        <v>2</v>
      </c>
      <c r="B174" s="65">
        <v>2</v>
      </c>
      <c r="C174" s="65">
        <v>7</v>
      </c>
      <c r="D174" s="65">
        <v>2</v>
      </c>
      <c r="E174" s="65"/>
      <c r="F174" s="61" t="s">
        <v>376</v>
      </c>
      <c r="G174" s="79">
        <f>SUM(G175:G180)</f>
        <v>0</v>
      </c>
      <c r="H174" s="79">
        <f>SUM(H175:H180)</f>
        <v>2850000</v>
      </c>
      <c r="I174" s="79">
        <f>SUM(I175:I180)</f>
        <v>0</v>
      </c>
      <c r="J174" s="79">
        <f>SUM(J175:J180)</f>
        <v>2850000</v>
      </c>
      <c r="K174" s="120">
        <f>SUM(K175:K180)</f>
        <v>0.40141782962827882</v>
      </c>
    </row>
    <row r="175" spans="1:11" ht="12.75" x14ac:dyDescent="0.2">
      <c r="A175" s="56">
        <v>2</v>
      </c>
      <c r="B175" s="57">
        <v>2</v>
      </c>
      <c r="C175" s="57">
        <v>7</v>
      </c>
      <c r="D175" s="57">
        <v>2</v>
      </c>
      <c r="E175" s="57" t="s">
        <v>309</v>
      </c>
      <c r="F175" s="69" t="s">
        <v>377</v>
      </c>
      <c r="G175" s="55">
        <v>0</v>
      </c>
      <c r="H175" s="55">
        <v>200000</v>
      </c>
      <c r="I175" s="55"/>
      <c r="J175" s="55">
        <f t="shared" ref="J175:J180" si="8">SUBTOTAL(9,G175:I175)</f>
        <v>200000</v>
      </c>
      <c r="K175" s="110">
        <f t="shared" ref="K175:K180" si="9">IFERROR(J175/$J$18*100,"0.00")</f>
        <v>2.8169672254616054E-2</v>
      </c>
    </row>
    <row r="176" spans="1:11" ht="12.75" x14ac:dyDescent="0.2">
      <c r="A176" s="56">
        <v>2</v>
      </c>
      <c r="B176" s="57">
        <v>2</v>
      </c>
      <c r="C176" s="57">
        <v>7</v>
      </c>
      <c r="D176" s="57">
        <v>2</v>
      </c>
      <c r="E176" s="57" t="s">
        <v>310</v>
      </c>
      <c r="F176" s="69" t="s">
        <v>156</v>
      </c>
      <c r="G176" s="55"/>
      <c r="H176" s="55">
        <v>200000</v>
      </c>
      <c r="I176" s="55"/>
      <c r="J176" s="55">
        <f t="shared" si="8"/>
        <v>200000</v>
      </c>
      <c r="K176" s="110">
        <f t="shared" si="9"/>
        <v>2.8169672254616054E-2</v>
      </c>
    </row>
    <row r="177" spans="1:11" ht="12.75" x14ac:dyDescent="0.2">
      <c r="A177" s="56">
        <v>2</v>
      </c>
      <c r="B177" s="57">
        <v>2</v>
      </c>
      <c r="C177" s="57">
        <v>7</v>
      </c>
      <c r="D177" s="57">
        <v>2</v>
      </c>
      <c r="E177" s="57" t="s">
        <v>311</v>
      </c>
      <c r="F177" s="69" t="s">
        <v>378</v>
      </c>
      <c r="G177" s="55"/>
      <c r="H177" s="55"/>
      <c r="I177" s="55"/>
      <c r="J177" s="55">
        <f t="shared" si="8"/>
        <v>0</v>
      </c>
      <c r="K177" s="110">
        <f t="shared" si="9"/>
        <v>0</v>
      </c>
    </row>
    <row r="178" spans="1:11" ht="12.75" x14ac:dyDescent="0.2">
      <c r="A178" s="56">
        <v>2</v>
      </c>
      <c r="B178" s="57">
        <v>2</v>
      </c>
      <c r="C178" s="57">
        <v>7</v>
      </c>
      <c r="D178" s="57">
        <v>2</v>
      </c>
      <c r="E178" s="57" t="s">
        <v>312</v>
      </c>
      <c r="F178" s="69" t="s">
        <v>157</v>
      </c>
      <c r="G178" s="55"/>
      <c r="H178" s="55">
        <v>1940000</v>
      </c>
      <c r="I178" s="55"/>
      <c r="J178" s="55">
        <f t="shared" si="8"/>
        <v>1940000</v>
      </c>
      <c r="K178" s="110">
        <f t="shared" si="9"/>
        <v>0.27324582086977578</v>
      </c>
    </row>
    <row r="179" spans="1:11" ht="12.75" x14ac:dyDescent="0.2">
      <c r="A179" s="111">
        <v>2</v>
      </c>
      <c r="B179" s="112">
        <v>2</v>
      </c>
      <c r="C179" s="112">
        <v>7</v>
      </c>
      <c r="D179" s="112">
        <v>2</v>
      </c>
      <c r="E179" s="112" t="s">
        <v>316</v>
      </c>
      <c r="F179" s="135" t="s">
        <v>317</v>
      </c>
      <c r="G179" s="115"/>
      <c r="H179" s="115">
        <v>120000</v>
      </c>
      <c r="I179" s="115"/>
      <c r="J179" s="115">
        <f t="shared" si="8"/>
        <v>120000</v>
      </c>
      <c r="K179" s="116">
        <f t="shared" si="9"/>
        <v>1.6901803352769633E-2</v>
      </c>
    </row>
    <row r="180" spans="1:11" ht="12.75" x14ac:dyDescent="0.2">
      <c r="A180" s="56">
        <v>2</v>
      </c>
      <c r="B180" s="57">
        <v>2</v>
      </c>
      <c r="C180" s="57">
        <v>7</v>
      </c>
      <c r="D180" s="57">
        <v>2</v>
      </c>
      <c r="E180" s="57" t="s">
        <v>354</v>
      </c>
      <c r="F180" s="70" t="s">
        <v>158</v>
      </c>
      <c r="G180" s="55"/>
      <c r="H180" s="55">
        <v>390000</v>
      </c>
      <c r="I180" s="55"/>
      <c r="J180" s="55">
        <f t="shared" si="8"/>
        <v>390000</v>
      </c>
      <c r="K180" s="110">
        <f t="shared" si="9"/>
        <v>5.4930860896501302E-2</v>
      </c>
    </row>
    <row r="181" spans="1:11" ht="12.75" x14ac:dyDescent="0.2">
      <c r="A181" s="64">
        <v>2</v>
      </c>
      <c r="B181" s="65">
        <v>2</v>
      </c>
      <c r="C181" s="65">
        <v>7</v>
      </c>
      <c r="D181" s="65">
        <v>3</v>
      </c>
      <c r="E181" s="65"/>
      <c r="F181" s="61" t="s">
        <v>159</v>
      </c>
      <c r="G181" s="79">
        <f>G182</f>
        <v>0</v>
      </c>
      <c r="H181" s="79">
        <f>H182</f>
        <v>0</v>
      </c>
      <c r="I181" s="79">
        <f>I182</f>
        <v>0</v>
      </c>
      <c r="J181" s="79">
        <f>J182</f>
        <v>0</v>
      </c>
      <c r="K181" s="120">
        <f>K182</f>
        <v>0</v>
      </c>
    </row>
    <row r="182" spans="1:11" ht="12.75" x14ac:dyDescent="0.2">
      <c r="A182" s="56">
        <v>2</v>
      </c>
      <c r="B182" s="57">
        <v>2</v>
      </c>
      <c r="C182" s="57">
        <v>7</v>
      </c>
      <c r="D182" s="57">
        <v>3</v>
      </c>
      <c r="E182" s="57" t="s">
        <v>309</v>
      </c>
      <c r="F182" s="54" t="s">
        <v>159</v>
      </c>
      <c r="G182" s="55"/>
      <c r="H182" s="55"/>
      <c r="I182" s="55"/>
      <c r="J182" s="55">
        <f>SUBTOTAL(9,G182:I182)</f>
        <v>0</v>
      </c>
      <c r="K182" s="110">
        <f>IFERROR(J182/$J$18*100,"0.00")</f>
        <v>0</v>
      </c>
    </row>
    <row r="183" spans="1:11" ht="12.75" x14ac:dyDescent="0.2">
      <c r="A183" s="86">
        <v>2</v>
      </c>
      <c r="B183" s="84">
        <v>2</v>
      </c>
      <c r="C183" s="84">
        <v>8</v>
      </c>
      <c r="D183" s="84"/>
      <c r="E183" s="84"/>
      <c r="F183" s="87" t="s">
        <v>379</v>
      </c>
      <c r="G183" s="85">
        <f>+G184+G186+G188+G190+G192+G196+G201+G208+G212</f>
        <v>0</v>
      </c>
      <c r="H183" s="85">
        <f>+H184+H186+H188+H190+H192+H196+H201+H208+H212</f>
        <v>27192590.240000002</v>
      </c>
      <c r="I183" s="85">
        <f>+I184+I186+I188+I190+I192+I196+I201+I208+I212</f>
        <v>0</v>
      </c>
      <c r="J183" s="85">
        <f>+J184+J186+J188+J190+J192+J196+J201+J208+J212</f>
        <v>27192590.240000002</v>
      </c>
      <c r="K183" s="119">
        <f>+K184+K186+K188+K190+K192+K196+K201+K208+K212</f>
        <v>3.830031774074357</v>
      </c>
    </row>
    <row r="184" spans="1:11" ht="12.75" x14ac:dyDescent="0.2">
      <c r="A184" s="64">
        <v>2</v>
      </c>
      <c r="B184" s="65">
        <v>2</v>
      </c>
      <c r="C184" s="65">
        <v>8</v>
      </c>
      <c r="D184" s="65">
        <v>1</v>
      </c>
      <c r="E184" s="65"/>
      <c r="F184" s="61" t="s">
        <v>160</v>
      </c>
      <c r="G184" s="79">
        <f>G185</f>
        <v>0</v>
      </c>
      <c r="H184" s="79">
        <f>H185</f>
        <v>0</v>
      </c>
      <c r="I184" s="79">
        <f>I185</f>
        <v>0</v>
      </c>
      <c r="J184" s="79">
        <f>J185</f>
        <v>0</v>
      </c>
      <c r="K184" s="120">
        <f>K185</f>
        <v>0</v>
      </c>
    </row>
    <row r="185" spans="1:11" ht="12.75" x14ac:dyDescent="0.2">
      <c r="A185" s="56">
        <v>2</v>
      </c>
      <c r="B185" s="57">
        <v>2</v>
      </c>
      <c r="C185" s="57">
        <v>8</v>
      </c>
      <c r="D185" s="57">
        <v>1</v>
      </c>
      <c r="E185" s="57" t="s">
        <v>309</v>
      </c>
      <c r="F185" s="54" t="s">
        <v>160</v>
      </c>
      <c r="G185" s="55"/>
      <c r="H185" s="55"/>
      <c r="I185" s="55"/>
      <c r="J185" s="55">
        <f>SUBTOTAL(9,G185:I185)</f>
        <v>0</v>
      </c>
      <c r="K185" s="110">
        <f>IFERROR(J185/$J$18*100,"0.00")</f>
        <v>0</v>
      </c>
    </row>
    <row r="186" spans="1:11" ht="12.75" x14ac:dyDescent="0.2">
      <c r="A186" s="64">
        <v>2</v>
      </c>
      <c r="B186" s="65">
        <v>2</v>
      </c>
      <c r="C186" s="65">
        <v>8</v>
      </c>
      <c r="D186" s="65">
        <v>2</v>
      </c>
      <c r="E186" s="65"/>
      <c r="F186" s="61" t="s">
        <v>161</v>
      </c>
      <c r="G186" s="79">
        <f>G187</f>
        <v>0</v>
      </c>
      <c r="H186" s="79">
        <f>H187</f>
        <v>610000</v>
      </c>
      <c r="I186" s="79">
        <f>I187</f>
        <v>0</v>
      </c>
      <c r="J186" s="79">
        <f>J187</f>
        <v>610000</v>
      </c>
      <c r="K186" s="120">
        <f>K187</f>
        <v>8.591750037657897E-2</v>
      </c>
    </row>
    <row r="187" spans="1:11" ht="12.75" x14ac:dyDescent="0.2">
      <c r="A187" s="56">
        <v>2</v>
      </c>
      <c r="B187" s="57">
        <v>2</v>
      </c>
      <c r="C187" s="57">
        <v>8</v>
      </c>
      <c r="D187" s="57">
        <v>2</v>
      </c>
      <c r="E187" s="57" t="s">
        <v>309</v>
      </c>
      <c r="F187" s="54" t="s">
        <v>161</v>
      </c>
      <c r="G187" s="55"/>
      <c r="H187" s="55">
        <v>610000</v>
      </c>
      <c r="I187" s="55"/>
      <c r="J187" s="55">
        <f>SUBTOTAL(9,G187:I187)</f>
        <v>610000</v>
      </c>
      <c r="K187" s="110">
        <f>IFERROR(J187/$J$18*100,"0.00")</f>
        <v>8.591750037657897E-2</v>
      </c>
    </row>
    <row r="188" spans="1:11" ht="12.75" x14ac:dyDescent="0.2">
      <c r="A188" s="64">
        <v>2</v>
      </c>
      <c r="B188" s="65">
        <v>2</v>
      </c>
      <c r="C188" s="65">
        <v>8</v>
      </c>
      <c r="D188" s="65">
        <v>3</v>
      </c>
      <c r="E188" s="65"/>
      <c r="F188" s="61" t="s">
        <v>162</v>
      </c>
      <c r="G188" s="79">
        <f>G189</f>
        <v>0</v>
      </c>
      <c r="H188" s="79">
        <f>H189</f>
        <v>0</v>
      </c>
      <c r="I188" s="79">
        <f>I189</f>
        <v>0</v>
      </c>
      <c r="J188" s="79">
        <f>J189</f>
        <v>0</v>
      </c>
      <c r="K188" s="120">
        <f>K189</f>
        <v>0</v>
      </c>
    </row>
    <row r="189" spans="1:11" ht="12.75" x14ac:dyDescent="0.2">
      <c r="A189" s="56">
        <v>2</v>
      </c>
      <c r="B189" s="57">
        <v>2</v>
      </c>
      <c r="C189" s="57">
        <v>8</v>
      </c>
      <c r="D189" s="57">
        <v>3</v>
      </c>
      <c r="E189" s="57" t="s">
        <v>309</v>
      </c>
      <c r="F189" s="70" t="s">
        <v>162</v>
      </c>
      <c r="G189" s="55"/>
      <c r="H189" s="55"/>
      <c r="I189" s="55"/>
      <c r="J189" s="55">
        <f>SUBTOTAL(9,G189:I189)</f>
        <v>0</v>
      </c>
      <c r="K189" s="110">
        <f>IFERROR(J189/$J$18*100,"0.00")</f>
        <v>0</v>
      </c>
    </row>
    <row r="190" spans="1:11" ht="12.75" x14ac:dyDescent="0.2">
      <c r="A190" s="64">
        <v>2</v>
      </c>
      <c r="B190" s="65">
        <v>2</v>
      </c>
      <c r="C190" s="65">
        <v>8</v>
      </c>
      <c r="D190" s="65">
        <v>4</v>
      </c>
      <c r="E190" s="65"/>
      <c r="F190" s="61" t="s">
        <v>163</v>
      </c>
      <c r="G190" s="79">
        <f>G191</f>
        <v>0</v>
      </c>
      <c r="H190" s="79">
        <f>H191</f>
        <v>360000</v>
      </c>
      <c r="I190" s="79">
        <f>I191</f>
        <v>0</v>
      </c>
      <c r="J190" s="79">
        <f>J191</f>
        <v>360000</v>
      </c>
      <c r="K190" s="120">
        <f>K191</f>
        <v>5.0705410058308899E-2</v>
      </c>
    </row>
    <row r="191" spans="1:11" ht="12.75" x14ac:dyDescent="0.2">
      <c r="A191" s="56">
        <v>2</v>
      </c>
      <c r="B191" s="57">
        <v>2</v>
      </c>
      <c r="C191" s="57">
        <v>8</v>
      </c>
      <c r="D191" s="57">
        <v>4</v>
      </c>
      <c r="E191" s="57" t="s">
        <v>309</v>
      </c>
      <c r="F191" s="54" t="s">
        <v>163</v>
      </c>
      <c r="G191" s="55"/>
      <c r="H191" s="55">
        <v>360000</v>
      </c>
      <c r="I191" s="55"/>
      <c r="J191" s="55">
        <f>SUBTOTAL(9,G191:I191)</f>
        <v>360000</v>
      </c>
      <c r="K191" s="110">
        <f>IFERROR(J191/$J$18*100,"0.00")</f>
        <v>5.0705410058308899E-2</v>
      </c>
    </row>
    <row r="192" spans="1:11" ht="12.75" x14ac:dyDescent="0.2">
      <c r="A192" s="64">
        <v>2</v>
      </c>
      <c r="B192" s="65">
        <v>2</v>
      </c>
      <c r="C192" s="65">
        <v>8</v>
      </c>
      <c r="D192" s="65">
        <v>5</v>
      </c>
      <c r="E192" s="65"/>
      <c r="F192" s="61" t="s">
        <v>164</v>
      </c>
      <c r="G192" s="79">
        <f>SUM(G193:G195)</f>
        <v>0</v>
      </c>
      <c r="H192" s="79">
        <f>SUM(H193:H195)</f>
        <v>1745395.57</v>
      </c>
      <c r="I192" s="79">
        <f>SUM(I193:I195)</f>
        <v>0</v>
      </c>
      <c r="J192" s="79">
        <f>SUM(J193:J195)</f>
        <v>1745395.57</v>
      </c>
      <c r="K192" s="120">
        <f>SUM(K193:K195)</f>
        <v>0.24583610580779389</v>
      </c>
    </row>
    <row r="193" spans="1:11" ht="12.75" x14ac:dyDescent="0.2">
      <c r="A193" s="56">
        <v>2</v>
      </c>
      <c r="B193" s="57">
        <v>2</v>
      </c>
      <c r="C193" s="57">
        <v>8</v>
      </c>
      <c r="D193" s="57">
        <v>5</v>
      </c>
      <c r="E193" s="57" t="s">
        <v>309</v>
      </c>
      <c r="F193" s="54" t="s">
        <v>165</v>
      </c>
      <c r="G193" s="55"/>
      <c r="H193" s="55">
        <v>1745395.57</v>
      </c>
      <c r="I193" s="55"/>
      <c r="J193" s="55">
        <f>SUBTOTAL(9,G193:I193)</f>
        <v>1745395.57</v>
      </c>
      <c r="K193" s="110">
        <f>IFERROR(J193/$J$18*100,"0.00")</f>
        <v>0.24583610580779389</v>
      </c>
    </row>
    <row r="194" spans="1:11" ht="12.75" x14ac:dyDescent="0.2">
      <c r="A194" s="56">
        <v>2</v>
      </c>
      <c r="B194" s="57">
        <v>2</v>
      </c>
      <c r="C194" s="57">
        <v>8</v>
      </c>
      <c r="D194" s="57">
        <v>5</v>
      </c>
      <c r="E194" s="57" t="s">
        <v>310</v>
      </c>
      <c r="F194" s="54" t="s">
        <v>166</v>
      </c>
      <c r="G194" s="55"/>
      <c r="H194" s="55"/>
      <c r="I194" s="55"/>
      <c r="J194" s="55">
        <f>SUBTOTAL(9,G194:I194)</f>
        <v>0</v>
      </c>
      <c r="K194" s="110">
        <f>IFERROR(J194/$J$18*100,"0.00")</f>
        <v>0</v>
      </c>
    </row>
    <row r="195" spans="1:11" ht="12.75" x14ac:dyDescent="0.2">
      <c r="A195" s="56">
        <v>2</v>
      </c>
      <c r="B195" s="57">
        <v>2</v>
      </c>
      <c r="C195" s="57">
        <v>8</v>
      </c>
      <c r="D195" s="57">
        <v>5</v>
      </c>
      <c r="E195" s="57" t="s">
        <v>311</v>
      </c>
      <c r="F195" s="54" t="s">
        <v>318</v>
      </c>
      <c r="G195" s="55"/>
      <c r="H195" s="55"/>
      <c r="I195" s="55"/>
      <c r="J195" s="55">
        <f>SUBTOTAL(9,G195:I195)</f>
        <v>0</v>
      </c>
      <c r="K195" s="110">
        <f>IFERROR(J195/$J$18*100,"0.00")</f>
        <v>0</v>
      </c>
    </row>
    <row r="196" spans="1:11" ht="12.75" x14ac:dyDescent="0.2">
      <c r="A196" s="64">
        <v>2</v>
      </c>
      <c r="B196" s="65">
        <v>2</v>
      </c>
      <c r="C196" s="65">
        <v>8</v>
      </c>
      <c r="D196" s="65">
        <v>6</v>
      </c>
      <c r="E196" s="65"/>
      <c r="F196" s="61" t="s">
        <v>167</v>
      </c>
      <c r="G196" s="79">
        <f>SUM(G197:G200)</f>
        <v>0</v>
      </c>
      <c r="H196" s="79">
        <f>SUM(H197:H200)</f>
        <v>2534561.86</v>
      </c>
      <c r="I196" s="79">
        <f>SUM(I197:I200)</f>
        <v>0</v>
      </c>
      <c r="J196" s="79">
        <f>SUM(J197:J200)</f>
        <v>2534561.86</v>
      </c>
      <c r="K196" s="120">
        <f>SUM(K197:K200)</f>
        <v>0.35698888452625027</v>
      </c>
    </row>
    <row r="197" spans="1:11" ht="12.75" x14ac:dyDescent="0.2">
      <c r="A197" s="56">
        <v>2</v>
      </c>
      <c r="B197" s="57">
        <v>2</v>
      </c>
      <c r="C197" s="57">
        <v>8</v>
      </c>
      <c r="D197" s="57">
        <v>6</v>
      </c>
      <c r="E197" s="57" t="s">
        <v>309</v>
      </c>
      <c r="F197" s="54" t="s">
        <v>380</v>
      </c>
      <c r="G197" s="55"/>
      <c r="H197" s="55">
        <v>200000</v>
      </c>
      <c r="I197" s="55"/>
      <c r="J197" s="55">
        <f>SUBTOTAL(9,G197:I197)</f>
        <v>200000</v>
      </c>
      <c r="K197" s="110">
        <f>IFERROR(J197/$J$18*100,"0.00")</f>
        <v>2.8169672254616054E-2</v>
      </c>
    </row>
    <row r="198" spans="1:11" ht="12.75" x14ac:dyDescent="0.2">
      <c r="A198" s="56">
        <v>2</v>
      </c>
      <c r="B198" s="57">
        <v>2</v>
      </c>
      <c r="C198" s="57">
        <v>8</v>
      </c>
      <c r="D198" s="57">
        <v>6</v>
      </c>
      <c r="E198" s="57" t="s">
        <v>310</v>
      </c>
      <c r="F198" s="54" t="s">
        <v>168</v>
      </c>
      <c r="G198" s="55"/>
      <c r="H198" s="55">
        <v>2171391.86</v>
      </c>
      <c r="I198" s="55"/>
      <c r="J198" s="55">
        <f>SUBTOTAL(9,G198:I198)</f>
        <v>2171391.86</v>
      </c>
      <c r="K198" s="110">
        <f>IFERROR(J198/$J$18*100,"0.00")</f>
        <v>0.30583698516270574</v>
      </c>
    </row>
    <row r="199" spans="1:11" ht="12.75" x14ac:dyDescent="0.2">
      <c r="A199" s="56">
        <v>2</v>
      </c>
      <c r="B199" s="57">
        <v>2</v>
      </c>
      <c r="C199" s="57">
        <v>8</v>
      </c>
      <c r="D199" s="57">
        <v>6</v>
      </c>
      <c r="E199" s="57" t="s">
        <v>311</v>
      </c>
      <c r="F199" s="54" t="s">
        <v>169</v>
      </c>
      <c r="G199" s="55"/>
      <c r="H199" s="55"/>
      <c r="I199" s="55"/>
      <c r="J199" s="55">
        <f>SUBTOTAL(9,G199:I199)</f>
        <v>0</v>
      </c>
      <c r="K199" s="110">
        <f>IFERROR(J199/$J$18*100,"0.00")</f>
        <v>0</v>
      </c>
    </row>
    <row r="200" spans="1:11" ht="12.75" x14ac:dyDescent="0.2">
      <c r="A200" s="56">
        <v>2</v>
      </c>
      <c r="B200" s="57">
        <v>2</v>
      </c>
      <c r="C200" s="57">
        <v>8</v>
      </c>
      <c r="D200" s="57">
        <v>6</v>
      </c>
      <c r="E200" s="57" t="s">
        <v>312</v>
      </c>
      <c r="F200" s="54" t="s">
        <v>170</v>
      </c>
      <c r="G200" s="55"/>
      <c r="H200" s="55">
        <v>163170</v>
      </c>
      <c r="I200" s="55"/>
      <c r="J200" s="55">
        <f>SUBTOTAL(9,G200:I200)</f>
        <v>163170</v>
      </c>
      <c r="K200" s="110">
        <f>IFERROR(J200/$J$18*100,"0.00")</f>
        <v>2.2982227108928509E-2</v>
      </c>
    </row>
    <row r="201" spans="1:11" ht="12.75" x14ac:dyDescent="0.2">
      <c r="A201" s="64">
        <v>2</v>
      </c>
      <c r="B201" s="65">
        <v>2</v>
      </c>
      <c r="C201" s="65">
        <v>8</v>
      </c>
      <c r="D201" s="65">
        <v>7</v>
      </c>
      <c r="E201" s="65"/>
      <c r="F201" s="61" t="s">
        <v>171</v>
      </c>
      <c r="G201" s="79">
        <f>SUM(G202:G207)</f>
        <v>0</v>
      </c>
      <c r="H201" s="79">
        <f>SUM(H202:H207)</f>
        <v>5142632.8100000005</v>
      </c>
      <c r="I201" s="79">
        <f>SUM(I202:I207)</f>
        <v>0</v>
      </c>
      <c r="J201" s="79">
        <f>SUM(J202:J207)</f>
        <v>5142632.8100000005</v>
      </c>
      <c r="K201" s="120">
        <f>SUM(K202:K207)</f>
        <v>0.72433140391767603</v>
      </c>
    </row>
    <row r="202" spans="1:11" ht="12.75" x14ac:dyDescent="0.2">
      <c r="A202" s="56">
        <v>2</v>
      </c>
      <c r="B202" s="57">
        <v>2</v>
      </c>
      <c r="C202" s="57">
        <v>8</v>
      </c>
      <c r="D202" s="57">
        <v>7</v>
      </c>
      <c r="E202" s="57" t="s">
        <v>309</v>
      </c>
      <c r="F202" s="70" t="s">
        <v>381</v>
      </c>
      <c r="G202" s="55"/>
      <c r="H202" s="55"/>
      <c r="I202" s="55"/>
      <c r="J202" s="55">
        <f t="shared" ref="J202:J207" si="10">SUBTOTAL(9,G202:I202)</f>
        <v>0</v>
      </c>
      <c r="K202" s="110">
        <f t="shared" ref="K202:K207" si="11">IFERROR(J202/$J$18*100,"0.00")</f>
        <v>0</v>
      </c>
    </row>
    <row r="203" spans="1:11" ht="12.75" x14ac:dyDescent="0.2">
      <c r="A203" s="56">
        <v>2</v>
      </c>
      <c r="B203" s="57">
        <v>2</v>
      </c>
      <c r="C203" s="57">
        <v>8</v>
      </c>
      <c r="D203" s="57">
        <v>7</v>
      </c>
      <c r="E203" s="57" t="s">
        <v>310</v>
      </c>
      <c r="F203" s="70" t="s">
        <v>172</v>
      </c>
      <c r="G203" s="55"/>
      <c r="H203" s="55"/>
      <c r="I203" s="55"/>
      <c r="J203" s="55">
        <f t="shared" si="10"/>
        <v>0</v>
      </c>
      <c r="K203" s="110">
        <f t="shared" si="11"/>
        <v>0</v>
      </c>
    </row>
    <row r="204" spans="1:11" ht="12.75" x14ac:dyDescent="0.2">
      <c r="A204" s="56">
        <v>2</v>
      </c>
      <c r="B204" s="57">
        <v>2</v>
      </c>
      <c r="C204" s="57">
        <v>8</v>
      </c>
      <c r="D204" s="57">
        <v>7</v>
      </c>
      <c r="E204" s="57" t="s">
        <v>311</v>
      </c>
      <c r="F204" s="70" t="s">
        <v>173</v>
      </c>
      <c r="G204" s="55"/>
      <c r="H204" s="55"/>
      <c r="I204" s="55"/>
      <c r="J204" s="55">
        <f t="shared" si="10"/>
        <v>0</v>
      </c>
      <c r="K204" s="110">
        <f t="shared" si="11"/>
        <v>0</v>
      </c>
    </row>
    <row r="205" spans="1:11" ht="12.75" x14ac:dyDescent="0.2">
      <c r="A205" s="56">
        <v>2</v>
      </c>
      <c r="B205" s="57">
        <v>2</v>
      </c>
      <c r="C205" s="57">
        <v>8</v>
      </c>
      <c r="D205" s="57">
        <v>7</v>
      </c>
      <c r="E205" s="57" t="s">
        <v>312</v>
      </c>
      <c r="F205" s="70" t="s">
        <v>174</v>
      </c>
      <c r="G205" s="55"/>
      <c r="H205" s="55">
        <v>1058799.57</v>
      </c>
      <c r="I205" s="55"/>
      <c r="J205" s="55">
        <f t="shared" si="10"/>
        <v>1058799.57</v>
      </c>
      <c r="K205" s="110">
        <f t="shared" si="11"/>
        <v>0.14913018435114206</v>
      </c>
    </row>
    <row r="206" spans="1:11" ht="12.75" x14ac:dyDescent="0.2">
      <c r="A206" s="56">
        <v>2</v>
      </c>
      <c r="B206" s="57">
        <v>2</v>
      </c>
      <c r="C206" s="57">
        <v>8</v>
      </c>
      <c r="D206" s="57">
        <v>7</v>
      </c>
      <c r="E206" s="57" t="s">
        <v>316</v>
      </c>
      <c r="F206" s="70" t="s">
        <v>175</v>
      </c>
      <c r="G206" s="55"/>
      <c r="H206" s="55">
        <v>2383833.2400000002</v>
      </c>
      <c r="I206" s="55"/>
      <c r="J206" s="55">
        <f t="shared" si="10"/>
        <v>2383833.2400000002</v>
      </c>
      <c r="K206" s="110">
        <f t="shared" si="11"/>
        <v>0.33575900540229753</v>
      </c>
    </row>
    <row r="207" spans="1:11" ht="12.75" x14ac:dyDescent="0.2">
      <c r="A207" s="56">
        <v>2</v>
      </c>
      <c r="B207" s="57">
        <v>2</v>
      </c>
      <c r="C207" s="57">
        <v>8</v>
      </c>
      <c r="D207" s="57">
        <v>7</v>
      </c>
      <c r="E207" s="57" t="s">
        <v>354</v>
      </c>
      <c r="F207" s="70" t="s">
        <v>176</v>
      </c>
      <c r="G207" s="55"/>
      <c r="H207" s="55">
        <v>1700000</v>
      </c>
      <c r="I207" s="55"/>
      <c r="J207" s="55">
        <f t="shared" si="10"/>
        <v>1700000</v>
      </c>
      <c r="K207" s="110">
        <f t="shared" si="11"/>
        <v>0.23944221416423647</v>
      </c>
    </row>
    <row r="208" spans="1:11" ht="12.75" x14ac:dyDescent="0.2">
      <c r="A208" s="64">
        <v>2</v>
      </c>
      <c r="B208" s="65">
        <v>2</v>
      </c>
      <c r="C208" s="65">
        <v>8</v>
      </c>
      <c r="D208" s="65">
        <v>8</v>
      </c>
      <c r="E208" s="65"/>
      <c r="F208" s="61" t="s">
        <v>177</v>
      </c>
      <c r="G208" s="79">
        <f>SUM(G209:G211)</f>
        <v>0</v>
      </c>
      <c r="H208" s="79">
        <f>SUM(H209:H211)</f>
        <v>16800000</v>
      </c>
      <c r="I208" s="79">
        <f>SUM(I209:I211)</f>
        <v>0</v>
      </c>
      <c r="J208" s="79">
        <f>SUM(J209:J211)</f>
        <v>16800000</v>
      </c>
      <c r="K208" s="120">
        <f>SUM(K209:K211)</f>
        <v>2.3662524693877489</v>
      </c>
    </row>
    <row r="209" spans="1:11" ht="12.75" x14ac:dyDescent="0.2">
      <c r="A209" s="56">
        <v>2</v>
      </c>
      <c r="B209" s="57">
        <v>2</v>
      </c>
      <c r="C209" s="57">
        <v>8</v>
      </c>
      <c r="D209" s="57">
        <v>8</v>
      </c>
      <c r="E209" s="57" t="s">
        <v>309</v>
      </c>
      <c r="F209" s="70" t="s">
        <v>178</v>
      </c>
      <c r="G209" s="55"/>
      <c r="H209" s="55">
        <v>16800000</v>
      </c>
      <c r="I209" s="55"/>
      <c r="J209" s="55">
        <f>SUBTOTAL(9,G209:I209)</f>
        <v>16800000</v>
      </c>
      <c r="K209" s="110">
        <f>IFERROR(J209/$J$18*100,"0.00")</f>
        <v>2.3662524693877489</v>
      </c>
    </row>
    <row r="210" spans="1:11" ht="12.75" x14ac:dyDescent="0.2">
      <c r="A210" s="56">
        <v>2</v>
      </c>
      <c r="B210" s="57">
        <v>2</v>
      </c>
      <c r="C210" s="57">
        <v>8</v>
      </c>
      <c r="D210" s="57">
        <v>8</v>
      </c>
      <c r="E210" s="57" t="s">
        <v>310</v>
      </c>
      <c r="F210" s="70" t="s">
        <v>179</v>
      </c>
      <c r="G210" s="55"/>
      <c r="H210" s="55"/>
      <c r="I210" s="55"/>
      <c r="J210" s="55">
        <f>SUBTOTAL(9,G210:I210)</f>
        <v>0</v>
      </c>
      <c r="K210" s="110">
        <f>IFERROR(J210/$J$18*100,"0.00")</f>
        <v>0</v>
      </c>
    </row>
    <row r="211" spans="1:11" ht="12.75" x14ac:dyDescent="0.2">
      <c r="A211" s="56">
        <v>2</v>
      </c>
      <c r="B211" s="57">
        <v>2</v>
      </c>
      <c r="C211" s="57">
        <v>8</v>
      </c>
      <c r="D211" s="57">
        <v>8</v>
      </c>
      <c r="E211" s="57" t="s">
        <v>311</v>
      </c>
      <c r="F211" s="70" t="s">
        <v>180</v>
      </c>
      <c r="G211" s="55"/>
      <c r="H211" s="55"/>
      <c r="I211" s="55"/>
      <c r="J211" s="55">
        <f>SUBTOTAL(9,G211:I211)</f>
        <v>0</v>
      </c>
      <c r="K211" s="110">
        <f>IFERROR(J211/$J$18*100,"0.00")</f>
        <v>0</v>
      </c>
    </row>
    <row r="212" spans="1:11" ht="12.75" x14ac:dyDescent="0.2">
      <c r="A212" s="64">
        <v>2</v>
      </c>
      <c r="B212" s="65">
        <v>2</v>
      </c>
      <c r="C212" s="65">
        <v>8</v>
      </c>
      <c r="D212" s="65">
        <v>9</v>
      </c>
      <c r="E212" s="65"/>
      <c r="F212" s="61" t="s">
        <v>181</v>
      </c>
      <c r="G212" s="79">
        <f>SUM(G213:G217)</f>
        <v>0</v>
      </c>
      <c r="H212" s="79">
        <f>SUM(H213:H217)</f>
        <v>0</v>
      </c>
      <c r="I212" s="79">
        <f>SUM(I213:I217)</f>
        <v>0</v>
      </c>
      <c r="J212" s="79">
        <f>SUM(J213:J217)</f>
        <v>0</v>
      </c>
      <c r="K212" s="120">
        <f>SUM(K213:K217)</f>
        <v>0</v>
      </c>
    </row>
    <row r="213" spans="1:11" ht="12.75" x14ac:dyDescent="0.2">
      <c r="A213" s="57">
        <v>2</v>
      </c>
      <c r="B213" s="57">
        <v>2</v>
      </c>
      <c r="C213" s="57">
        <v>8</v>
      </c>
      <c r="D213" s="57">
        <v>9</v>
      </c>
      <c r="E213" s="57" t="s">
        <v>309</v>
      </c>
      <c r="F213" s="70" t="s">
        <v>319</v>
      </c>
      <c r="G213" s="55"/>
      <c r="H213" s="55"/>
      <c r="I213" s="55"/>
      <c r="J213" s="55">
        <f>SUBTOTAL(9,G213:I213)</f>
        <v>0</v>
      </c>
      <c r="K213" s="110">
        <f>IFERROR(J213/$J$18*100,"0.00")</f>
        <v>0</v>
      </c>
    </row>
    <row r="214" spans="1:11" ht="12.75" x14ac:dyDescent="0.2">
      <c r="A214" s="57">
        <v>2</v>
      </c>
      <c r="B214" s="57">
        <v>2</v>
      </c>
      <c r="C214" s="57">
        <v>8</v>
      </c>
      <c r="D214" s="57">
        <v>9</v>
      </c>
      <c r="E214" s="57" t="s">
        <v>310</v>
      </c>
      <c r="F214" s="70" t="s">
        <v>320</v>
      </c>
      <c r="G214" s="55"/>
      <c r="H214" s="55"/>
      <c r="I214" s="55"/>
      <c r="J214" s="55">
        <f>SUBTOTAL(9,G214:I214)</f>
        <v>0</v>
      </c>
      <c r="K214" s="110">
        <f>IFERROR(J214/$J$18*100,"0.00")</f>
        <v>0</v>
      </c>
    </row>
    <row r="215" spans="1:11" ht="12.75" x14ac:dyDescent="0.2">
      <c r="A215" s="57">
        <v>2</v>
      </c>
      <c r="B215" s="57">
        <v>2</v>
      </c>
      <c r="C215" s="57">
        <v>8</v>
      </c>
      <c r="D215" s="57">
        <v>9</v>
      </c>
      <c r="E215" s="57" t="s">
        <v>311</v>
      </c>
      <c r="F215" s="70" t="s">
        <v>382</v>
      </c>
      <c r="G215" s="55"/>
      <c r="H215" s="55"/>
      <c r="I215" s="55"/>
      <c r="J215" s="55">
        <f>SUBTOTAL(9,G215:I215)</f>
        <v>0</v>
      </c>
      <c r="K215" s="110">
        <f>IFERROR(J215/$J$18*100,"0.00")</f>
        <v>0</v>
      </c>
    </row>
    <row r="216" spans="1:11" ht="12.75" x14ac:dyDescent="0.2">
      <c r="A216" s="57">
        <v>2</v>
      </c>
      <c r="B216" s="57">
        <v>2</v>
      </c>
      <c r="C216" s="57">
        <v>8</v>
      </c>
      <c r="D216" s="57">
        <v>9</v>
      </c>
      <c r="E216" s="57" t="s">
        <v>312</v>
      </c>
      <c r="F216" s="70" t="s">
        <v>321</v>
      </c>
      <c r="G216" s="55"/>
      <c r="H216" s="55"/>
      <c r="I216" s="55"/>
      <c r="J216" s="55">
        <f>SUBTOTAL(9,G216:I216)</f>
        <v>0</v>
      </c>
      <c r="K216" s="110">
        <f>IFERROR(J216/$J$18*100,"0.00")</f>
        <v>0</v>
      </c>
    </row>
    <row r="217" spans="1:11" ht="12.75" x14ac:dyDescent="0.2">
      <c r="A217" s="56">
        <v>2</v>
      </c>
      <c r="B217" s="57">
        <v>2</v>
      </c>
      <c r="C217" s="57">
        <v>8</v>
      </c>
      <c r="D217" s="57">
        <v>9</v>
      </c>
      <c r="E217" s="57" t="s">
        <v>316</v>
      </c>
      <c r="F217" s="70" t="s">
        <v>182</v>
      </c>
      <c r="G217" s="55"/>
      <c r="H217" s="55"/>
      <c r="I217" s="55"/>
      <c r="J217" s="55">
        <f>SUBTOTAL(9,G217:I217)</f>
        <v>0</v>
      </c>
      <c r="K217" s="110">
        <f>IFERROR(J217/$J$18*100,"0.00")</f>
        <v>0</v>
      </c>
    </row>
    <row r="218" spans="1:11" ht="12.75" x14ac:dyDescent="0.2">
      <c r="A218" s="88">
        <v>2</v>
      </c>
      <c r="B218" s="89">
        <v>3</v>
      </c>
      <c r="C218" s="90"/>
      <c r="D218" s="90"/>
      <c r="E218" s="90"/>
      <c r="F218" s="91" t="s">
        <v>35</v>
      </c>
      <c r="G218" s="92">
        <f>+G219+G231+G240+G253+G258+G269+G297+G313+G318</f>
        <v>0</v>
      </c>
      <c r="H218" s="92">
        <f>+H219+H231+H240+H253+H258+H269+H297+H313+H318</f>
        <v>224671435.58999997</v>
      </c>
      <c r="I218" s="92">
        <f>+I219+I231+I240+I253+I258+I269+I297+I313+I318</f>
        <v>0</v>
      </c>
      <c r="J218" s="92">
        <f>+J219+J231+J240+J253+J258+J269+J297+J313+J318</f>
        <v>224671435.58999997</v>
      </c>
      <c r="K218" s="118">
        <f>+K219+K231+K240+K253+K258+K269+K297+K313+K318</f>
        <v>31.644603527721905</v>
      </c>
    </row>
    <row r="219" spans="1:11" ht="12.75" x14ac:dyDescent="0.2">
      <c r="A219" s="86">
        <v>2</v>
      </c>
      <c r="B219" s="84">
        <v>3</v>
      </c>
      <c r="C219" s="84">
        <v>1</v>
      </c>
      <c r="D219" s="84"/>
      <c r="E219" s="84"/>
      <c r="F219" s="87" t="s">
        <v>36</v>
      </c>
      <c r="G219" s="85">
        <f>+G220+G223+G225+G229</f>
        <v>0</v>
      </c>
      <c r="H219" s="85">
        <f>+H220+H223+H225+H229</f>
        <v>13106819.67</v>
      </c>
      <c r="I219" s="85">
        <f>+I220+I223+I225+I229</f>
        <v>0</v>
      </c>
      <c r="J219" s="85">
        <f>+J220+J223+J225+J229</f>
        <v>13106819.67</v>
      </c>
      <c r="K219" s="119">
        <f>+K220+K223+K225+K229</f>
        <v>1.8460740720212747</v>
      </c>
    </row>
    <row r="220" spans="1:11" ht="12.75" x14ac:dyDescent="0.2">
      <c r="A220" s="64">
        <v>2</v>
      </c>
      <c r="B220" s="65">
        <v>3</v>
      </c>
      <c r="C220" s="65">
        <v>1</v>
      </c>
      <c r="D220" s="65">
        <v>1</v>
      </c>
      <c r="E220" s="65"/>
      <c r="F220" s="61" t="s">
        <v>183</v>
      </c>
      <c r="G220" s="79">
        <f>SUM(G221:G221)</f>
        <v>0</v>
      </c>
      <c r="H220" s="79">
        <f>SUM(H221:H221)</f>
        <v>13106819.67</v>
      </c>
      <c r="I220" s="79">
        <f>SUM(I221:I221)</f>
        <v>0</v>
      </c>
      <c r="J220" s="79">
        <f>SUM(J221:J221)</f>
        <v>13106819.67</v>
      </c>
      <c r="K220" s="120">
        <f>SUM(K221:K221)</f>
        <v>1.8460740720212747</v>
      </c>
    </row>
    <row r="221" spans="1:11" ht="12.75" x14ac:dyDescent="0.2">
      <c r="A221" s="62">
        <v>2</v>
      </c>
      <c r="B221" s="57">
        <v>3</v>
      </c>
      <c r="C221" s="57">
        <v>1</v>
      </c>
      <c r="D221" s="57">
        <v>1</v>
      </c>
      <c r="E221" s="57" t="s">
        <v>309</v>
      </c>
      <c r="F221" s="54" t="s">
        <v>183</v>
      </c>
      <c r="G221" s="55"/>
      <c r="H221" s="55">
        <v>13106819.67</v>
      </c>
      <c r="I221" s="55"/>
      <c r="J221" s="55">
        <f>SUBTOTAL(9,G221:I221)</f>
        <v>13106819.67</v>
      </c>
      <c r="K221" s="110">
        <f>IFERROR(J221/$J$18*100,"0.00")</f>
        <v>1.8460740720212747</v>
      </c>
    </row>
    <row r="222" spans="1:11" ht="12.75" x14ac:dyDescent="0.2">
      <c r="A222" s="62">
        <v>2</v>
      </c>
      <c r="B222" s="57">
        <v>3</v>
      </c>
      <c r="C222" s="57">
        <v>1</v>
      </c>
      <c r="D222" s="57">
        <v>1</v>
      </c>
      <c r="E222" s="57" t="s">
        <v>310</v>
      </c>
      <c r="F222" s="54" t="s">
        <v>184</v>
      </c>
      <c r="G222" s="66"/>
      <c r="H222" s="66"/>
      <c r="I222" s="66"/>
      <c r="J222" s="55">
        <f>SUBTOTAL(9,G222:I222)</f>
        <v>0</v>
      </c>
      <c r="K222" s="110">
        <f>IFERROR(J222/$J$18*100,"0.00")</f>
        <v>0</v>
      </c>
    </row>
    <row r="223" spans="1:11" ht="12.75" x14ac:dyDescent="0.2">
      <c r="A223" s="64">
        <v>2</v>
      </c>
      <c r="B223" s="65">
        <v>3</v>
      </c>
      <c r="C223" s="65">
        <v>1</v>
      </c>
      <c r="D223" s="65">
        <v>2</v>
      </c>
      <c r="E223" s="65"/>
      <c r="F223" s="61" t="s">
        <v>186</v>
      </c>
      <c r="G223" s="71">
        <f>+G224</f>
        <v>0</v>
      </c>
      <c r="H223" s="71">
        <f>+H224</f>
        <v>0</v>
      </c>
      <c r="I223" s="71">
        <f>+I224</f>
        <v>0</v>
      </c>
      <c r="J223" s="71">
        <f>+J224</f>
        <v>0</v>
      </c>
      <c r="K223" s="121">
        <f>+K224</f>
        <v>0</v>
      </c>
    </row>
    <row r="224" spans="1:11" ht="12.75" x14ac:dyDescent="0.2">
      <c r="A224" s="62">
        <v>2</v>
      </c>
      <c r="B224" s="57">
        <v>3</v>
      </c>
      <c r="C224" s="57">
        <v>1</v>
      </c>
      <c r="D224" s="57">
        <v>2</v>
      </c>
      <c r="E224" s="57" t="s">
        <v>309</v>
      </c>
      <c r="F224" s="54" t="s">
        <v>186</v>
      </c>
      <c r="G224" s="66"/>
      <c r="H224" s="66"/>
      <c r="I224" s="66"/>
      <c r="J224" s="55">
        <f>SUBTOTAL(9,G224:I224)</f>
        <v>0</v>
      </c>
      <c r="K224" s="110">
        <f>IFERROR(J224/$J$18*100,"0.00")</f>
        <v>0</v>
      </c>
    </row>
    <row r="225" spans="1:11" ht="12.75" x14ac:dyDescent="0.2">
      <c r="A225" s="64">
        <v>2</v>
      </c>
      <c r="B225" s="65">
        <v>3</v>
      </c>
      <c r="C225" s="65">
        <v>1</v>
      </c>
      <c r="D225" s="65">
        <v>3</v>
      </c>
      <c r="E225" s="65"/>
      <c r="F225" s="61" t="s">
        <v>185</v>
      </c>
      <c r="G225" s="79">
        <f>SUM(G226:G228)</f>
        <v>0</v>
      </c>
      <c r="H225" s="79">
        <f>SUM(H226:H228)</f>
        <v>0</v>
      </c>
      <c r="I225" s="79">
        <f>SUM(I226:I228)</f>
        <v>0</v>
      </c>
      <c r="J225" s="79">
        <f>SUM(J226:J228)</f>
        <v>0</v>
      </c>
      <c r="K225" s="120">
        <f>SUM(K226:K228)</f>
        <v>0</v>
      </c>
    </row>
    <row r="226" spans="1:11" ht="12.75" x14ac:dyDescent="0.2">
      <c r="A226" s="62">
        <v>2</v>
      </c>
      <c r="B226" s="57">
        <v>3</v>
      </c>
      <c r="C226" s="57">
        <v>1</v>
      </c>
      <c r="D226" s="57">
        <v>3</v>
      </c>
      <c r="E226" s="57" t="s">
        <v>309</v>
      </c>
      <c r="F226" s="54" t="s">
        <v>187</v>
      </c>
      <c r="G226" s="55"/>
      <c r="H226" s="55"/>
      <c r="I226" s="55"/>
      <c r="J226" s="55">
        <f>SUBTOTAL(9,G226:I226)</f>
        <v>0</v>
      </c>
      <c r="K226" s="110">
        <f>IFERROR(J226/$J$18*100,"0.00")</f>
        <v>0</v>
      </c>
    </row>
    <row r="227" spans="1:11" ht="12.75" x14ac:dyDescent="0.2">
      <c r="A227" s="62">
        <v>2</v>
      </c>
      <c r="B227" s="57">
        <v>3</v>
      </c>
      <c r="C227" s="57">
        <v>1</v>
      </c>
      <c r="D227" s="57">
        <v>3</v>
      </c>
      <c r="E227" s="57" t="s">
        <v>310</v>
      </c>
      <c r="F227" s="54" t="s">
        <v>188</v>
      </c>
      <c r="G227" s="55"/>
      <c r="H227" s="55"/>
      <c r="I227" s="55"/>
      <c r="J227" s="55">
        <f>SUBTOTAL(9,G227:I227)</f>
        <v>0</v>
      </c>
      <c r="K227" s="110">
        <f>IFERROR(J227/$J$18*100,"0.00")</f>
        <v>0</v>
      </c>
    </row>
    <row r="228" spans="1:11" ht="12.75" x14ac:dyDescent="0.2">
      <c r="A228" s="62">
        <v>2</v>
      </c>
      <c r="B228" s="57">
        <v>3</v>
      </c>
      <c r="C228" s="57">
        <v>1</v>
      </c>
      <c r="D228" s="57">
        <v>3</v>
      </c>
      <c r="E228" s="57" t="s">
        <v>311</v>
      </c>
      <c r="F228" s="54" t="s">
        <v>189</v>
      </c>
      <c r="G228" s="66"/>
      <c r="H228" s="66"/>
      <c r="I228" s="66"/>
      <c r="J228" s="55">
        <f>SUBTOTAL(9,G228:I228)</f>
        <v>0</v>
      </c>
      <c r="K228" s="110">
        <f>IFERROR(J228/$J$18*100,"0.00")</f>
        <v>0</v>
      </c>
    </row>
    <row r="229" spans="1:11" ht="12.75" x14ac:dyDescent="0.2">
      <c r="A229" s="64">
        <v>2</v>
      </c>
      <c r="B229" s="65">
        <v>3</v>
      </c>
      <c r="C229" s="65">
        <v>1</v>
      </c>
      <c r="D229" s="65">
        <v>4</v>
      </c>
      <c r="E229" s="65"/>
      <c r="F229" s="61" t="s">
        <v>190</v>
      </c>
      <c r="G229" s="71">
        <f>+G230</f>
        <v>0</v>
      </c>
      <c r="H229" s="71">
        <f>+H230</f>
        <v>0</v>
      </c>
      <c r="I229" s="71">
        <f>+I230</f>
        <v>0</v>
      </c>
      <c r="J229" s="71">
        <f>+J230</f>
        <v>0</v>
      </c>
      <c r="K229" s="121">
        <f>+K230</f>
        <v>0</v>
      </c>
    </row>
    <row r="230" spans="1:11" ht="12.75" x14ac:dyDescent="0.2">
      <c r="A230" s="62">
        <v>2</v>
      </c>
      <c r="B230" s="57">
        <v>3</v>
      </c>
      <c r="C230" s="57">
        <v>1</v>
      </c>
      <c r="D230" s="57">
        <v>4</v>
      </c>
      <c r="E230" s="57" t="s">
        <v>309</v>
      </c>
      <c r="F230" s="54" t="s">
        <v>190</v>
      </c>
      <c r="G230" s="66"/>
      <c r="H230" s="66"/>
      <c r="I230" s="66"/>
      <c r="J230" s="55">
        <f>SUBTOTAL(9,G230:I230)</f>
        <v>0</v>
      </c>
      <c r="K230" s="110">
        <f>IFERROR(J230/$J$18*100,"0.00")</f>
        <v>0</v>
      </c>
    </row>
    <row r="231" spans="1:11" ht="12.75" x14ac:dyDescent="0.2">
      <c r="A231" s="86">
        <v>2</v>
      </c>
      <c r="B231" s="84">
        <v>3</v>
      </c>
      <c r="C231" s="84">
        <v>2</v>
      </c>
      <c r="D231" s="84"/>
      <c r="E231" s="84"/>
      <c r="F231" s="87" t="s">
        <v>37</v>
      </c>
      <c r="G231" s="85">
        <f>+G232+G234+G236+G238</f>
        <v>0</v>
      </c>
      <c r="H231" s="85">
        <f>+H232+H234+H236+H238</f>
        <v>2450000</v>
      </c>
      <c r="I231" s="85">
        <f>+I232+I234+I236+I238</f>
        <v>0</v>
      </c>
      <c r="J231" s="85">
        <f>+J232+J234+J236+J238</f>
        <v>2450000</v>
      </c>
      <c r="K231" s="119">
        <f>+K232+K234+K236+K238</f>
        <v>0.34507848511904665</v>
      </c>
    </row>
    <row r="232" spans="1:11" ht="12.75" x14ac:dyDescent="0.2">
      <c r="A232" s="64">
        <v>2</v>
      </c>
      <c r="B232" s="65">
        <v>3</v>
      </c>
      <c r="C232" s="65">
        <v>2</v>
      </c>
      <c r="D232" s="65">
        <v>1</v>
      </c>
      <c r="E232" s="65"/>
      <c r="F232" s="61" t="s">
        <v>191</v>
      </c>
      <c r="G232" s="71">
        <f>+G233</f>
        <v>0</v>
      </c>
      <c r="H232" s="71">
        <f>+H233</f>
        <v>2250000</v>
      </c>
      <c r="I232" s="71">
        <f>+I233</f>
        <v>0</v>
      </c>
      <c r="J232" s="71">
        <f>+J233</f>
        <v>2250000</v>
      </c>
      <c r="K232" s="121">
        <f>+K233</f>
        <v>0.31690881286443062</v>
      </c>
    </row>
    <row r="233" spans="1:11" ht="12.75" x14ac:dyDescent="0.2">
      <c r="A233" s="62">
        <v>2</v>
      </c>
      <c r="B233" s="57">
        <v>3</v>
      </c>
      <c r="C233" s="57">
        <v>2</v>
      </c>
      <c r="D233" s="57">
        <v>1</v>
      </c>
      <c r="E233" s="57" t="s">
        <v>309</v>
      </c>
      <c r="F233" s="54" t="s">
        <v>191</v>
      </c>
      <c r="G233" s="66"/>
      <c r="H233" s="66">
        <v>2250000</v>
      </c>
      <c r="I233" s="66"/>
      <c r="J233" s="55">
        <f>SUBTOTAL(9,G233:I233)</f>
        <v>2250000</v>
      </c>
      <c r="K233" s="110">
        <f>IFERROR(J233/$J$18*100,"0.00")</f>
        <v>0.31690881286443062</v>
      </c>
    </row>
    <row r="234" spans="1:11" ht="12.75" x14ac:dyDescent="0.2">
      <c r="A234" s="64">
        <v>2</v>
      </c>
      <c r="B234" s="65">
        <v>3</v>
      </c>
      <c r="C234" s="65">
        <v>2</v>
      </c>
      <c r="D234" s="65">
        <v>2</v>
      </c>
      <c r="E234" s="65"/>
      <c r="F234" s="61" t="s">
        <v>192</v>
      </c>
      <c r="G234" s="71">
        <f>+G235</f>
        <v>0</v>
      </c>
      <c r="H234" s="71">
        <f>+H235</f>
        <v>200000</v>
      </c>
      <c r="I234" s="71">
        <f>+I235</f>
        <v>0</v>
      </c>
      <c r="J234" s="71">
        <f>+J235</f>
        <v>200000</v>
      </c>
      <c r="K234" s="121">
        <f>+K235</f>
        <v>2.8169672254616054E-2</v>
      </c>
    </row>
    <row r="235" spans="1:11" ht="12.75" x14ac:dyDescent="0.2">
      <c r="A235" s="62">
        <v>2</v>
      </c>
      <c r="B235" s="57">
        <v>3</v>
      </c>
      <c r="C235" s="57">
        <v>2</v>
      </c>
      <c r="D235" s="57">
        <v>2</v>
      </c>
      <c r="E235" s="57" t="s">
        <v>309</v>
      </c>
      <c r="F235" s="54" t="s">
        <v>192</v>
      </c>
      <c r="G235" s="66"/>
      <c r="H235" s="66">
        <v>200000</v>
      </c>
      <c r="I235" s="66"/>
      <c r="J235" s="55">
        <f>SUBTOTAL(9,G235:I235)</f>
        <v>200000</v>
      </c>
      <c r="K235" s="110">
        <f>IFERROR(J235/$J$18*100,"0.00")</f>
        <v>2.8169672254616054E-2</v>
      </c>
    </row>
    <row r="236" spans="1:11" ht="12.75" x14ac:dyDescent="0.2">
      <c r="A236" s="64">
        <v>2</v>
      </c>
      <c r="B236" s="65">
        <v>3</v>
      </c>
      <c r="C236" s="65">
        <v>2</v>
      </c>
      <c r="D236" s="65">
        <v>3</v>
      </c>
      <c r="E236" s="65"/>
      <c r="F236" s="61" t="s">
        <v>193</v>
      </c>
      <c r="G236" s="71">
        <f>+G237</f>
        <v>0</v>
      </c>
      <c r="H236" s="71">
        <f>+H237</f>
        <v>0</v>
      </c>
      <c r="I236" s="71">
        <f>+I237</f>
        <v>0</v>
      </c>
      <c r="J236" s="71">
        <f>+J237</f>
        <v>0</v>
      </c>
      <c r="K236" s="121">
        <f>+K237</f>
        <v>0</v>
      </c>
    </row>
    <row r="237" spans="1:11" ht="12.75" x14ac:dyDescent="0.2">
      <c r="A237" s="62">
        <v>2</v>
      </c>
      <c r="B237" s="57">
        <v>3</v>
      </c>
      <c r="C237" s="57">
        <v>2</v>
      </c>
      <c r="D237" s="57">
        <v>3</v>
      </c>
      <c r="E237" s="57" t="s">
        <v>309</v>
      </c>
      <c r="F237" s="54" t="s">
        <v>193</v>
      </c>
      <c r="G237" s="66"/>
      <c r="H237" s="66"/>
      <c r="I237" s="66"/>
      <c r="J237" s="55">
        <f>SUBTOTAL(9,G237:I237)</f>
        <v>0</v>
      </c>
      <c r="K237" s="110">
        <f>IFERROR(J237/$J$18*100,"0.00")</f>
        <v>0</v>
      </c>
    </row>
    <row r="238" spans="1:11" ht="12.75" x14ac:dyDescent="0.2">
      <c r="A238" s="64">
        <v>2</v>
      </c>
      <c r="B238" s="65">
        <v>3</v>
      </c>
      <c r="C238" s="65">
        <v>2</v>
      </c>
      <c r="D238" s="65">
        <v>4</v>
      </c>
      <c r="E238" s="65"/>
      <c r="F238" s="61" t="s">
        <v>38</v>
      </c>
      <c r="G238" s="71">
        <f>+G239</f>
        <v>0</v>
      </c>
      <c r="H238" s="71">
        <f>+H239</f>
        <v>0</v>
      </c>
      <c r="I238" s="71">
        <f>+I239</f>
        <v>0</v>
      </c>
      <c r="J238" s="71">
        <f>+J239</f>
        <v>0</v>
      </c>
      <c r="K238" s="121">
        <f>+K239</f>
        <v>0</v>
      </c>
    </row>
    <row r="239" spans="1:11" ht="12.75" x14ac:dyDescent="0.2">
      <c r="A239" s="62">
        <v>2</v>
      </c>
      <c r="B239" s="57">
        <v>3</v>
      </c>
      <c r="C239" s="57">
        <v>2</v>
      </c>
      <c r="D239" s="57">
        <v>4</v>
      </c>
      <c r="E239" s="57" t="s">
        <v>309</v>
      </c>
      <c r="F239" s="54" t="s">
        <v>38</v>
      </c>
      <c r="G239" s="66"/>
      <c r="H239" s="66"/>
      <c r="I239" s="66"/>
      <c r="J239" s="55">
        <f>SUBTOTAL(9,G239:I239)</f>
        <v>0</v>
      </c>
      <c r="K239" s="110">
        <f>IFERROR(J239/$J$18*100,"0.00")</f>
        <v>0</v>
      </c>
    </row>
    <row r="240" spans="1:11" ht="12.75" x14ac:dyDescent="0.2">
      <c r="A240" s="86">
        <v>2</v>
      </c>
      <c r="B240" s="84">
        <v>3</v>
      </c>
      <c r="C240" s="84">
        <v>3</v>
      </c>
      <c r="D240" s="84"/>
      <c r="E240" s="84"/>
      <c r="F240" s="87" t="s">
        <v>383</v>
      </c>
      <c r="G240" s="85">
        <f>+G241+G243+G245+G247+G249+G251</f>
        <v>0</v>
      </c>
      <c r="H240" s="85">
        <f>+H241+H243+H245+H247+H249+H251</f>
        <v>7801165.7800000003</v>
      </c>
      <c r="I240" s="85">
        <f>+I241+I243+I245+I247+I249+I251</f>
        <v>0</v>
      </c>
      <c r="J240" s="85">
        <f>+J241+J243+J245+J247+J249+J251</f>
        <v>7801165.7800000003</v>
      </c>
      <c r="K240" s="119">
        <f>+K241+K243+K245+K247+K249+K251</f>
        <v>1.0987814161326313</v>
      </c>
    </row>
    <row r="241" spans="1:11" ht="12.75" x14ac:dyDescent="0.2">
      <c r="A241" s="64">
        <v>2</v>
      </c>
      <c r="B241" s="65">
        <v>3</v>
      </c>
      <c r="C241" s="65">
        <v>3</v>
      </c>
      <c r="D241" s="65">
        <v>1</v>
      </c>
      <c r="E241" s="65"/>
      <c r="F241" s="61" t="s">
        <v>194</v>
      </c>
      <c r="G241" s="79">
        <f>G242</f>
        <v>0</v>
      </c>
      <c r="H241" s="79">
        <f>H242</f>
        <v>0</v>
      </c>
      <c r="I241" s="79">
        <f>I242</f>
        <v>0</v>
      </c>
      <c r="J241" s="79">
        <f>J242</f>
        <v>0</v>
      </c>
      <c r="K241" s="120">
        <f>K242</f>
        <v>0</v>
      </c>
    </row>
    <row r="242" spans="1:11" ht="12.75" x14ac:dyDescent="0.2">
      <c r="A242" s="62">
        <v>2</v>
      </c>
      <c r="B242" s="57">
        <v>3</v>
      </c>
      <c r="C242" s="57">
        <v>3</v>
      </c>
      <c r="D242" s="57">
        <v>1</v>
      </c>
      <c r="E242" s="57" t="s">
        <v>309</v>
      </c>
      <c r="F242" s="54" t="s">
        <v>194</v>
      </c>
      <c r="G242" s="55"/>
      <c r="H242" s="55"/>
      <c r="I242" s="55"/>
      <c r="J242" s="55">
        <f>SUBTOTAL(9,G242:I242)</f>
        <v>0</v>
      </c>
      <c r="K242" s="110">
        <f>IFERROR(J242/$J$18*100,"0.00")</f>
        <v>0</v>
      </c>
    </row>
    <row r="243" spans="1:11" ht="12.75" x14ac:dyDescent="0.2">
      <c r="A243" s="64">
        <v>2</v>
      </c>
      <c r="B243" s="65">
        <v>3</v>
      </c>
      <c r="C243" s="65">
        <v>3</v>
      </c>
      <c r="D243" s="65">
        <v>2</v>
      </c>
      <c r="E243" s="65"/>
      <c r="F243" s="61" t="s">
        <v>195</v>
      </c>
      <c r="G243" s="71">
        <f>+G244</f>
        <v>0</v>
      </c>
      <c r="H243" s="71">
        <f>+H244</f>
        <v>600000</v>
      </c>
      <c r="I243" s="71">
        <f>+I244</f>
        <v>0</v>
      </c>
      <c r="J243" s="71">
        <f>+J244</f>
        <v>600000</v>
      </c>
      <c r="K243" s="121">
        <f>+K244</f>
        <v>8.4509016763848172E-2</v>
      </c>
    </row>
    <row r="244" spans="1:11" ht="12.75" x14ac:dyDescent="0.2">
      <c r="A244" s="62">
        <v>2</v>
      </c>
      <c r="B244" s="57">
        <v>3</v>
      </c>
      <c r="C244" s="57">
        <v>3</v>
      </c>
      <c r="D244" s="57">
        <v>2</v>
      </c>
      <c r="E244" s="57" t="s">
        <v>309</v>
      </c>
      <c r="F244" s="54" t="s">
        <v>195</v>
      </c>
      <c r="G244" s="55"/>
      <c r="H244" s="55">
        <v>600000</v>
      </c>
      <c r="I244" s="55"/>
      <c r="J244" s="55">
        <f>SUBTOTAL(9,G244:I244)</f>
        <v>600000</v>
      </c>
      <c r="K244" s="110">
        <f>IFERROR(J244/$J$18*100,"0.00")</f>
        <v>8.4509016763848172E-2</v>
      </c>
    </row>
    <row r="245" spans="1:11" ht="12.75" x14ac:dyDescent="0.2">
      <c r="A245" s="64">
        <v>2</v>
      </c>
      <c r="B245" s="65">
        <v>3</v>
      </c>
      <c r="C245" s="65">
        <v>3</v>
      </c>
      <c r="D245" s="65">
        <v>3</v>
      </c>
      <c r="E245" s="65"/>
      <c r="F245" s="61" t="s">
        <v>196</v>
      </c>
      <c r="G245" s="71">
        <f>+G246</f>
        <v>0</v>
      </c>
      <c r="H245" s="71">
        <f>+H246</f>
        <v>7178665.7800000003</v>
      </c>
      <c r="I245" s="71">
        <f>+I246</f>
        <v>0</v>
      </c>
      <c r="J245" s="71">
        <f>+J246</f>
        <v>7178665.7800000003</v>
      </c>
      <c r="K245" s="121">
        <f>+K246</f>
        <v>1.0111033112401386</v>
      </c>
    </row>
    <row r="246" spans="1:11" ht="12.75" x14ac:dyDescent="0.2">
      <c r="A246" s="62">
        <v>2</v>
      </c>
      <c r="B246" s="57">
        <v>3</v>
      </c>
      <c r="C246" s="57">
        <v>3</v>
      </c>
      <c r="D246" s="57">
        <v>3</v>
      </c>
      <c r="E246" s="57" t="s">
        <v>309</v>
      </c>
      <c r="F246" s="54" t="s">
        <v>196</v>
      </c>
      <c r="G246" s="55"/>
      <c r="H246" s="55">
        <v>7178665.7800000003</v>
      </c>
      <c r="I246" s="55"/>
      <c r="J246" s="55">
        <f>SUBTOTAL(9,G246:I246)</f>
        <v>7178665.7800000003</v>
      </c>
      <c r="K246" s="110">
        <f>IFERROR(J246/$J$18*100,"0.00")</f>
        <v>1.0111033112401386</v>
      </c>
    </row>
    <row r="247" spans="1:11" ht="12.75" x14ac:dyDescent="0.2">
      <c r="A247" s="64">
        <v>2</v>
      </c>
      <c r="B247" s="65">
        <v>3</v>
      </c>
      <c r="C247" s="65">
        <v>3</v>
      </c>
      <c r="D247" s="65">
        <v>4</v>
      </c>
      <c r="E247" s="65"/>
      <c r="F247" s="61" t="s">
        <v>197</v>
      </c>
      <c r="G247" s="71">
        <f>+G248</f>
        <v>0</v>
      </c>
      <c r="H247" s="71">
        <f>+H248</f>
        <v>22500</v>
      </c>
      <c r="I247" s="71">
        <f>+I248</f>
        <v>0</v>
      </c>
      <c r="J247" s="71">
        <f>+J248</f>
        <v>22500</v>
      </c>
      <c r="K247" s="121">
        <f>+K248</f>
        <v>3.1690881286443062E-3</v>
      </c>
    </row>
    <row r="248" spans="1:11" ht="12.75" x14ac:dyDescent="0.2">
      <c r="A248" s="62">
        <v>2</v>
      </c>
      <c r="B248" s="57">
        <v>3</v>
      </c>
      <c r="C248" s="57">
        <v>3</v>
      </c>
      <c r="D248" s="57">
        <v>4</v>
      </c>
      <c r="E248" s="57" t="s">
        <v>309</v>
      </c>
      <c r="F248" s="54" t="s">
        <v>197</v>
      </c>
      <c r="G248" s="66"/>
      <c r="H248" s="66">
        <v>22500</v>
      </c>
      <c r="I248" s="66"/>
      <c r="J248" s="55">
        <f>SUBTOTAL(9,G248:I248)</f>
        <v>22500</v>
      </c>
      <c r="K248" s="110">
        <f>IFERROR(J248/$J$18*100,"0.00")</f>
        <v>3.1690881286443062E-3</v>
      </c>
    </row>
    <row r="249" spans="1:11" ht="12.75" x14ac:dyDescent="0.2">
      <c r="A249" s="64">
        <v>2</v>
      </c>
      <c r="B249" s="65">
        <v>3</v>
      </c>
      <c r="C249" s="65">
        <v>3</v>
      </c>
      <c r="D249" s="65">
        <v>5</v>
      </c>
      <c r="E249" s="65"/>
      <c r="F249" s="61" t="s">
        <v>198</v>
      </c>
      <c r="G249" s="71">
        <f>+G250</f>
        <v>0</v>
      </c>
      <c r="H249" s="71">
        <f>+H250</f>
        <v>0</v>
      </c>
      <c r="I249" s="71">
        <f>+I250</f>
        <v>0</v>
      </c>
      <c r="J249" s="71">
        <f>+J250</f>
        <v>0</v>
      </c>
      <c r="K249" s="121">
        <f>+K250</f>
        <v>0</v>
      </c>
    </row>
    <row r="250" spans="1:11" ht="12.75" x14ac:dyDescent="0.2">
      <c r="A250" s="62">
        <v>2</v>
      </c>
      <c r="B250" s="57">
        <v>3</v>
      </c>
      <c r="C250" s="57">
        <v>3</v>
      </c>
      <c r="D250" s="57">
        <v>5</v>
      </c>
      <c r="E250" s="57" t="s">
        <v>309</v>
      </c>
      <c r="F250" s="54" t="s">
        <v>198</v>
      </c>
      <c r="G250" s="66"/>
      <c r="H250" s="66"/>
      <c r="I250" s="66"/>
      <c r="J250" s="55">
        <f>SUBTOTAL(9,G250:I250)</f>
        <v>0</v>
      </c>
      <c r="K250" s="110">
        <f>IFERROR(J250/$J$18*100,"0.00")</f>
        <v>0</v>
      </c>
    </row>
    <row r="251" spans="1:11" ht="12.75" x14ac:dyDescent="0.2">
      <c r="A251" s="64">
        <v>2</v>
      </c>
      <c r="B251" s="65">
        <v>3</v>
      </c>
      <c r="C251" s="65">
        <v>3</v>
      </c>
      <c r="D251" s="65">
        <v>6</v>
      </c>
      <c r="E251" s="65"/>
      <c r="F251" s="61" t="s">
        <v>199</v>
      </c>
      <c r="G251" s="71">
        <f>+G252</f>
        <v>0</v>
      </c>
      <c r="H251" s="71">
        <f>+H252</f>
        <v>0</v>
      </c>
      <c r="I251" s="71">
        <f>+I252</f>
        <v>0</v>
      </c>
      <c r="J251" s="71">
        <f>+J252</f>
        <v>0</v>
      </c>
      <c r="K251" s="121">
        <f>+K252</f>
        <v>0</v>
      </c>
    </row>
    <row r="252" spans="1:11" ht="12.75" x14ac:dyDescent="0.2">
      <c r="A252" s="62">
        <v>2</v>
      </c>
      <c r="B252" s="57">
        <v>3</v>
      </c>
      <c r="C252" s="57">
        <v>3</v>
      </c>
      <c r="D252" s="57">
        <v>6</v>
      </c>
      <c r="E252" s="57" t="s">
        <v>309</v>
      </c>
      <c r="F252" s="54" t="s">
        <v>199</v>
      </c>
      <c r="G252" s="55"/>
      <c r="H252" s="55"/>
      <c r="I252" s="55"/>
      <c r="J252" s="55">
        <f>SUBTOTAL(9,G252:I252)</f>
        <v>0</v>
      </c>
      <c r="K252" s="110">
        <f>IFERROR(J252/$J$18*100,"0.00")</f>
        <v>0</v>
      </c>
    </row>
    <row r="253" spans="1:11" ht="12.75" x14ac:dyDescent="0.2">
      <c r="A253" s="86">
        <v>2</v>
      </c>
      <c r="B253" s="84">
        <v>3</v>
      </c>
      <c r="C253" s="84">
        <v>4</v>
      </c>
      <c r="D253" s="84"/>
      <c r="E253" s="84"/>
      <c r="F253" s="87" t="s">
        <v>384</v>
      </c>
      <c r="G253" s="85">
        <f>+G254+G256</f>
        <v>0</v>
      </c>
      <c r="H253" s="85">
        <f>+H254+H256</f>
        <v>71967101.879999995</v>
      </c>
      <c r="I253" s="85">
        <f>+I254+I256</f>
        <v>0</v>
      </c>
      <c r="J253" s="85">
        <f>+J254+J256</f>
        <v>71967101.879999995</v>
      </c>
      <c r="K253" s="119">
        <f>+K254+K256</f>
        <v>10.136448365370814</v>
      </c>
    </row>
    <row r="254" spans="1:11" ht="12.75" x14ac:dyDescent="0.2">
      <c r="A254" s="64">
        <v>2</v>
      </c>
      <c r="B254" s="65">
        <v>3</v>
      </c>
      <c r="C254" s="65">
        <v>4</v>
      </c>
      <c r="D254" s="65">
        <v>1</v>
      </c>
      <c r="E254" s="65"/>
      <c r="F254" s="61" t="s">
        <v>200</v>
      </c>
      <c r="G254" s="71">
        <f>+G255</f>
        <v>0</v>
      </c>
      <c r="H254" s="71">
        <f>+H255</f>
        <v>71967101.879999995</v>
      </c>
      <c r="I254" s="71">
        <f>+I255</f>
        <v>0</v>
      </c>
      <c r="J254" s="71">
        <f>+J255</f>
        <v>71967101.879999995</v>
      </c>
      <c r="K254" s="121">
        <f>+K255</f>
        <v>10.136448365370814</v>
      </c>
    </row>
    <row r="255" spans="1:11" ht="12.75" x14ac:dyDescent="0.2">
      <c r="A255" s="62">
        <v>2</v>
      </c>
      <c r="B255" s="57">
        <v>3</v>
      </c>
      <c r="C255" s="57">
        <v>4</v>
      </c>
      <c r="D255" s="57">
        <v>1</v>
      </c>
      <c r="E255" s="57" t="s">
        <v>309</v>
      </c>
      <c r="F255" s="54" t="s">
        <v>200</v>
      </c>
      <c r="G255" s="55"/>
      <c r="H255" s="55">
        <v>71967101.879999995</v>
      </c>
      <c r="I255" s="55"/>
      <c r="J255" s="55">
        <f>SUBTOTAL(9,G255:I255)</f>
        <v>71967101.879999995</v>
      </c>
      <c r="K255" s="110">
        <f>IFERROR(J255/$J$18*100,"0.00")</f>
        <v>10.136448365370814</v>
      </c>
    </row>
    <row r="256" spans="1:11" ht="12.75" x14ac:dyDescent="0.2">
      <c r="A256" s="67">
        <v>2</v>
      </c>
      <c r="B256" s="65">
        <v>3</v>
      </c>
      <c r="C256" s="65">
        <v>4</v>
      </c>
      <c r="D256" s="65">
        <v>2</v>
      </c>
      <c r="E256" s="65"/>
      <c r="F256" s="61" t="s">
        <v>201</v>
      </c>
      <c r="G256" s="71">
        <f>+G257</f>
        <v>0</v>
      </c>
      <c r="H256" s="71">
        <f>+H257</f>
        <v>0</v>
      </c>
      <c r="I256" s="71">
        <f>+I257</f>
        <v>0</v>
      </c>
      <c r="J256" s="71">
        <f>+J257</f>
        <v>0</v>
      </c>
      <c r="K256" s="121">
        <f>+K257</f>
        <v>0</v>
      </c>
    </row>
    <row r="257" spans="1:11" ht="12.75" x14ac:dyDescent="0.2">
      <c r="A257" s="72">
        <v>2</v>
      </c>
      <c r="B257" s="73">
        <v>3</v>
      </c>
      <c r="C257" s="73">
        <v>4</v>
      </c>
      <c r="D257" s="73">
        <v>2</v>
      </c>
      <c r="E257" s="57" t="s">
        <v>309</v>
      </c>
      <c r="F257" s="54" t="s">
        <v>201</v>
      </c>
      <c r="G257" s="66"/>
      <c r="H257" s="66"/>
      <c r="I257" s="66"/>
      <c r="J257" s="55">
        <f>SUBTOTAL(9,G257:I257)</f>
        <v>0</v>
      </c>
      <c r="K257" s="110">
        <f>IFERROR(J257/$J$18*100,"0.00")</f>
        <v>0</v>
      </c>
    </row>
    <row r="258" spans="1:11" ht="12.75" x14ac:dyDescent="0.2">
      <c r="A258" s="86">
        <v>2</v>
      </c>
      <c r="B258" s="84">
        <v>3</v>
      </c>
      <c r="C258" s="84">
        <v>5</v>
      </c>
      <c r="D258" s="84"/>
      <c r="E258" s="84"/>
      <c r="F258" s="87" t="s">
        <v>206</v>
      </c>
      <c r="G258" s="85">
        <f>+G259+G261+G263+G265+G267</f>
        <v>0</v>
      </c>
      <c r="H258" s="85">
        <f>+H259+H261+H263+H265+H267</f>
        <v>75000</v>
      </c>
      <c r="I258" s="85">
        <f>+I259+I261+I263+I265+I267</f>
        <v>0</v>
      </c>
      <c r="J258" s="85">
        <f>+J259+J261+J263+J265+J267</f>
        <v>75000</v>
      </c>
      <c r="K258" s="119">
        <f>+K259+K261+K263+K265+K267</f>
        <v>1.0563627095481021E-2</v>
      </c>
    </row>
    <row r="259" spans="1:11" ht="12.75" x14ac:dyDescent="0.2">
      <c r="A259" s="64">
        <v>2</v>
      </c>
      <c r="B259" s="65">
        <v>3</v>
      </c>
      <c r="C259" s="65">
        <v>5</v>
      </c>
      <c r="D259" s="65">
        <v>1</v>
      </c>
      <c r="E259" s="65"/>
      <c r="F259" s="61" t="s">
        <v>202</v>
      </c>
      <c r="G259" s="71">
        <f>+G260</f>
        <v>0</v>
      </c>
      <c r="H259" s="71">
        <f>+H260</f>
        <v>0</v>
      </c>
      <c r="I259" s="71">
        <f>+I260</f>
        <v>0</v>
      </c>
      <c r="J259" s="71">
        <f>+J260</f>
        <v>0</v>
      </c>
      <c r="K259" s="121">
        <f>+K260</f>
        <v>0</v>
      </c>
    </row>
    <row r="260" spans="1:11" ht="12.75" x14ac:dyDescent="0.2">
      <c r="A260" s="62">
        <v>2</v>
      </c>
      <c r="B260" s="57">
        <v>3</v>
      </c>
      <c r="C260" s="57">
        <v>5</v>
      </c>
      <c r="D260" s="57">
        <v>1</v>
      </c>
      <c r="E260" s="57" t="s">
        <v>309</v>
      </c>
      <c r="F260" s="54" t="s">
        <v>202</v>
      </c>
      <c r="G260" s="66"/>
      <c r="H260" s="66">
        <v>0</v>
      </c>
      <c r="I260" s="66"/>
      <c r="J260" s="55">
        <f>SUBTOTAL(9,G260:I260)</f>
        <v>0</v>
      </c>
      <c r="K260" s="110">
        <f>IFERROR(J260/$J$18*100,"0.00")</f>
        <v>0</v>
      </c>
    </row>
    <row r="261" spans="1:11" ht="12.75" x14ac:dyDescent="0.2">
      <c r="A261" s="64">
        <v>2</v>
      </c>
      <c r="B261" s="65">
        <v>3</v>
      </c>
      <c r="C261" s="65">
        <v>5</v>
      </c>
      <c r="D261" s="65">
        <v>2</v>
      </c>
      <c r="E261" s="65"/>
      <c r="F261" s="61" t="s">
        <v>203</v>
      </c>
      <c r="G261" s="71">
        <f>+G262</f>
        <v>0</v>
      </c>
      <c r="H261" s="71">
        <f>+H262</f>
        <v>0</v>
      </c>
      <c r="I261" s="71">
        <f>+I262</f>
        <v>0</v>
      </c>
      <c r="J261" s="71">
        <f>+J262</f>
        <v>0</v>
      </c>
      <c r="K261" s="121">
        <f>+K262</f>
        <v>0</v>
      </c>
    </row>
    <row r="262" spans="1:11" ht="12.75" x14ac:dyDescent="0.2">
      <c r="A262" s="62">
        <v>2</v>
      </c>
      <c r="B262" s="57">
        <v>3</v>
      </c>
      <c r="C262" s="57">
        <v>5</v>
      </c>
      <c r="D262" s="57">
        <v>2</v>
      </c>
      <c r="E262" s="57" t="s">
        <v>309</v>
      </c>
      <c r="F262" s="54" t="s">
        <v>203</v>
      </c>
      <c r="G262" s="66"/>
      <c r="H262" s="66"/>
      <c r="I262" s="66"/>
      <c r="J262" s="55">
        <f>SUBTOTAL(9,G262:I262)</f>
        <v>0</v>
      </c>
      <c r="K262" s="110">
        <f>IFERROR(J262/$J$18*100,"0.00")</f>
        <v>0</v>
      </c>
    </row>
    <row r="263" spans="1:11" ht="12.75" x14ac:dyDescent="0.2">
      <c r="A263" s="64">
        <v>2</v>
      </c>
      <c r="B263" s="65">
        <v>3</v>
      </c>
      <c r="C263" s="65">
        <v>5</v>
      </c>
      <c r="D263" s="65">
        <v>3</v>
      </c>
      <c r="E263" s="65"/>
      <c r="F263" s="61" t="s">
        <v>204</v>
      </c>
      <c r="G263" s="71">
        <f>+G264</f>
        <v>0</v>
      </c>
      <c r="H263" s="71">
        <f>+H264</f>
        <v>75000</v>
      </c>
      <c r="I263" s="71">
        <f>+I264</f>
        <v>0</v>
      </c>
      <c r="J263" s="71">
        <f>+J264</f>
        <v>75000</v>
      </c>
      <c r="K263" s="121">
        <f>+K264</f>
        <v>1.0563627095481021E-2</v>
      </c>
    </row>
    <row r="264" spans="1:11" ht="12.75" x14ac:dyDescent="0.2">
      <c r="A264" s="62">
        <v>2</v>
      </c>
      <c r="B264" s="57">
        <v>3</v>
      </c>
      <c r="C264" s="57">
        <v>5</v>
      </c>
      <c r="D264" s="57">
        <v>3</v>
      </c>
      <c r="E264" s="57" t="s">
        <v>309</v>
      </c>
      <c r="F264" s="54" t="s">
        <v>204</v>
      </c>
      <c r="G264" s="55"/>
      <c r="H264" s="55">
        <v>75000</v>
      </c>
      <c r="I264" s="55"/>
      <c r="J264" s="55">
        <f>SUBTOTAL(9,G264:I264)</f>
        <v>75000</v>
      </c>
      <c r="K264" s="110">
        <f>IFERROR(J264/$J$18*100,"0.00")</f>
        <v>1.0563627095481021E-2</v>
      </c>
    </row>
    <row r="265" spans="1:11" ht="12.75" x14ac:dyDescent="0.2">
      <c r="A265" s="64">
        <v>2</v>
      </c>
      <c r="B265" s="65">
        <v>3</v>
      </c>
      <c r="C265" s="65">
        <v>5</v>
      </c>
      <c r="D265" s="65">
        <v>4</v>
      </c>
      <c r="E265" s="65"/>
      <c r="F265" s="61" t="s">
        <v>205</v>
      </c>
      <c r="G265" s="71">
        <f>+G266</f>
        <v>0</v>
      </c>
      <c r="H265" s="71">
        <f>+H266</f>
        <v>0</v>
      </c>
      <c r="I265" s="71">
        <f>+I266</f>
        <v>0</v>
      </c>
      <c r="J265" s="71">
        <f>+J266</f>
        <v>0</v>
      </c>
      <c r="K265" s="121">
        <f>+K266</f>
        <v>0</v>
      </c>
    </row>
    <row r="266" spans="1:11" ht="12.75" x14ac:dyDescent="0.2">
      <c r="A266" s="62">
        <v>2</v>
      </c>
      <c r="B266" s="57">
        <v>3</v>
      </c>
      <c r="C266" s="57">
        <v>5</v>
      </c>
      <c r="D266" s="57">
        <v>4</v>
      </c>
      <c r="E266" s="57" t="s">
        <v>309</v>
      </c>
      <c r="F266" s="54" t="s">
        <v>205</v>
      </c>
      <c r="G266" s="66"/>
      <c r="H266" s="66"/>
      <c r="I266" s="66"/>
      <c r="J266" s="55">
        <f>SUBTOTAL(9,G266:I266)</f>
        <v>0</v>
      </c>
      <c r="K266" s="110">
        <f>IFERROR(J266/$J$18*100,"0.00")</f>
        <v>0</v>
      </c>
    </row>
    <row r="267" spans="1:11" ht="12.75" x14ac:dyDescent="0.2">
      <c r="A267" s="64">
        <v>2</v>
      </c>
      <c r="B267" s="65">
        <v>3</v>
      </c>
      <c r="C267" s="65">
        <v>5</v>
      </c>
      <c r="D267" s="65">
        <v>5</v>
      </c>
      <c r="E267" s="65"/>
      <c r="F267" s="61" t="s">
        <v>385</v>
      </c>
      <c r="G267" s="71">
        <f>+G268</f>
        <v>0</v>
      </c>
      <c r="H267" s="71">
        <f>+H268</f>
        <v>0</v>
      </c>
      <c r="I267" s="71">
        <f>+I268</f>
        <v>0</v>
      </c>
      <c r="J267" s="71">
        <f>+J268</f>
        <v>0</v>
      </c>
      <c r="K267" s="121">
        <f>+K268</f>
        <v>0</v>
      </c>
    </row>
    <row r="268" spans="1:11" ht="12.75" x14ac:dyDescent="0.2">
      <c r="A268" s="62">
        <v>2</v>
      </c>
      <c r="B268" s="57">
        <v>3</v>
      </c>
      <c r="C268" s="57">
        <v>5</v>
      </c>
      <c r="D268" s="57">
        <v>5</v>
      </c>
      <c r="E268" s="57" t="s">
        <v>309</v>
      </c>
      <c r="F268" s="54" t="s">
        <v>207</v>
      </c>
      <c r="G268" s="55"/>
      <c r="H268" s="55">
        <v>0</v>
      </c>
      <c r="I268" s="55"/>
      <c r="J268" s="55">
        <f>SUBTOTAL(9,G268:I268)</f>
        <v>0</v>
      </c>
      <c r="K268" s="110">
        <f>IFERROR(J268/$J$18*100,"0.00")</f>
        <v>0</v>
      </c>
    </row>
    <row r="269" spans="1:11" ht="12.75" x14ac:dyDescent="0.2">
      <c r="A269" s="86">
        <v>2</v>
      </c>
      <c r="B269" s="84">
        <v>3</v>
      </c>
      <c r="C269" s="84">
        <v>6</v>
      </c>
      <c r="D269" s="84"/>
      <c r="E269" s="84"/>
      <c r="F269" s="87" t="s">
        <v>208</v>
      </c>
      <c r="G269" s="85">
        <f>+G270+G276+G280+G287+G295</f>
        <v>0</v>
      </c>
      <c r="H269" s="85">
        <f>+H270+H276+H280+H287+H295</f>
        <v>1405951.27</v>
      </c>
      <c r="I269" s="85">
        <f>+I270+I276+I280+I287+I295</f>
        <v>0</v>
      </c>
      <c r="J269" s="85">
        <f>+J270+J276+J280+J287+J295</f>
        <v>1405951.27</v>
      </c>
      <c r="K269" s="85">
        <f>+K270+K276+K280+K287+K295</f>
        <v>0.19802593240930605</v>
      </c>
    </row>
    <row r="270" spans="1:11" ht="12.75" x14ac:dyDescent="0.2">
      <c r="A270" s="64">
        <v>2</v>
      </c>
      <c r="B270" s="65">
        <v>3</v>
      </c>
      <c r="C270" s="65">
        <v>6</v>
      </c>
      <c r="D270" s="65">
        <v>1</v>
      </c>
      <c r="E270" s="65"/>
      <c r="F270" s="61" t="s">
        <v>209</v>
      </c>
      <c r="G270" s="71">
        <f>+G271+G272+G273+G274</f>
        <v>0</v>
      </c>
      <c r="H270" s="71">
        <f>+H271+H272+H273+H274</f>
        <v>25000</v>
      </c>
      <c r="I270" s="71">
        <f>+I271+I272+I273+I274</f>
        <v>0</v>
      </c>
      <c r="J270" s="71">
        <f>+J271+J272+J273+J274</f>
        <v>25000</v>
      </c>
      <c r="K270" s="121">
        <f>+K271+K272+K273+K274</f>
        <v>3.5212090318270067E-3</v>
      </c>
    </row>
    <row r="271" spans="1:11" ht="12.75" x14ac:dyDescent="0.2">
      <c r="A271" s="62">
        <v>2</v>
      </c>
      <c r="B271" s="57">
        <v>3</v>
      </c>
      <c r="C271" s="57">
        <v>6</v>
      </c>
      <c r="D271" s="57">
        <v>1</v>
      </c>
      <c r="E271" s="57" t="s">
        <v>309</v>
      </c>
      <c r="F271" s="54" t="s">
        <v>210</v>
      </c>
      <c r="G271" s="55"/>
      <c r="H271" s="55">
        <v>25000</v>
      </c>
      <c r="I271" s="55"/>
      <c r="J271" s="55">
        <f>SUBTOTAL(9,G271:I271)</f>
        <v>25000</v>
      </c>
      <c r="K271" s="110">
        <f>IFERROR(J271/$J$18*100,"0.00")</f>
        <v>3.5212090318270067E-3</v>
      </c>
    </row>
    <row r="272" spans="1:11" ht="12.75" x14ac:dyDescent="0.2">
      <c r="A272" s="62">
        <v>2</v>
      </c>
      <c r="B272" s="57">
        <v>3</v>
      </c>
      <c r="C272" s="57">
        <v>6</v>
      </c>
      <c r="D272" s="57">
        <v>1</v>
      </c>
      <c r="E272" s="57" t="s">
        <v>310</v>
      </c>
      <c r="F272" s="54" t="s">
        <v>211</v>
      </c>
      <c r="G272" s="55"/>
      <c r="H272" s="55"/>
      <c r="I272" s="55"/>
      <c r="J272" s="55">
        <f>SUBTOTAL(9,G272:I272)</f>
        <v>0</v>
      </c>
      <c r="K272" s="110">
        <f>IFERROR(J272/$J$18*100,"0.00")</f>
        <v>0</v>
      </c>
    </row>
    <row r="273" spans="1:11" ht="12.75" x14ac:dyDescent="0.2">
      <c r="A273" s="62">
        <v>2</v>
      </c>
      <c r="B273" s="57">
        <v>3</v>
      </c>
      <c r="C273" s="57">
        <v>6</v>
      </c>
      <c r="D273" s="57">
        <v>1</v>
      </c>
      <c r="E273" s="57" t="s">
        <v>311</v>
      </c>
      <c r="F273" s="54" t="s">
        <v>212</v>
      </c>
      <c r="G273" s="55"/>
      <c r="H273" s="55"/>
      <c r="I273" s="55"/>
      <c r="J273" s="55">
        <f>SUBTOTAL(9,G273:I273)</f>
        <v>0</v>
      </c>
      <c r="K273" s="110">
        <f>IFERROR(J273/$J$18*100,"0.00")</f>
        <v>0</v>
      </c>
    </row>
    <row r="274" spans="1:11" ht="12.75" x14ac:dyDescent="0.2">
      <c r="A274" s="62">
        <v>2</v>
      </c>
      <c r="B274" s="57">
        <v>3</v>
      </c>
      <c r="C274" s="57">
        <v>6</v>
      </c>
      <c r="D274" s="57">
        <v>1</v>
      </c>
      <c r="E274" s="57" t="s">
        <v>312</v>
      </c>
      <c r="F274" s="54" t="s">
        <v>213</v>
      </c>
      <c r="G274" s="55"/>
      <c r="H274" s="55"/>
      <c r="I274" s="55"/>
      <c r="J274" s="55">
        <f>SUBTOTAL(9,G274:I274)</f>
        <v>0</v>
      </c>
      <c r="K274" s="110">
        <f>IFERROR(J274/$J$18*100,"0.00")</f>
        <v>0</v>
      </c>
    </row>
    <row r="275" spans="1:11" ht="12.75" x14ac:dyDescent="0.2">
      <c r="A275" s="62">
        <v>2</v>
      </c>
      <c r="B275" s="57">
        <v>3</v>
      </c>
      <c r="C275" s="57">
        <v>6</v>
      </c>
      <c r="D275" s="57">
        <v>1</v>
      </c>
      <c r="E275" s="57" t="s">
        <v>316</v>
      </c>
      <c r="F275" s="54" t="s">
        <v>214</v>
      </c>
      <c r="G275" s="66"/>
      <c r="H275" s="66"/>
      <c r="I275" s="66"/>
      <c r="J275" s="55">
        <f>SUBTOTAL(9,G275:I275)</f>
        <v>0</v>
      </c>
      <c r="K275" s="110">
        <f>IFERROR(J275/$J$18*100,"0.00")</f>
        <v>0</v>
      </c>
    </row>
    <row r="276" spans="1:11" ht="12.75" x14ac:dyDescent="0.2">
      <c r="A276" s="64">
        <v>2</v>
      </c>
      <c r="B276" s="65">
        <v>3</v>
      </c>
      <c r="C276" s="65">
        <v>6</v>
      </c>
      <c r="D276" s="65">
        <v>2</v>
      </c>
      <c r="E276" s="65"/>
      <c r="F276" s="61" t="s">
        <v>215</v>
      </c>
      <c r="G276" s="71">
        <f>+G277+G278+G279</f>
        <v>0</v>
      </c>
      <c r="H276" s="71">
        <f>+H277+H278+H279</f>
        <v>0</v>
      </c>
      <c r="I276" s="71">
        <f>+I277+I278+I279</f>
        <v>0</v>
      </c>
      <c r="J276" s="71">
        <f>+J277+J278+J279</f>
        <v>0</v>
      </c>
      <c r="K276" s="121">
        <f>+K277+K278+K279</f>
        <v>0</v>
      </c>
    </row>
    <row r="277" spans="1:11" ht="12.75" x14ac:dyDescent="0.2">
      <c r="A277" s="62">
        <v>2</v>
      </c>
      <c r="B277" s="57">
        <v>3</v>
      </c>
      <c r="C277" s="57">
        <v>6</v>
      </c>
      <c r="D277" s="57">
        <v>2</v>
      </c>
      <c r="E277" s="57" t="s">
        <v>309</v>
      </c>
      <c r="F277" s="54" t="s">
        <v>216</v>
      </c>
      <c r="G277" s="55"/>
      <c r="H277" s="55"/>
      <c r="I277" s="55"/>
      <c r="J277" s="55">
        <f>SUBTOTAL(9,G277:I277)</f>
        <v>0</v>
      </c>
      <c r="K277" s="110">
        <f>IFERROR(J277/$J$18*100,"0.00")</f>
        <v>0</v>
      </c>
    </row>
    <row r="278" spans="1:11" ht="12.75" x14ac:dyDescent="0.2">
      <c r="A278" s="62">
        <v>2</v>
      </c>
      <c r="B278" s="57">
        <v>3</v>
      </c>
      <c r="C278" s="57">
        <v>6</v>
      </c>
      <c r="D278" s="57">
        <v>2</v>
      </c>
      <c r="E278" s="57" t="s">
        <v>310</v>
      </c>
      <c r="F278" s="54" t="s">
        <v>217</v>
      </c>
      <c r="G278" s="55"/>
      <c r="H278" s="55"/>
      <c r="I278" s="55"/>
      <c r="J278" s="55">
        <f>SUBTOTAL(9,G278:I278)</f>
        <v>0</v>
      </c>
      <c r="K278" s="110">
        <f>IFERROR(J278/$J$18*100,"0.00")</f>
        <v>0</v>
      </c>
    </row>
    <row r="279" spans="1:11" ht="12.75" x14ac:dyDescent="0.2">
      <c r="A279" s="62">
        <v>2</v>
      </c>
      <c r="B279" s="57">
        <v>3</v>
      </c>
      <c r="C279" s="57">
        <v>6</v>
      </c>
      <c r="D279" s="57">
        <v>2</v>
      </c>
      <c r="E279" s="57" t="s">
        <v>311</v>
      </c>
      <c r="F279" s="54" t="s">
        <v>218</v>
      </c>
      <c r="G279" s="66"/>
      <c r="H279" s="66"/>
      <c r="I279" s="66"/>
      <c r="J279" s="55">
        <f>SUBTOTAL(9,G279:I279)</f>
        <v>0</v>
      </c>
      <c r="K279" s="110">
        <f>IFERROR(J279/$J$18*100,"0.00")</f>
        <v>0</v>
      </c>
    </row>
    <row r="280" spans="1:11" ht="12.75" x14ac:dyDescent="0.2">
      <c r="A280" s="64">
        <v>2</v>
      </c>
      <c r="B280" s="65">
        <v>3</v>
      </c>
      <c r="C280" s="65">
        <v>6</v>
      </c>
      <c r="D280" s="65">
        <v>3</v>
      </c>
      <c r="E280" s="65"/>
      <c r="F280" s="61" t="s">
        <v>219</v>
      </c>
      <c r="G280" s="71">
        <f>+G281+G282+G283+G284+G285+G286</f>
        <v>0</v>
      </c>
      <c r="H280" s="71">
        <f>+H281+H282+H283+H284+H285+H286</f>
        <v>482964.12</v>
      </c>
      <c r="I280" s="71">
        <f>+I281+I282+I283+I284+I285+I286</f>
        <v>0</v>
      </c>
      <c r="J280" s="71">
        <f>+J281+J282+J283+J284+J285+J286</f>
        <v>482964.12</v>
      </c>
      <c r="K280" s="121">
        <f>+K281+K282+K283+K284+K285+K286</f>
        <v>6.8024704855695298E-2</v>
      </c>
    </row>
    <row r="281" spans="1:11" ht="12.75" x14ac:dyDescent="0.2">
      <c r="A281" s="62">
        <v>2</v>
      </c>
      <c r="B281" s="57">
        <v>3</v>
      </c>
      <c r="C281" s="57">
        <v>6</v>
      </c>
      <c r="D281" s="57">
        <v>3</v>
      </c>
      <c r="E281" s="57" t="s">
        <v>309</v>
      </c>
      <c r="F281" s="54" t="s">
        <v>220</v>
      </c>
      <c r="G281" s="55"/>
      <c r="H281" s="55"/>
      <c r="I281" s="55"/>
      <c r="J281" s="55">
        <f t="shared" ref="J281:J286" si="12">SUBTOTAL(9,G281:I281)</f>
        <v>0</v>
      </c>
      <c r="K281" s="110">
        <f t="shared" ref="K281:K286" si="13">IFERROR(J281/$J$18*100,"0.00")</f>
        <v>0</v>
      </c>
    </row>
    <row r="282" spans="1:11" ht="12.75" x14ac:dyDescent="0.2">
      <c r="A282" s="62">
        <v>2</v>
      </c>
      <c r="B282" s="57">
        <v>3</v>
      </c>
      <c r="C282" s="57">
        <v>6</v>
      </c>
      <c r="D282" s="57">
        <v>3</v>
      </c>
      <c r="E282" s="57" t="s">
        <v>310</v>
      </c>
      <c r="F282" s="54" t="s">
        <v>221</v>
      </c>
      <c r="G282" s="55"/>
      <c r="H282" s="55"/>
      <c r="I282" s="55"/>
      <c r="J282" s="55">
        <f t="shared" si="12"/>
        <v>0</v>
      </c>
      <c r="K282" s="110">
        <f t="shared" si="13"/>
        <v>0</v>
      </c>
    </row>
    <row r="283" spans="1:11" ht="12.75" x14ac:dyDescent="0.2">
      <c r="A283" s="62">
        <v>2</v>
      </c>
      <c r="B283" s="57">
        <v>3</v>
      </c>
      <c r="C283" s="57">
        <v>6</v>
      </c>
      <c r="D283" s="57">
        <v>3</v>
      </c>
      <c r="E283" s="57" t="s">
        <v>311</v>
      </c>
      <c r="F283" s="54" t="s">
        <v>222</v>
      </c>
      <c r="G283" s="55"/>
      <c r="H283" s="55"/>
      <c r="I283" s="55"/>
      <c r="J283" s="55">
        <f t="shared" si="12"/>
        <v>0</v>
      </c>
      <c r="K283" s="110">
        <f t="shared" si="13"/>
        <v>0</v>
      </c>
    </row>
    <row r="284" spans="1:11" ht="12.75" x14ac:dyDescent="0.2">
      <c r="A284" s="62">
        <v>2</v>
      </c>
      <c r="B284" s="57">
        <v>3</v>
      </c>
      <c r="C284" s="57">
        <v>6</v>
      </c>
      <c r="D284" s="57">
        <v>3</v>
      </c>
      <c r="E284" s="57" t="s">
        <v>312</v>
      </c>
      <c r="F284" s="70" t="s">
        <v>223</v>
      </c>
      <c r="G284" s="55"/>
      <c r="H284" s="55">
        <v>300000</v>
      </c>
      <c r="I284" s="55"/>
      <c r="J284" s="55">
        <f t="shared" si="12"/>
        <v>300000</v>
      </c>
      <c r="K284" s="110">
        <f t="shared" si="13"/>
        <v>4.2254508381924086E-2</v>
      </c>
    </row>
    <row r="285" spans="1:11" ht="12.75" x14ac:dyDescent="0.2">
      <c r="A285" s="62">
        <v>2</v>
      </c>
      <c r="B285" s="57">
        <v>3</v>
      </c>
      <c r="C285" s="57">
        <v>6</v>
      </c>
      <c r="D285" s="57">
        <v>3</v>
      </c>
      <c r="E285" s="57" t="s">
        <v>316</v>
      </c>
      <c r="F285" s="54" t="s">
        <v>224</v>
      </c>
      <c r="G285" s="55"/>
      <c r="H285" s="55"/>
      <c r="I285" s="55"/>
      <c r="J285" s="55">
        <f t="shared" si="12"/>
        <v>0</v>
      </c>
      <c r="K285" s="110">
        <f t="shared" si="13"/>
        <v>0</v>
      </c>
    </row>
    <row r="286" spans="1:11" ht="12.75" x14ac:dyDescent="0.2">
      <c r="A286" s="62">
        <v>2</v>
      </c>
      <c r="B286" s="57">
        <v>3</v>
      </c>
      <c r="C286" s="57">
        <v>6</v>
      </c>
      <c r="D286" s="57">
        <v>3</v>
      </c>
      <c r="E286" s="57" t="s">
        <v>354</v>
      </c>
      <c r="F286" s="54" t="s">
        <v>225</v>
      </c>
      <c r="G286" s="66"/>
      <c r="H286" s="66">
        <v>182964.12</v>
      </c>
      <c r="I286" s="66"/>
      <c r="J286" s="55">
        <f t="shared" si="12"/>
        <v>182964.12</v>
      </c>
      <c r="K286" s="110">
        <f t="shared" si="13"/>
        <v>2.5770196473771212E-2</v>
      </c>
    </row>
    <row r="287" spans="1:11" ht="12.75" x14ac:dyDescent="0.2">
      <c r="A287" s="64">
        <v>2</v>
      </c>
      <c r="B287" s="65">
        <v>3</v>
      </c>
      <c r="C287" s="65">
        <v>6</v>
      </c>
      <c r="D287" s="65">
        <v>4</v>
      </c>
      <c r="E287" s="65"/>
      <c r="F287" s="61" t="s">
        <v>39</v>
      </c>
      <c r="G287" s="71">
        <f>+G288+G289+G290+G291+G292+G293+G294</f>
        <v>0</v>
      </c>
      <c r="H287" s="71">
        <f>+H288+H289+H290+H291+H292+H293+H294</f>
        <v>897987.15</v>
      </c>
      <c r="I287" s="71">
        <f>+I288+I289+I290+I291+I292+I293+I294</f>
        <v>0</v>
      </c>
      <c r="J287" s="71">
        <f>+J288+J289+J290+J291+J292+J293+J294</f>
        <v>897987.15</v>
      </c>
      <c r="K287" s="121">
        <f>+K288+K289+K290+K291+K292+K293+K294</f>
        <v>0.12648001852178373</v>
      </c>
    </row>
    <row r="288" spans="1:11" ht="12.75" x14ac:dyDescent="0.2">
      <c r="A288" s="62">
        <v>2</v>
      </c>
      <c r="B288" s="57">
        <v>3</v>
      </c>
      <c r="C288" s="57">
        <v>6</v>
      </c>
      <c r="D288" s="57">
        <v>4</v>
      </c>
      <c r="E288" s="57" t="s">
        <v>309</v>
      </c>
      <c r="F288" s="54" t="s">
        <v>226</v>
      </c>
      <c r="G288" s="55"/>
      <c r="H288" s="55"/>
      <c r="I288" s="55"/>
      <c r="J288" s="55">
        <f t="shared" ref="J288:J294" si="14">SUBTOTAL(9,G288:I288)</f>
        <v>0</v>
      </c>
      <c r="K288" s="110">
        <f t="shared" ref="K288:K294" si="15">IFERROR(J288/$J$18*100,"0.00")</f>
        <v>0</v>
      </c>
    </row>
    <row r="289" spans="1:11" ht="12.75" x14ac:dyDescent="0.2">
      <c r="A289" s="62">
        <v>2</v>
      </c>
      <c r="B289" s="57">
        <v>3</v>
      </c>
      <c r="C289" s="57">
        <v>6</v>
      </c>
      <c r="D289" s="57">
        <v>4</v>
      </c>
      <c r="E289" s="57" t="s">
        <v>310</v>
      </c>
      <c r="F289" s="54" t="s">
        <v>227</v>
      </c>
      <c r="G289" s="55"/>
      <c r="H289" s="55"/>
      <c r="I289" s="55"/>
      <c r="J289" s="55">
        <f t="shared" si="14"/>
        <v>0</v>
      </c>
      <c r="K289" s="110">
        <f t="shared" si="15"/>
        <v>0</v>
      </c>
    </row>
    <row r="290" spans="1:11" ht="12.75" x14ac:dyDescent="0.2">
      <c r="A290" s="62">
        <v>2</v>
      </c>
      <c r="B290" s="57">
        <v>3</v>
      </c>
      <c r="C290" s="57">
        <v>6</v>
      </c>
      <c r="D290" s="57">
        <v>4</v>
      </c>
      <c r="E290" s="57" t="s">
        <v>311</v>
      </c>
      <c r="F290" s="54" t="s">
        <v>228</v>
      </c>
      <c r="G290" s="55"/>
      <c r="H290" s="55"/>
      <c r="I290" s="55"/>
      <c r="J290" s="55">
        <f t="shared" si="14"/>
        <v>0</v>
      </c>
      <c r="K290" s="110">
        <f t="shared" si="15"/>
        <v>0</v>
      </c>
    </row>
    <row r="291" spans="1:11" ht="12.75" x14ac:dyDescent="0.2">
      <c r="A291" s="62">
        <v>2</v>
      </c>
      <c r="B291" s="57">
        <v>3</v>
      </c>
      <c r="C291" s="57">
        <v>6</v>
      </c>
      <c r="D291" s="57">
        <v>4</v>
      </c>
      <c r="E291" s="57" t="s">
        <v>312</v>
      </c>
      <c r="F291" s="54" t="s">
        <v>229</v>
      </c>
      <c r="G291" s="55"/>
      <c r="H291" s="55"/>
      <c r="I291" s="55"/>
      <c r="J291" s="55">
        <f t="shared" si="14"/>
        <v>0</v>
      </c>
      <c r="K291" s="110">
        <f t="shared" si="15"/>
        <v>0</v>
      </c>
    </row>
    <row r="292" spans="1:11" ht="12.75" x14ac:dyDescent="0.2">
      <c r="A292" s="62">
        <v>2</v>
      </c>
      <c r="B292" s="57">
        <v>3</v>
      </c>
      <c r="C292" s="57">
        <v>6</v>
      </c>
      <c r="D292" s="57">
        <v>4</v>
      </c>
      <c r="E292" s="57" t="s">
        <v>316</v>
      </c>
      <c r="F292" s="54" t="s">
        <v>230</v>
      </c>
      <c r="G292" s="55"/>
      <c r="H292" s="55"/>
      <c r="I292" s="55"/>
      <c r="J292" s="55">
        <f t="shared" si="14"/>
        <v>0</v>
      </c>
      <c r="K292" s="110">
        <f t="shared" si="15"/>
        <v>0</v>
      </c>
    </row>
    <row r="293" spans="1:11" ht="12.75" x14ac:dyDescent="0.2">
      <c r="A293" s="62">
        <v>2</v>
      </c>
      <c r="B293" s="57">
        <v>3</v>
      </c>
      <c r="C293" s="57">
        <v>6</v>
      </c>
      <c r="D293" s="57">
        <v>4</v>
      </c>
      <c r="E293" s="57" t="s">
        <v>354</v>
      </c>
      <c r="F293" s="54" t="s">
        <v>231</v>
      </c>
      <c r="G293" s="55"/>
      <c r="H293" s="55"/>
      <c r="I293" s="55"/>
      <c r="J293" s="55">
        <f t="shared" si="14"/>
        <v>0</v>
      </c>
      <c r="K293" s="110">
        <f t="shared" si="15"/>
        <v>0</v>
      </c>
    </row>
    <row r="294" spans="1:11" ht="12.75" x14ac:dyDescent="0.2">
      <c r="A294" s="62">
        <v>2</v>
      </c>
      <c r="B294" s="57">
        <v>3</v>
      </c>
      <c r="C294" s="57">
        <v>6</v>
      </c>
      <c r="D294" s="57">
        <v>4</v>
      </c>
      <c r="E294" s="57" t="s">
        <v>356</v>
      </c>
      <c r="F294" s="54" t="s">
        <v>232</v>
      </c>
      <c r="G294" s="66"/>
      <c r="H294" s="66">
        <v>897987.15</v>
      </c>
      <c r="I294" s="66"/>
      <c r="J294" s="55">
        <f t="shared" si="14"/>
        <v>897987.15</v>
      </c>
      <c r="K294" s="110">
        <f t="shared" si="15"/>
        <v>0.12648001852178373</v>
      </c>
    </row>
    <row r="295" spans="1:11" ht="12.75" x14ac:dyDescent="0.2">
      <c r="A295" s="64">
        <v>2</v>
      </c>
      <c r="B295" s="65">
        <v>3</v>
      </c>
      <c r="C295" s="65">
        <v>6</v>
      </c>
      <c r="D295" s="65">
        <v>9</v>
      </c>
      <c r="E295" s="65"/>
      <c r="F295" s="61" t="s">
        <v>233</v>
      </c>
      <c r="G295" s="71">
        <f>+G296</f>
        <v>0</v>
      </c>
      <c r="H295" s="71">
        <f>+H296</f>
        <v>0</v>
      </c>
      <c r="I295" s="71">
        <f>+I296</f>
        <v>0</v>
      </c>
      <c r="J295" s="71">
        <f>+J296</f>
        <v>0</v>
      </c>
      <c r="K295" s="121">
        <f>+K296</f>
        <v>0</v>
      </c>
    </row>
    <row r="296" spans="1:11" ht="12.75" x14ac:dyDescent="0.2">
      <c r="A296" s="62">
        <v>2</v>
      </c>
      <c r="B296" s="57">
        <v>3</v>
      </c>
      <c r="C296" s="57">
        <v>6</v>
      </c>
      <c r="D296" s="57">
        <v>9</v>
      </c>
      <c r="E296" s="57" t="s">
        <v>309</v>
      </c>
      <c r="F296" s="54" t="s">
        <v>233</v>
      </c>
      <c r="G296" s="66"/>
      <c r="H296" s="66"/>
      <c r="I296" s="66"/>
      <c r="J296" s="55">
        <f>SUBTOTAL(9,G296:I296)</f>
        <v>0</v>
      </c>
      <c r="K296" s="110">
        <f>IFERROR(J296/$J$18*100,"0.00")</f>
        <v>0</v>
      </c>
    </row>
    <row r="297" spans="1:11" ht="12.75" x14ac:dyDescent="0.2">
      <c r="A297" s="86">
        <v>2</v>
      </c>
      <c r="B297" s="84">
        <v>3</v>
      </c>
      <c r="C297" s="84">
        <v>7</v>
      </c>
      <c r="D297" s="84"/>
      <c r="E297" s="84"/>
      <c r="F297" s="87" t="s">
        <v>386</v>
      </c>
      <c r="G297" s="85">
        <f>+G298+G306</f>
        <v>0</v>
      </c>
      <c r="H297" s="85">
        <f>+H298+H306</f>
        <v>21743094.539999999</v>
      </c>
      <c r="I297" s="85">
        <f>+I298+I306</f>
        <v>0</v>
      </c>
      <c r="J297" s="85">
        <f>+J298+J306</f>
        <v>21743094.539999999</v>
      </c>
      <c r="K297" s="119">
        <f>+K298+K306</f>
        <v>3.062479234964659</v>
      </c>
    </row>
    <row r="298" spans="1:11" ht="12.75" x14ac:dyDescent="0.2">
      <c r="A298" s="64">
        <v>2</v>
      </c>
      <c r="B298" s="65">
        <v>3</v>
      </c>
      <c r="C298" s="65">
        <v>7</v>
      </c>
      <c r="D298" s="65">
        <v>1</v>
      </c>
      <c r="E298" s="65"/>
      <c r="F298" s="61" t="s">
        <v>234</v>
      </c>
      <c r="G298" s="71">
        <f>+G299+G300+G301+G302+G303+G304+G305</f>
        <v>0</v>
      </c>
      <c r="H298" s="71">
        <f>+H299+H300+H301+H302+H303+H304+H305</f>
        <v>9973922.7400000002</v>
      </c>
      <c r="I298" s="71">
        <f>+I299+I300+I301+I302+I303+I304+I305</f>
        <v>0</v>
      </c>
      <c r="J298" s="71">
        <f>+J299+J300+J301+J302+J303+J304+J305</f>
        <v>9973922.7400000002</v>
      </c>
      <c r="K298" s="121">
        <f>+K299+K300+K301+K302+K303+K304+K305</f>
        <v>1.4048106733933106</v>
      </c>
    </row>
    <row r="299" spans="1:11" ht="12.75" x14ac:dyDescent="0.2">
      <c r="A299" s="62">
        <v>2</v>
      </c>
      <c r="B299" s="57">
        <v>3</v>
      </c>
      <c r="C299" s="57">
        <v>7</v>
      </c>
      <c r="D299" s="57">
        <v>1</v>
      </c>
      <c r="E299" s="57" t="s">
        <v>309</v>
      </c>
      <c r="F299" s="54" t="s">
        <v>235</v>
      </c>
      <c r="G299" s="55"/>
      <c r="H299" s="55">
        <v>1500000</v>
      </c>
      <c r="I299" s="55"/>
      <c r="J299" s="55">
        <f t="shared" ref="J299:J305" si="16">SUBTOTAL(9,G299:I299)</f>
        <v>1500000</v>
      </c>
      <c r="K299" s="110">
        <f t="shared" ref="K299:K305" si="17">IFERROR(J299/$J$18*100,"0.00")</f>
        <v>0.21127254190962041</v>
      </c>
    </row>
    <row r="300" spans="1:11" ht="12.75" x14ac:dyDescent="0.2">
      <c r="A300" s="62">
        <v>2</v>
      </c>
      <c r="B300" s="57">
        <v>3</v>
      </c>
      <c r="C300" s="57">
        <v>7</v>
      </c>
      <c r="D300" s="57">
        <v>1</v>
      </c>
      <c r="E300" s="57" t="s">
        <v>310</v>
      </c>
      <c r="F300" s="54" t="s">
        <v>236</v>
      </c>
      <c r="G300" s="55"/>
      <c r="H300" s="55">
        <v>6313922.5899999999</v>
      </c>
      <c r="I300" s="55"/>
      <c r="J300" s="55">
        <f t="shared" si="16"/>
        <v>6313922.5899999999</v>
      </c>
      <c r="K300" s="110">
        <f t="shared" si="17"/>
        <v>0.88930565000658268</v>
      </c>
    </row>
    <row r="301" spans="1:11" ht="12.75" x14ac:dyDescent="0.2">
      <c r="A301" s="62">
        <v>2</v>
      </c>
      <c r="B301" s="57">
        <v>3</v>
      </c>
      <c r="C301" s="57">
        <v>7</v>
      </c>
      <c r="D301" s="57">
        <v>1</v>
      </c>
      <c r="E301" s="57" t="s">
        <v>311</v>
      </c>
      <c r="F301" s="54" t="s">
        <v>237</v>
      </c>
      <c r="G301" s="55"/>
      <c r="H301" s="55">
        <v>0</v>
      </c>
      <c r="I301" s="55"/>
      <c r="J301" s="55">
        <f t="shared" si="16"/>
        <v>0</v>
      </c>
      <c r="K301" s="110">
        <f t="shared" si="17"/>
        <v>0</v>
      </c>
    </row>
    <row r="302" spans="1:11" ht="12.75" x14ac:dyDescent="0.2">
      <c r="A302" s="62">
        <v>2</v>
      </c>
      <c r="B302" s="57">
        <v>3</v>
      </c>
      <c r="C302" s="57">
        <v>7</v>
      </c>
      <c r="D302" s="57">
        <v>1</v>
      </c>
      <c r="E302" s="57" t="s">
        <v>312</v>
      </c>
      <c r="F302" s="54" t="s">
        <v>238</v>
      </c>
      <c r="G302" s="55"/>
      <c r="H302" s="55">
        <v>2160000.15</v>
      </c>
      <c r="I302" s="55"/>
      <c r="J302" s="55">
        <f t="shared" si="16"/>
        <v>2160000.15</v>
      </c>
      <c r="K302" s="110">
        <f t="shared" si="17"/>
        <v>0.30423248147710757</v>
      </c>
    </row>
    <row r="303" spans="1:11" ht="12.75" x14ac:dyDescent="0.2">
      <c r="A303" s="62">
        <v>2</v>
      </c>
      <c r="B303" s="57">
        <v>3</v>
      </c>
      <c r="C303" s="57">
        <v>7</v>
      </c>
      <c r="D303" s="57">
        <v>1</v>
      </c>
      <c r="E303" s="57" t="s">
        <v>316</v>
      </c>
      <c r="F303" s="54" t="s">
        <v>239</v>
      </c>
      <c r="G303" s="55"/>
      <c r="H303" s="55">
        <v>0</v>
      </c>
      <c r="I303" s="55"/>
      <c r="J303" s="55">
        <f t="shared" si="16"/>
        <v>0</v>
      </c>
      <c r="K303" s="110">
        <f t="shared" si="17"/>
        <v>0</v>
      </c>
    </row>
    <row r="304" spans="1:11" ht="12.75" x14ac:dyDescent="0.2">
      <c r="A304" s="62">
        <v>2</v>
      </c>
      <c r="B304" s="57">
        <v>3</v>
      </c>
      <c r="C304" s="57">
        <v>7</v>
      </c>
      <c r="D304" s="57">
        <v>1</v>
      </c>
      <c r="E304" s="57" t="s">
        <v>354</v>
      </c>
      <c r="F304" s="54" t="s">
        <v>240</v>
      </c>
      <c r="G304" s="55"/>
      <c r="H304" s="55"/>
      <c r="I304" s="55"/>
      <c r="J304" s="55">
        <f t="shared" si="16"/>
        <v>0</v>
      </c>
      <c r="K304" s="110">
        <f t="shared" si="17"/>
        <v>0</v>
      </c>
    </row>
    <row r="305" spans="1:11" ht="12.75" x14ac:dyDescent="0.2">
      <c r="A305" s="62">
        <v>2</v>
      </c>
      <c r="B305" s="57">
        <v>3</v>
      </c>
      <c r="C305" s="57">
        <v>7</v>
      </c>
      <c r="D305" s="57">
        <v>1</v>
      </c>
      <c r="E305" s="57" t="s">
        <v>356</v>
      </c>
      <c r="F305" s="54" t="s">
        <v>387</v>
      </c>
      <c r="G305" s="66"/>
      <c r="H305" s="66"/>
      <c r="I305" s="66"/>
      <c r="J305" s="55">
        <f t="shared" si="16"/>
        <v>0</v>
      </c>
      <c r="K305" s="110">
        <f t="shared" si="17"/>
        <v>0</v>
      </c>
    </row>
    <row r="306" spans="1:11" ht="12.75" x14ac:dyDescent="0.2">
      <c r="A306" s="64">
        <v>2</v>
      </c>
      <c r="B306" s="65">
        <v>3</v>
      </c>
      <c r="C306" s="65">
        <v>7</v>
      </c>
      <c r="D306" s="65">
        <v>2</v>
      </c>
      <c r="E306" s="65"/>
      <c r="F306" s="61" t="s">
        <v>241</v>
      </c>
      <c r="G306" s="71">
        <f>+G307+G308+G309+G310+G311+G312</f>
        <v>0</v>
      </c>
      <c r="H306" s="71">
        <f>+H307+H308+H309+H310+H311+H312</f>
        <v>11769171.800000001</v>
      </c>
      <c r="I306" s="71">
        <f>+I307+I308+I309+I310+I311+I312</f>
        <v>0</v>
      </c>
      <c r="J306" s="71">
        <f>+J307+J308+J309+J310+J311+J312</f>
        <v>11769171.800000001</v>
      </c>
      <c r="K306" s="121">
        <f>+K307+K308+K309+K310+K311+K312</f>
        <v>1.6576685615713485</v>
      </c>
    </row>
    <row r="307" spans="1:11" ht="12.75" x14ac:dyDescent="0.2">
      <c r="A307" s="56">
        <v>2</v>
      </c>
      <c r="B307" s="57">
        <v>3</v>
      </c>
      <c r="C307" s="57">
        <v>7</v>
      </c>
      <c r="D307" s="57">
        <v>2</v>
      </c>
      <c r="E307" s="57" t="s">
        <v>309</v>
      </c>
      <c r="F307" s="54" t="s">
        <v>242</v>
      </c>
      <c r="G307" s="55"/>
      <c r="H307" s="55"/>
      <c r="I307" s="55"/>
      <c r="J307" s="55">
        <f t="shared" ref="J307:J312" si="18">SUBTOTAL(9,G307:I307)</f>
        <v>0</v>
      </c>
      <c r="K307" s="110">
        <f t="shared" ref="K307:K312" si="19">IFERROR(J307/$J$18*100,"0.00")</f>
        <v>0</v>
      </c>
    </row>
    <row r="308" spans="1:11" ht="12.75" x14ac:dyDescent="0.2">
      <c r="A308" s="56">
        <v>2</v>
      </c>
      <c r="B308" s="57">
        <v>3</v>
      </c>
      <c r="C308" s="57">
        <v>7</v>
      </c>
      <c r="D308" s="57">
        <v>2</v>
      </c>
      <c r="E308" s="57" t="s">
        <v>310</v>
      </c>
      <c r="F308" s="54" t="s">
        <v>243</v>
      </c>
      <c r="G308" s="55"/>
      <c r="H308" s="55"/>
      <c r="I308" s="55"/>
      <c r="J308" s="55">
        <f t="shared" si="18"/>
        <v>0</v>
      </c>
      <c r="K308" s="110">
        <f t="shared" si="19"/>
        <v>0</v>
      </c>
    </row>
    <row r="309" spans="1:11" ht="12.75" x14ac:dyDescent="0.2">
      <c r="A309" s="56">
        <v>2</v>
      </c>
      <c r="B309" s="57">
        <v>3</v>
      </c>
      <c r="C309" s="57">
        <v>7</v>
      </c>
      <c r="D309" s="57">
        <v>2</v>
      </c>
      <c r="E309" s="57" t="s">
        <v>311</v>
      </c>
      <c r="F309" s="54" t="s">
        <v>244</v>
      </c>
      <c r="G309" s="55"/>
      <c r="H309" s="55">
        <v>10519171.800000001</v>
      </c>
      <c r="I309" s="55"/>
      <c r="J309" s="55">
        <f t="shared" si="18"/>
        <v>10519171.800000001</v>
      </c>
      <c r="K309" s="110">
        <f t="shared" si="19"/>
        <v>1.4816081099799983</v>
      </c>
    </row>
    <row r="310" spans="1:11" ht="12.75" x14ac:dyDescent="0.2">
      <c r="A310" s="56">
        <v>2</v>
      </c>
      <c r="B310" s="57">
        <v>3</v>
      </c>
      <c r="C310" s="57">
        <v>7</v>
      </c>
      <c r="D310" s="57">
        <v>2</v>
      </c>
      <c r="E310" s="57" t="s">
        <v>312</v>
      </c>
      <c r="F310" s="54" t="s">
        <v>245</v>
      </c>
      <c r="G310" s="55"/>
      <c r="H310" s="55">
        <v>50000</v>
      </c>
      <c r="I310" s="55"/>
      <c r="J310" s="55">
        <f t="shared" si="18"/>
        <v>50000</v>
      </c>
      <c r="K310" s="110">
        <f t="shared" si="19"/>
        <v>7.0424180636540134E-3</v>
      </c>
    </row>
    <row r="311" spans="1:11" ht="12.75" x14ac:dyDescent="0.2">
      <c r="A311" s="56">
        <v>2</v>
      </c>
      <c r="B311" s="57">
        <v>3</v>
      </c>
      <c r="C311" s="57">
        <v>7</v>
      </c>
      <c r="D311" s="57">
        <v>2</v>
      </c>
      <c r="E311" s="57" t="s">
        <v>316</v>
      </c>
      <c r="F311" s="54" t="s">
        <v>246</v>
      </c>
      <c r="G311" s="66"/>
      <c r="H311" s="66">
        <v>0</v>
      </c>
      <c r="I311" s="66"/>
      <c r="J311" s="55">
        <f t="shared" si="18"/>
        <v>0</v>
      </c>
      <c r="K311" s="110">
        <f t="shared" si="19"/>
        <v>0</v>
      </c>
    </row>
    <row r="312" spans="1:11" ht="12.75" x14ac:dyDescent="0.2">
      <c r="A312" s="70">
        <v>2</v>
      </c>
      <c r="B312" s="70">
        <v>3</v>
      </c>
      <c r="C312" s="70">
        <v>7</v>
      </c>
      <c r="D312" s="70">
        <v>2</v>
      </c>
      <c r="E312" s="70" t="s">
        <v>354</v>
      </c>
      <c r="F312" s="58" t="s">
        <v>388</v>
      </c>
      <c r="G312" s="66"/>
      <c r="H312" s="66">
        <v>1200000</v>
      </c>
      <c r="I312" s="66"/>
      <c r="J312" s="55">
        <f t="shared" si="18"/>
        <v>1200000</v>
      </c>
      <c r="K312" s="110">
        <f t="shared" si="19"/>
        <v>0.16901803352769634</v>
      </c>
    </row>
    <row r="313" spans="1:11" ht="12.75" x14ac:dyDescent="0.2">
      <c r="A313" s="86">
        <v>2</v>
      </c>
      <c r="B313" s="84">
        <v>3</v>
      </c>
      <c r="C313" s="84">
        <v>8</v>
      </c>
      <c r="D313" s="84"/>
      <c r="E313" s="84"/>
      <c r="F313" s="87" t="s">
        <v>389</v>
      </c>
      <c r="G313" s="85">
        <f>+G314+G316</f>
        <v>0</v>
      </c>
      <c r="H313" s="85">
        <f>+H314+H316</f>
        <v>0</v>
      </c>
      <c r="I313" s="85">
        <f>+I314+I316</f>
        <v>0</v>
      </c>
      <c r="J313" s="85">
        <f>+J314+J316</f>
        <v>0</v>
      </c>
      <c r="K313" s="119">
        <f>+K314+K316</f>
        <v>0</v>
      </c>
    </row>
    <row r="314" spans="1:11" ht="12.75" x14ac:dyDescent="0.2">
      <c r="A314" s="74">
        <v>2</v>
      </c>
      <c r="B314" s="74">
        <v>3</v>
      </c>
      <c r="C314" s="74">
        <v>8</v>
      </c>
      <c r="D314" s="74">
        <v>1</v>
      </c>
      <c r="E314" s="74"/>
      <c r="F314" s="53" t="s">
        <v>390</v>
      </c>
      <c r="G314" s="79">
        <f>+G315</f>
        <v>0</v>
      </c>
      <c r="H314" s="79">
        <f>+H315</f>
        <v>0</v>
      </c>
      <c r="I314" s="79">
        <f>+I315</f>
        <v>0</v>
      </c>
      <c r="J314" s="79">
        <f>+J315</f>
        <v>0</v>
      </c>
      <c r="K314" s="120">
        <f>+K315</f>
        <v>0</v>
      </c>
    </row>
    <row r="315" spans="1:11" ht="12.75" x14ac:dyDescent="0.2">
      <c r="A315" s="70">
        <v>2</v>
      </c>
      <c r="B315" s="70">
        <v>3</v>
      </c>
      <c r="C315" s="70">
        <v>8</v>
      </c>
      <c r="D315" s="70">
        <v>1</v>
      </c>
      <c r="E315" s="70" t="s">
        <v>309</v>
      </c>
      <c r="F315" s="58" t="s">
        <v>390</v>
      </c>
      <c r="G315" s="66"/>
      <c r="H315" s="66"/>
      <c r="I315" s="66"/>
      <c r="J315" s="55">
        <f>SUBTOTAL(9,G315:I315)</f>
        <v>0</v>
      </c>
      <c r="K315" s="110">
        <f>IFERROR(J315/$J$18*100,"0.00")</f>
        <v>0</v>
      </c>
    </row>
    <row r="316" spans="1:11" ht="12.75" x14ac:dyDescent="0.2">
      <c r="A316" s="74">
        <v>2</v>
      </c>
      <c r="B316" s="74">
        <v>3</v>
      </c>
      <c r="C316" s="74">
        <v>8</v>
      </c>
      <c r="D316" s="74">
        <v>2</v>
      </c>
      <c r="E316" s="74"/>
      <c r="F316" s="53" t="s">
        <v>391</v>
      </c>
      <c r="G316" s="79">
        <f>+G317</f>
        <v>0</v>
      </c>
      <c r="H316" s="79">
        <f>+H317</f>
        <v>0</v>
      </c>
      <c r="I316" s="79">
        <f>+I317</f>
        <v>0</v>
      </c>
      <c r="J316" s="79">
        <f>+J317</f>
        <v>0</v>
      </c>
      <c r="K316" s="120">
        <f>+K317</f>
        <v>0</v>
      </c>
    </row>
    <row r="317" spans="1:11" ht="12.75" x14ac:dyDescent="0.2">
      <c r="A317" s="70">
        <v>2</v>
      </c>
      <c r="B317" s="70">
        <v>3</v>
      </c>
      <c r="C317" s="70">
        <v>8</v>
      </c>
      <c r="D317" s="70">
        <v>2</v>
      </c>
      <c r="E317" s="70" t="s">
        <v>309</v>
      </c>
      <c r="F317" s="58" t="s">
        <v>391</v>
      </c>
      <c r="G317" s="66"/>
      <c r="H317" s="66"/>
      <c r="I317" s="66"/>
      <c r="J317" s="55">
        <f>SUBTOTAL(9,G317:I317)</f>
        <v>0</v>
      </c>
      <c r="K317" s="110">
        <f>IFERROR(J317/$J$18*100,"0.00")</f>
        <v>0</v>
      </c>
    </row>
    <row r="318" spans="1:11" ht="12.75" x14ac:dyDescent="0.2">
      <c r="A318" s="86">
        <v>2</v>
      </c>
      <c r="B318" s="84">
        <v>3</v>
      </c>
      <c r="C318" s="84">
        <v>9</v>
      </c>
      <c r="D318" s="84"/>
      <c r="E318" s="84"/>
      <c r="F318" s="87" t="s">
        <v>40</v>
      </c>
      <c r="G318" s="85">
        <f>+G319+G321+G323+G325+G327+G329+G331+G333+G335</f>
        <v>0</v>
      </c>
      <c r="H318" s="85">
        <f>+H319+H321+H323+H325+H327+H329+H331+H333+H335</f>
        <v>106122302.45</v>
      </c>
      <c r="I318" s="85">
        <f>+I319+I321+I323+I325+I327+I329+I331+I333+I335</f>
        <v>0</v>
      </c>
      <c r="J318" s="85">
        <f>+J319+J321+J323+J325+J327+J329+J331+J333+J335</f>
        <v>106122302.45</v>
      </c>
      <c r="K318" s="119">
        <f>+K319+K321+K323+K325+K327+K329+K331+K333+K335</f>
        <v>14.947152394608691</v>
      </c>
    </row>
    <row r="319" spans="1:11" ht="12.75" x14ac:dyDescent="0.2">
      <c r="A319" s="64">
        <v>2</v>
      </c>
      <c r="B319" s="65">
        <v>3</v>
      </c>
      <c r="C319" s="65">
        <v>9</v>
      </c>
      <c r="D319" s="65">
        <v>1</v>
      </c>
      <c r="E319" s="65"/>
      <c r="F319" s="61" t="s">
        <v>247</v>
      </c>
      <c r="G319" s="71">
        <f>+G320</f>
        <v>0</v>
      </c>
      <c r="H319" s="71">
        <f>+H320</f>
        <v>13606169.49</v>
      </c>
      <c r="I319" s="71">
        <f>+I320</f>
        <v>0</v>
      </c>
      <c r="J319" s="71">
        <f>+J320</f>
        <v>13606169.49</v>
      </c>
      <c r="K319" s="121">
        <f>+K320</f>
        <v>1.9164066758702822</v>
      </c>
    </row>
    <row r="320" spans="1:11" ht="12.75" x14ac:dyDescent="0.2">
      <c r="A320" s="62">
        <v>2</v>
      </c>
      <c r="B320" s="57">
        <v>3</v>
      </c>
      <c r="C320" s="57">
        <v>9</v>
      </c>
      <c r="D320" s="57">
        <v>1</v>
      </c>
      <c r="E320" s="57" t="s">
        <v>309</v>
      </c>
      <c r="F320" s="54" t="s">
        <v>247</v>
      </c>
      <c r="G320" s="55"/>
      <c r="H320" s="55">
        <v>13606169.49</v>
      </c>
      <c r="I320" s="55"/>
      <c r="J320" s="55">
        <f>SUBTOTAL(9,G320:I320)</f>
        <v>13606169.49</v>
      </c>
      <c r="K320" s="110">
        <f>IFERROR(J320/$J$18*100,"0.00")</f>
        <v>1.9164066758702822</v>
      </c>
    </row>
    <row r="321" spans="1:11" ht="12.75" x14ac:dyDescent="0.2">
      <c r="A321" s="64">
        <v>2</v>
      </c>
      <c r="B321" s="65">
        <v>3</v>
      </c>
      <c r="C321" s="65">
        <v>9</v>
      </c>
      <c r="D321" s="65">
        <v>2</v>
      </c>
      <c r="E321" s="65"/>
      <c r="F321" s="61" t="s">
        <v>248</v>
      </c>
      <c r="G321" s="71">
        <f>+G322</f>
        <v>0</v>
      </c>
      <c r="H321" s="71">
        <f>+H322</f>
        <v>6530996.6299999999</v>
      </c>
      <c r="I321" s="71">
        <f>+I322</f>
        <v>0</v>
      </c>
      <c r="J321" s="71">
        <f>+J322</f>
        <v>6530996.6299999999</v>
      </c>
      <c r="K321" s="121">
        <f>+K322</f>
        <v>0.91988017281550982</v>
      </c>
    </row>
    <row r="322" spans="1:11" ht="12.75" x14ac:dyDescent="0.2">
      <c r="A322" s="62">
        <v>2</v>
      </c>
      <c r="B322" s="57">
        <v>3</v>
      </c>
      <c r="C322" s="57">
        <v>9</v>
      </c>
      <c r="D322" s="57">
        <v>2</v>
      </c>
      <c r="E322" s="57" t="s">
        <v>309</v>
      </c>
      <c r="F322" s="54" t="s">
        <v>248</v>
      </c>
      <c r="G322" s="55"/>
      <c r="H322" s="55">
        <v>6530996.6299999999</v>
      </c>
      <c r="I322" s="55"/>
      <c r="J322" s="55">
        <f>SUBTOTAL(9,G322:I322)</f>
        <v>6530996.6299999999</v>
      </c>
      <c r="K322" s="110">
        <f>IFERROR(J322/$J$18*100,"0.00")</f>
        <v>0.91988017281550982</v>
      </c>
    </row>
    <row r="323" spans="1:11" ht="12.75" x14ac:dyDescent="0.2">
      <c r="A323" s="64">
        <v>2</v>
      </c>
      <c r="B323" s="65">
        <v>3</v>
      </c>
      <c r="C323" s="65">
        <v>9</v>
      </c>
      <c r="D323" s="65">
        <v>3</v>
      </c>
      <c r="E323" s="65"/>
      <c r="F323" s="61" t="s">
        <v>392</v>
      </c>
      <c r="G323" s="71">
        <f>+G324</f>
        <v>0</v>
      </c>
      <c r="H323" s="71">
        <f>+H324</f>
        <v>81369641.709999993</v>
      </c>
      <c r="I323" s="71">
        <f>+I324</f>
        <v>0</v>
      </c>
      <c r="J323" s="71">
        <f>+J324</f>
        <v>81369641.709999993</v>
      </c>
      <c r="K323" s="121">
        <f>+K324</f>
        <v>11.460780692231181</v>
      </c>
    </row>
    <row r="324" spans="1:11" ht="12.75" x14ac:dyDescent="0.2">
      <c r="A324" s="62">
        <v>2</v>
      </c>
      <c r="B324" s="57">
        <v>3</v>
      </c>
      <c r="C324" s="57">
        <v>9</v>
      </c>
      <c r="D324" s="57">
        <v>3</v>
      </c>
      <c r="E324" s="57" t="s">
        <v>309</v>
      </c>
      <c r="F324" s="54" t="s">
        <v>392</v>
      </c>
      <c r="G324" s="55"/>
      <c r="H324" s="55">
        <v>81369641.709999993</v>
      </c>
      <c r="I324" s="55"/>
      <c r="J324" s="55">
        <f>SUBTOTAL(9,G324:I324)</f>
        <v>81369641.709999993</v>
      </c>
      <c r="K324" s="110">
        <f>IFERROR(J324/$J$18*100,"0.00")</f>
        <v>11.460780692231181</v>
      </c>
    </row>
    <row r="325" spans="1:11" ht="12.75" x14ac:dyDescent="0.2">
      <c r="A325" s="64">
        <v>2</v>
      </c>
      <c r="B325" s="65">
        <v>3</v>
      </c>
      <c r="C325" s="65">
        <v>9</v>
      </c>
      <c r="D325" s="65">
        <v>4</v>
      </c>
      <c r="E325" s="65"/>
      <c r="F325" s="61" t="s">
        <v>249</v>
      </c>
      <c r="G325" s="71">
        <f>+G326</f>
        <v>0</v>
      </c>
      <c r="H325" s="71">
        <f>+H326</f>
        <v>65000</v>
      </c>
      <c r="I325" s="71">
        <f>+I326</f>
        <v>0</v>
      </c>
      <c r="J325" s="71">
        <f>+J326</f>
        <v>65000</v>
      </c>
      <c r="K325" s="121">
        <f>+K326</f>
        <v>9.1551434827502175E-3</v>
      </c>
    </row>
    <row r="326" spans="1:11" ht="12.75" x14ac:dyDescent="0.2">
      <c r="A326" s="62">
        <v>2</v>
      </c>
      <c r="B326" s="57">
        <v>3</v>
      </c>
      <c r="C326" s="57">
        <v>9</v>
      </c>
      <c r="D326" s="57">
        <v>4</v>
      </c>
      <c r="E326" s="57" t="s">
        <v>309</v>
      </c>
      <c r="F326" s="54" t="s">
        <v>249</v>
      </c>
      <c r="G326" s="66"/>
      <c r="H326" s="66">
        <v>65000</v>
      </c>
      <c r="I326" s="66"/>
      <c r="J326" s="55">
        <f>SUBTOTAL(9,G326:I326)</f>
        <v>65000</v>
      </c>
      <c r="K326" s="110">
        <f>IFERROR(J326/$J$18*100,"0.00")</f>
        <v>9.1551434827502175E-3</v>
      </c>
    </row>
    <row r="327" spans="1:11" ht="12.75" x14ac:dyDescent="0.2">
      <c r="A327" s="64">
        <v>2</v>
      </c>
      <c r="B327" s="65">
        <v>3</v>
      </c>
      <c r="C327" s="65">
        <v>9</v>
      </c>
      <c r="D327" s="65">
        <v>5</v>
      </c>
      <c r="E327" s="65"/>
      <c r="F327" s="61" t="s">
        <v>250</v>
      </c>
      <c r="G327" s="71">
        <f>+G328</f>
        <v>0</v>
      </c>
      <c r="H327" s="71">
        <f>+H328</f>
        <v>71638</v>
      </c>
      <c r="I327" s="71">
        <f>+I328</f>
        <v>0</v>
      </c>
      <c r="J327" s="71">
        <f>+J328</f>
        <v>71638</v>
      </c>
      <c r="K327" s="121">
        <f>+K328</f>
        <v>1.0090094904880925E-2</v>
      </c>
    </row>
    <row r="328" spans="1:11" ht="12.75" x14ac:dyDescent="0.2">
      <c r="A328" s="62">
        <v>2</v>
      </c>
      <c r="B328" s="57">
        <v>3</v>
      </c>
      <c r="C328" s="57">
        <v>9</v>
      </c>
      <c r="D328" s="57">
        <v>5</v>
      </c>
      <c r="E328" s="57" t="s">
        <v>309</v>
      </c>
      <c r="F328" s="54" t="s">
        <v>250</v>
      </c>
      <c r="G328" s="66"/>
      <c r="H328" s="66">
        <v>71638</v>
      </c>
      <c r="I328" s="66"/>
      <c r="J328" s="55">
        <f>SUBTOTAL(9,G328:I328)</f>
        <v>71638</v>
      </c>
      <c r="K328" s="110">
        <f>IFERROR(J328/$J$18*100,"0.00")</f>
        <v>1.0090094904880925E-2</v>
      </c>
    </row>
    <row r="329" spans="1:11" ht="12.75" x14ac:dyDescent="0.2">
      <c r="A329" s="64">
        <v>2</v>
      </c>
      <c r="B329" s="65">
        <v>3</v>
      </c>
      <c r="C329" s="65">
        <v>9</v>
      </c>
      <c r="D329" s="65">
        <v>6</v>
      </c>
      <c r="E329" s="65"/>
      <c r="F329" s="61" t="s">
        <v>251</v>
      </c>
      <c r="G329" s="71">
        <f>+G330</f>
        <v>0</v>
      </c>
      <c r="H329" s="71">
        <f>+H330</f>
        <v>1200000</v>
      </c>
      <c r="I329" s="71">
        <f>+I330</f>
        <v>0</v>
      </c>
      <c r="J329" s="71">
        <f>+J330</f>
        <v>1200000</v>
      </c>
      <c r="K329" s="121">
        <f>+K330</f>
        <v>0.16901803352769634</v>
      </c>
    </row>
    <row r="330" spans="1:11" ht="12.75" x14ac:dyDescent="0.2">
      <c r="A330" s="62">
        <v>2</v>
      </c>
      <c r="B330" s="57">
        <v>3</v>
      </c>
      <c r="C330" s="57">
        <v>9</v>
      </c>
      <c r="D330" s="57">
        <v>6</v>
      </c>
      <c r="E330" s="57" t="s">
        <v>309</v>
      </c>
      <c r="F330" s="54" t="s">
        <v>251</v>
      </c>
      <c r="G330" s="55"/>
      <c r="H330" s="55">
        <v>1200000</v>
      </c>
      <c r="I330" s="55"/>
      <c r="J330" s="55">
        <f>SUBTOTAL(9,G330:I330)</f>
        <v>1200000</v>
      </c>
      <c r="K330" s="110">
        <f>IFERROR(J330/$J$18*100,"0.00")</f>
        <v>0.16901803352769634</v>
      </c>
    </row>
    <row r="331" spans="1:11" ht="12.75" x14ac:dyDescent="0.2">
      <c r="A331" s="64">
        <v>2</v>
      </c>
      <c r="B331" s="65">
        <v>3</v>
      </c>
      <c r="C331" s="65">
        <v>9</v>
      </c>
      <c r="D331" s="65">
        <v>7</v>
      </c>
      <c r="E331" s="65"/>
      <c r="F331" s="61" t="s">
        <v>393</v>
      </c>
      <c r="G331" s="71">
        <f>+G332</f>
        <v>0</v>
      </c>
      <c r="H331" s="71">
        <f>+H332</f>
        <v>0</v>
      </c>
      <c r="I331" s="71">
        <f>+I332</f>
        <v>0</v>
      </c>
      <c r="J331" s="71">
        <f>+J332</f>
        <v>0</v>
      </c>
      <c r="K331" s="121">
        <f>+K332</f>
        <v>0</v>
      </c>
    </row>
    <row r="332" spans="1:11" ht="12.75" x14ac:dyDescent="0.2">
      <c r="A332" s="62">
        <v>2</v>
      </c>
      <c r="B332" s="57">
        <v>3</v>
      </c>
      <c r="C332" s="57">
        <v>9</v>
      </c>
      <c r="D332" s="57">
        <v>7</v>
      </c>
      <c r="E332" s="57" t="s">
        <v>309</v>
      </c>
      <c r="F332" s="54" t="s">
        <v>393</v>
      </c>
      <c r="G332" s="66"/>
      <c r="H332" s="66"/>
      <c r="I332" s="66"/>
      <c r="J332" s="55">
        <f>SUBTOTAL(9,G332:I332)</f>
        <v>0</v>
      </c>
      <c r="K332" s="110">
        <f>IFERROR(J332/$J$18*100,"0.00")</f>
        <v>0</v>
      </c>
    </row>
    <row r="333" spans="1:11" ht="12.75" x14ac:dyDescent="0.2">
      <c r="A333" s="64">
        <v>2</v>
      </c>
      <c r="B333" s="65">
        <v>3</v>
      </c>
      <c r="C333" s="65">
        <v>9</v>
      </c>
      <c r="D333" s="65">
        <v>8</v>
      </c>
      <c r="E333" s="65"/>
      <c r="F333" s="61" t="s">
        <v>252</v>
      </c>
      <c r="G333" s="71">
        <f>+G334</f>
        <v>0</v>
      </c>
      <c r="H333" s="71">
        <f>+H334</f>
        <v>0</v>
      </c>
      <c r="I333" s="71">
        <f>+I334</f>
        <v>0</v>
      </c>
      <c r="J333" s="71">
        <f>+J334</f>
        <v>0</v>
      </c>
      <c r="K333" s="121">
        <f>+K334</f>
        <v>0</v>
      </c>
    </row>
    <row r="334" spans="1:11" ht="12.75" x14ac:dyDescent="0.2">
      <c r="A334" s="62">
        <v>2</v>
      </c>
      <c r="B334" s="57">
        <v>3</v>
      </c>
      <c r="C334" s="57">
        <v>9</v>
      </c>
      <c r="D334" s="57">
        <v>8</v>
      </c>
      <c r="E334" s="57" t="s">
        <v>309</v>
      </c>
      <c r="F334" s="54" t="s">
        <v>252</v>
      </c>
      <c r="G334" s="66"/>
      <c r="H334" s="66"/>
      <c r="I334" s="66"/>
      <c r="J334" s="55">
        <f>SUBTOTAL(9,G334:I334)</f>
        <v>0</v>
      </c>
      <c r="K334" s="110">
        <f>IFERROR(J334/$J$18*100,"0.00")</f>
        <v>0</v>
      </c>
    </row>
    <row r="335" spans="1:11" ht="12.75" x14ac:dyDescent="0.2">
      <c r="A335" s="64">
        <v>2</v>
      </c>
      <c r="B335" s="65">
        <v>3</v>
      </c>
      <c r="C335" s="65">
        <v>9</v>
      </c>
      <c r="D335" s="65">
        <v>9</v>
      </c>
      <c r="E335" s="65"/>
      <c r="F335" s="61" t="s">
        <v>253</v>
      </c>
      <c r="G335" s="71">
        <f>+G336</f>
        <v>0</v>
      </c>
      <c r="H335" s="71">
        <f>+H336</f>
        <v>3278856.62</v>
      </c>
      <c r="I335" s="71">
        <f>+I336</f>
        <v>0</v>
      </c>
      <c r="J335" s="71">
        <f>+J336</f>
        <v>3278856.62</v>
      </c>
      <c r="K335" s="121">
        <f>+K336</f>
        <v>0.46182158177639088</v>
      </c>
    </row>
    <row r="336" spans="1:11" ht="12.75" x14ac:dyDescent="0.2">
      <c r="A336" s="62">
        <v>2</v>
      </c>
      <c r="B336" s="57">
        <v>3</v>
      </c>
      <c r="C336" s="57">
        <v>9</v>
      </c>
      <c r="D336" s="57">
        <v>9</v>
      </c>
      <c r="E336" s="57" t="s">
        <v>309</v>
      </c>
      <c r="F336" s="54" t="s">
        <v>253</v>
      </c>
      <c r="G336" s="55"/>
      <c r="H336" s="55">
        <v>3278856.62</v>
      </c>
      <c r="I336" s="55"/>
      <c r="J336" s="55">
        <f>SUBTOTAL(9,G336:I336)</f>
        <v>3278856.62</v>
      </c>
      <c r="K336" s="110">
        <f>IFERROR(J336/$J$18*100,"0.00")</f>
        <v>0.46182158177639088</v>
      </c>
    </row>
    <row r="337" spans="1:11" ht="12.75" x14ac:dyDescent="0.2">
      <c r="A337" s="88">
        <v>2</v>
      </c>
      <c r="B337" s="89">
        <v>4</v>
      </c>
      <c r="C337" s="90"/>
      <c r="D337" s="90"/>
      <c r="E337" s="90"/>
      <c r="F337" s="91" t="s">
        <v>394</v>
      </c>
      <c r="G337" s="92">
        <f>+G338+G354+G365+G370+G379+G386</f>
        <v>0</v>
      </c>
      <c r="H337" s="92">
        <f>+H338+H354+H365+H370+H379+H386</f>
        <v>0</v>
      </c>
      <c r="I337" s="92">
        <f>+I338+I354+I365+I370+I379+I386</f>
        <v>0</v>
      </c>
      <c r="J337" s="92">
        <f>+J338+J354+J365+J370+J379+J386</f>
        <v>0</v>
      </c>
      <c r="K337" s="118">
        <f>+K338+K354+K365+K370+K379+K386</f>
        <v>0</v>
      </c>
    </row>
    <row r="338" spans="1:11" ht="12.75" x14ac:dyDescent="0.2">
      <c r="A338" s="86">
        <v>2</v>
      </c>
      <c r="B338" s="84">
        <v>4</v>
      </c>
      <c r="C338" s="84">
        <v>1</v>
      </c>
      <c r="D338" s="84"/>
      <c r="E338" s="84"/>
      <c r="F338" s="87" t="s">
        <v>395</v>
      </c>
      <c r="G338" s="85">
        <f>+G339+G343+G347+G350+G352</f>
        <v>0</v>
      </c>
      <c r="H338" s="85">
        <f>+H339+H343+H347+H350+H352</f>
        <v>0</v>
      </c>
      <c r="I338" s="85">
        <f>+I339+I343+I347+I350+I352</f>
        <v>0</v>
      </c>
      <c r="J338" s="85">
        <f>+J339+J343+J347+J350+J352</f>
        <v>0</v>
      </c>
      <c r="K338" s="119">
        <f>+K339+K343+K347+K350+K352</f>
        <v>0</v>
      </c>
    </row>
    <row r="339" spans="1:11" ht="12.75" x14ac:dyDescent="0.2">
      <c r="A339" s="64">
        <v>2</v>
      </c>
      <c r="B339" s="65">
        <v>4</v>
      </c>
      <c r="C339" s="65">
        <v>1</v>
      </c>
      <c r="D339" s="65">
        <v>1</v>
      </c>
      <c r="E339" s="65"/>
      <c r="F339" s="61" t="s">
        <v>396</v>
      </c>
      <c r="G339" s="71">
        <f>+G340+G341+G342</f>
        <v>0</v>
      </c>
      <c r="H339" s="71">
        <f>+H340+H341+H342</f>
        <v>0</v>
      </c>
      <c r="I339" s="71">
        <f>+I340+I341+I342</f>
        <v>0</v>
      </c>
      <c r="J339" s="71">
        <f>+J340+J341+J342</f>
        <v>0</v>
      </c>
      <c r="K339" s="121">
        <f>+K340+K341+K342</f>
        <v>0</v>
      </c>
    </row>
    <row r="340" spans="1:11" ht="12.75" x14ac:dyDescent="0.2">
      <c r="A340" s="62">
        <v>2</v>
      </c>
      <c r="B340" s="57">
        <v>4</v>
      </c>
      <c r="C340" s="57">
        <v>1</v>
      </c>
      <c r="D340" s="57">
        <v>1</v>
      </c>
      <c r="E340" s="57" t="s">
        <v>309</v>
      </c>
      <c r="F340" s="60" t="s">
        <v>397</v>
      </c>
      <c r="G340" s="55"/>
      <c r="H340" s="55"/>
      <c r="I340" s="55"/>
      <c r="J340" s="55">
        <f>SUBTOTAL(9,G340:I340)</f>
        <v>0</v>
      </c>
      <c r="K340" s="110">
        <f>IFERROR(J340/$J$18*100,"0.00")</f>
        <v>0</v>
      </c>
    </row>
    <row r="341" spans="1:11" ht="12.75" x14ac:dyDescent="0.2">
      <c r="A341" s="62">
        <v>2</v>
      </c>
      <c r="B341" s="57">
        <v>4</v>
      </c>
      <c r="C341" s="57">
        <v>1</v>
      </c>
      <c r="D341" s="57">
        <v>1</v>
      </c>
      <c r="E341" s="57" t="s">
        <v>310</v>
      </c>
      <c r="F341" s="60" t="s">
        <v>398</v>
      </c>
      <c r="G341" s="55"/>
      <c r="H341" s="55"/>
      <c r="I341" s="55"/>
      <c r="J341" s="55">
        <f>SUBTOTAL(9,G341:I341)</f>
        <v>0</v>
      </c>
      <c r="K341" s="110">
        <f>IFERROR(J341/$J$18*100,"0.00")</f>
        <v>0</v>
      </c>
    </row>
    <row r="342" spans="1:11" ht="12.75" x14ac:dyDescent="0.2">
      <c r="A342" s="62">
        <v>2</v>
      </c>
      <c r="B342" s="57">
        <v>4</v>
      </c>
      <c r="C342" s="57">
        <v>1</v>
      </c>
      <c r="D342" s="57">
        <v>1</v>
      </c>
      <c r="E342" s="57" t="s">
        <v>311</v>
      </c>
      <c r="F342" s="60" t="s">
        <v>399</v>
      </c>
      <c r="G342" s="66"/>
      <c r="H342" s="66"/>
      <c r="I342" s="66"/>
      <c r="J342" s="55">
        <f>SUBTOTAL(9,G342:I342)</f>
        <v>0</v>
      </c>
      <c r="K342" s="110">
        <f>IFERROR(J342/$J$18*100,"0.00")</f>
        <v>0</v>
      </c>
    </row>
    <row r="343" spans="1:11" ht="12.75" x14ac:dyDescent="0.2">
      <c r="A343" s="64">
        <v>2</v>
      </c>
      <c r="B343" s="65">
        <v>4</v>
      </c>
      <c r="C343" s="65">
        <v>1</v>
      </c>
      <c r="D343" s="65">
        <v>2</v>
      </c>
      <c r="E343" s="65"/>
      <c r="F343" s="61" t="s">
        <v>400</v>
      </c>
      <c r="G343" s="71">
        <f>+G344+G345+G346</f>
        <v>0</v>
      </c>
      <c r="H343" s="71">
        <f>+H344+H345+H346</f>
        <v>0</v>
      </c>
      <c r="I343" s="71">
        <f>+I344+I345+I346</f>
        <v>0</v>
      </c>
      <c r="J343" s="71">
        <f>+J344+J345+J346</f>
        <v>0</v>
      </c>
      <c r="K343" s="121">
        <f>+K344+K345+K346</f>
        <v>0</v>
      </c>
    </row>
    <row r="344" spans="1:11" ht="12.75" x14ac:dyDescent="0.2">
      <c r="A344" s="62">
        <v>2</v>
      </c>
      <c r="B344" s="57">
        <v>4</v>
      </c>
      <c r="C344" s="57">
        <v>1</v>
      </c>
      <c r="D344" s="57">
        <v>2</v>
      </c>
      <c r="E344" s="57" t="s">
        <v>309</v>
      </c>
      <c r="F344" s="60" t="s">
        <v>401</v>
      </c>
      <c r="G344" s="55"/>
      <c r="H344" s="55"/>
      <c r="I344" s="55"/>
      <c r="J344" s="55">
        <f>SUBTOTAL(9,G344:I344)</f>
        <v>0</v>
      </c>
      <c r="K344" s="110">
        <f>IFERROR(J344/$J$18*100,"0.00")</f>
        <v>0</v>
      </c>
    </row>
    <row r="345" spans="1:11" ht="12.75" x14ac:dyDescent="0.2">
      <c r="A345" s="62">
        <v>2</v>
      </c>
      <c r="B345" s="57">
        <v>4</v>
      </c>
      <c r="C345" s="57">
        <v>1</v>
      </c>
      <c r="D345" s="57">
        <v>2</v>
      </c>
      <c r="E345" s="57" t="s">
        <v>310</v>
      </c>
      <c r="F345" s="60" t="s">
        <v>402</v>
      </c>
      <c r="G345" s="55"/>
      <c r="H345" s="55"/>
      <c r="I345" s="55"/>
      <c r="J345" s="55">
        <f>SUBTOTAL(9,G345:I345)</f>
        <v>0</v>
      </c>
      <c r="K345" s="110">
        <f>IFERROR(J345/$J$18*100,"0.00")</f>
        <v>0</v>
      </c>
    </row>
    <row r="346" spans="1:11" ht="12.75" x14ac:dyDescent="0.2">
      <c r="A346" s="62">
        <v>2</v>
      </c>
      <c r="B346" s="57">
        <v>4</v>
      </c>
      <c r="C346" s="57">
        <v>1</v>
      </c>
      <c r="D346" s="57">
        <v>2</v>
      </c>
      <c r="E346" s="57" t="s">
        <v>311</v>
      </c>
      <c r="F346" s="60" t="s">
        <v>403</v>
      </c>
      <c r="G346" s="66"/>
      <c r="H346" s="66"/>
      <c r="I346" s="66"/>
      <c r="J346" s="55">
        <f>SUBTOTAL(9,G346:I346)</f>
        <v>0</v>
      </c>
      <c r="K346" s="110">
        <f>IFERROR(J346/$J$18*100,"0.00")</f>
        <v>0</v>
      </c>
    </row>
    <row r="347" spans="1:11" ht="12.75" x14ac:dyDescent="0.2">
      <c r="A347" s="64">
        <v>2</v>
      </c>
      <c r="B347" s="65">
        <v>4</v>
      </c>
      <c r="C347" s="65">
        <v>1</v>
      </c>
      <c r="D347" s="65">
        <v>4</v>
      </c>
      <c r="E347" s="57"/>
      <c r="F347" s="75" t="s">
        <v>404</v>
      </c>
      <c r="G347" s="71">
        <f>+G348+G349</f>
        <v>0</v>
      </c>
      <c r="H347" s="71">
        <f>+H348+H349</f>
        <v>0</v>
      </c>
      <c r="I347" s="71">
        <f>+I348+I349</f>
        <v>0</v>
      </c>
      <c r="J347" s="71">
        <f>+J348+J349</f>
        <v>0</v>
      </c>
      <c r="K347" s="121">
        <f>+K348+K349</f>
        <v>0</v>
      </c>
    </row>
    <row r="348" spans="1:11" ht="12.75" x14ac:dyDescent="0.2">
      <c r="A348" s="76">
        <v>2</v>
      </c>
      <c r="B348" s="77">
        <v>4</v>
      </c>
      <c r="C348" s="77">
        <v>1</v>
      </c>
      <c r="D348" s="77">
        <v>4</v>
      </c>
      <c r="E348" s="57" t="s">
        <v>309</v>
      </c>
      <c r="F348" s="78" t="s">
        <v>405</v>
      </c>
      <c r="G348" s="55"/>
      <c r="H348" s="55"/>
      <c r="I348" s="55"/>
      <c r="J348" s="55">
        <f>SUBTOTAL(9,G348:I348)</f>
        <v>0</v>
      </c>
      <c r="K348" s="110">
        <f>IFERROR(J348/$J$18*100,"0.00")</f>
        <v>0</v>
      </c>
    </row>
    <row r="349" spans="1:11" ht="12.75" x14ac:dyDescent="0.2">
      <c r="A349" s="62">
        <v>2</v>
      </c>
      <c r="B349" s="57">
        <v>4</v>
      </c>
      <c r="C349" s="57">
        <v>1</v>
      </c>
      <c r="D349" s="57">
        <v>4</v>
      </c>
      <c r="E349" s="57" t="s">
        <v>310</v>
      </c>
      <c r="F349" s="60" t="s">
        <v>406</v>
      </c>
      <c r="G349" s="66"/>
      <c r="H349" s="66"/>
      <c r="I349" s="66"/>
      <c r="J349" s="55">
        <f>SUBTOTAL(9,G349:I349)</f>
        <v>0</v>
      </c>
      <c r="K349" s="110">
        <f>IFERROR(J349/$J$18*100,"0.00")</f>
        <v>0</v>
      </c>
    </row>
    <row r="350" spans="1:11" ht="12.75" x14ac:dyDescent="0.2">
      <c r="A350" s="67">
        <v>2</v>
      </c>
      <c r="B350" s="65">
        <v>4</v>
      </c>
      <c r="C350" s="65">
        <v>1</v>
      </c>
      <c r="D350" s="65">
        <v>5</v>
      </c>
      <c r="E350" s="65"/>
      <c r="F350" s="75" t="s">
        <v>407</v>
      </c>
      <c r="G350" s="79">
        <f>+G351</f>
        <v>0</v>
      </c>
      <c r="H350" s="79">
        <f>+H351</f>
        <v>0</v>
      </c>
      <c r="I350" s="79">
        <f>+I351</f>
        <v>0</v>
      </c>
      <c r="J350" s="79">
        <f>+J351</f>
        <v>0</v>
      </c>
      <c r="K350" s="120">
        <f>+K351</f>
        <v>0</v>
      </c>
    </row>
    <row r="351" spans="1:11" ht="12.75" x14ac:dyDescent="0.2">
      <c r="A351" s="62">
        <v>2</v>
      </c>
      <c r="B351" s="57">
        <v>4</v>
      </c>
      <c r="C351" s="57">
        <v>1</v>
      </c>
      <c r="D351" s="57">
        <v>5</v>
      </c>
      <c r="E351" s="57" t="s">
        <v>309</v>
      </c>
      <c r="F351" s="60" t="s">
        <v>407</v>
      </c>
      <c r="G351" s="66"/>
      <c r="H351" s="66"/>
      <c r="I351" s="66"/>
      <c r="J351" s="55">
        <f>SUBTOTAL(9,G351:I351)</f>
        <v>0</v>
      </c>
      <c r="K351" s="110">
        <f>IFERROR(J351/$J$18*100,"0.00")</f>
        <v>0</v>
      </c>
    </row>
    <row r="352" spans="1:11" ht="12.75" x14ac:dyDescent="0.2">
      <c r="A352" s="64">
        <v>2</v>
      </c>
      <c r="B352" s="65">
        <v>4</v>
      </c>
      <c r="C352" s="65">
        <v>1</v>
      </c>
      <c r="D352" s="65">
        <v>6</v>
      </c>
      <c r="E352" s="57"/>
      <c r="F352" s="75" t="s">
        <v>408</v>
      </c>
      <c r="G352" s="71">
        <f>+G353</f>
        <v>0</v>
      </c>
      <c r="H352" s="71">
        <f>+H353</f>
        <v>0</v>
      </c>
      <c r="I352" s="71">
        <f>+I353</f>
        <v>0</v>
      </c>
      <c r="J352" s="71">
        <f>+J353</f>
        <v>0</v>
      </c>
      <c r="K352" s="121">
        <f>+K353</f>
        <v>0</v>
      </c>
    </row>
    <row r="353" spans="1:11" ht="12.75" x14ac:dyDescent="0.2">
      <c r="A353" s="62">
        <v>2</v>
      </c>
      <c r="B353" s="57">
        <v>4</v>
      </c>
      <c r="C353" s="57">
        <v>1</v>
      </c>
      <c r="D353" s="57">
        <v>6</v>
      </c>
      <c r="E353" s="57" t="s">
        <v>309</v>
      </c>
      <c r="F353" s="60" t="s">
        <v>409</v>
      </c>
      <c r="G353" s="66"/>
      <c r="H353" s="66"/>
      <c r="I353" s="66"/>
      <c r="J353" s="55">
        <f>SUBTOTAL(9,G353:I353)</f>
        <v>0</v>
      </c>
      <c r="K353" s="110">
        <f>IFERROR(J353/$J$18*100,"0.00")</f>
        <v>0</v>
      </c>
    </row>
    <row r="354" spans="1:11" ht="12.75" x14ac:dyDescent="0.2">
      <c r="A354" s="86">
        <v>2</v>
      </c>
      <c r="B354" s="84">
        <v>4</v>
      </c>
      <c r="C354" s="84">
        <v>2</v>
      </c>
      <c r="D354" s="84"/>
      <c r="E354" s="84"/>
      <c r="F354" s="87" t="s">
        <v>410</v>
      </c>
      <c r="G354" s="85">
        <f>+G355+G357+G361</f>
        <v>0</v>
      </c>
      <c r="H354" s="85">
        <f>+H355+H357+H361</f>
        <v>0</v>
      </c>
      <c r="I354" s="85">
        <f>+I355+I357+I361</f>
        <v>0</v>
      </c>
      <c r="J354" s="85">
        <f>+J355+J357+J361</f>
        <v>0</v>
      </c>
      <c r="K354" s="119">
        <f>+K355+K357+K361</f>
        <v>0</v>
      </c>
    </row>
    <row r="355" spans="1:11" ht="12.75" x14ac:dyDescent="0.2">
      <c r="A355" s="64">
        <v>2</v>
      </c>
      <c r="B355" s="65">
        <v>4</v>
      </c>
      <c r="C355" s="65">
        <v>2</v>
      </c>
      <c r="D355" s="65">
        <v>1</v>
      </c>
      <c r="E355" s="57"/>
      <c r="F355" s="61" t="s">
        <v>411</v>
      </c>
      <c r="G355" s="71">
        <f>+G356</f>
        <v>0</v>
      </c>
      <c r="H355" s="71">
        <f>+H356</f>
        <v>0</v>
      </c>
      <c r="I355" s="71">
        <f>+I356</f>
        <v>0</v>
      </c>
      <c r="J355" s="71">
        <f>+J356</f>
        <v>0</v>
      </c>
      <c r="K355" s="121">
        <f>+K356</f>
        <v>0</v>
      </c>
    </row>
    <row r="356" spans="1:11" ht="12.75" x14ac:dyDescent="0.2">
      <c r="A356" s="56">
        <v>2</v>
      </c>
      <c r="B356" s="57">
        <v>4</v>
      </c>
      <c r="C356" s="57">
        <v>2</v>
      </c>
      <c r="D356" s="57">
        <v>1</v>
      </c>
      <c r="E356" s="57" t="s">
        <v>309</v>
      </c>
      <c r="F356" s="60" t="s">
        <v>412</v>
      </c>
      <c r="G356" s="66"/>
      <c r="H356" s="66"/>
      <c r="I356" s="66"/>
      <c r="J356" s="55">
        <f>SUBTOTAL(9,G356:I356)</f>
        <v>0</v>
      </c>
      <c r="K356" s="110">
        <f>IFERROR(J356/$J$18*100,"0.00")</f>
        <v>0</v>
      </c>
    </row>
    <row r="357" spans="1:11" ht="22.5" x14ac:dyDescent="0.2">
      <c r="A357" s="64">
        <v>2</v>
      </c>
      <c r="B357" s="65">
        <v>4</v>
      </c>
      <c r="C357" s="65">
        <v>2</v>
      </c>
      <c r="D357" s="65">
        <v>2</v>
      </c>
      <c r="E357" s="57"/>
      <c r="F357" s="75" t="s">
        <v>413</v>
      </c>
      <c r="G357" s="79">
        <f>+G358+G359+G360</f>
        <v>0</v>
      </c>
      <c r="H357" s="79">
        <f>+H358+H359+H360</f>
        <v>0</v>
      </c>
      <c r="I357" s="79">
        <f>+I358+I359+I360</f>
        <v>0</v>
      </c>
      <c r="J357" s="79">
        <f>+J358+J359+J360</f>
        <v>0</v>
      </c>
      <c r="K357" s="120">
        <f>+K358+K359+K360</f>
        <v>0</v>
      </c>
    </row>
    <row r="358" spans="1:11" ht="22.5" x14ac:dyDescent="0.2">
      <c r="A358" s="56">
        <v>2</v>
      </c>
      <c r="B358" s="57">
        <v>4</v>
      </c>
      <c r="C358" s="57">
        <v>2</v>
      </c>
      <c r="D358" s="57">
        <v>2</v>
      </c>
      <c r="E358" s="57" t="s">
        <v>309</v>
      </c>
      <c r="F358" s="60" t="s">
        <v>414</v>
      </c>
      <c r="G358" s="66"/>
      <c r="H358" s="66"/>
      <c r="I358" s="66"/>
      <c r="J358" s="55">
        <f>SUBTOTAL(9,G358:I358)</f>
        <v>0</v>
      </c>
      <c r="K358" s="110">
        <f>IFERROR(J358/$J$18*100,"0.00")</f>
        <v>0</v>
      </c>
    </row>
    <row r="359" spans="1:11" ht="22.5" x14ac:dyDescent="0.2">
      <c r="A359" s="56">
        <v>2</v>
      </c>
      <c r="B359" s="57">
        <v>4</v>
      </c>
      <c r="C359" s="57">
        <v>2</v>
      </c>
      <c r="D359" s="57">
        <v>2</v>
      </c>
      <c r="E359" s="57" t="s">
        <v>310</v>
      </c>
      <c r="F359" s="60" t="s">
        <v>415</v>
      </c>
      <c r="G359" s="66"/>
      <c r="H359" s="66"/>
      <c r="I359" s="66"/>
      <c r="J359" s="55">
        <f>SUBTOTAL(9,G359:I359)</f>
        <v>0</v>
      </c>
      <c r="K359" s="110">
        <f>IFERROR(J359/$J$18*100,"0.00")</f>
        <v>0</v>
      </c>
    </row>
    <row r="360" spans="1:11" ht="22.5" x14ac:dyDescent="0.2">
      <c r="A360" s="56">
        <v>2</v>
      </c>
      <c r="B360" s="57">
        <v>4</v>
      </c>
      <c r="C360" s="57">
        <v>2</v>
      </c>
      <c r="D360" s="57">
        <v>2</v>
      </c>
      <c r="E360" s="57" t="s">
        <v>311</v>
      </c>
      <c r="F360" s="60" t="s">
        <v>416</v>
      </c>
      <c r="G360" s="66"/>
      <c r="H360" s="66"/>
      <c r="I360" s="66"/>
      <c r="J360" s="55">
        <f>SUBTOTAL(9,G360:I360)</f>
        <v>0</v>
      </c>
      <c r="K360" s="110">
        <f>IFERROR(J360/$J$18*100,"0.00")</f>
        <v>0</v>
      </c>
    </row>
    <row r="361" spans="1:11" ht="12.75" x14ac:dyDescent="0.2">
      <c r="A361" s="61">
        <v>2</v>
      </c>
      <c r="B361" s="65">
        <v>4</v>
      </c>
      <c r="C361" s="65">
        <v>2</v>
      </c>
      <c r="D361" s="65">
        <v>3</v>
      </c>
      <c r="E361" s="65"/>
      <c r="F361" s="75" t="s">
        <v>417</v>
      </c>
      <c r="G361" s="66">
        <f>G362+G363+G364</f>
        <v>0</v>
      </c>
      <c r="H361" s="66">
        <f>H362+H363+H364</f>
        <v>0</v>
      </c>
      <c r="I361" s="66">
        <f>I362+I363+I364</f>
        <v>0</v>
      </c>
      <c r="J361" s="66">
        <f>J362+J363+J364</f>
        <v>0</v>
      </c>
      <c r="K361" s="122">
        <f>K362+K363+K364</f>
        <v>0</v>
      </c>
    </row>
    <row r="362" spans="1:11" ht="22.5" x14ac:dyDescent="0.2">
      <c r="A362" s="54">
        <v>2</v>
      </c>
      <c r="B362" s="57">
        <v>4</v>
      </c>
      <c r="C362" s="57">
        <v>2</v>
      </c>
      <c r="D362" s="57">
        <v>3</v>
      </c>
      <c r="E362" s="57" t="s">
        <v>309</v>
      </c>
      <c r="F362" s="60" t="s">
        <v>418</v>
      </c>
      <c r="G362" s="55"/>
      <c r="H362" s="55"/>
      <c r="I362" s="55"/>
      <c r="J362" s="55">
        <f>SUBTOTAL(9,G362:I362)</f>
        <v>0</v>
      </c>
      <c r="K362" s="110">
        <f>IFERROR(J362/$J$18*100,"0.00")</f>
        <v>0</v>
      </c>
    </row>
    <row r="363" spans="1:11" ht="12.75" x14ac:dyDescent="0.2">
      <c r="A363" s="54">
        <v>2</v>
      </c>
      <c r="B363" s="57">
        <v>4</v>
      </c>
      <c r="C363" s="57">
        <v>2</v>
      </c>
      <c r="D363" s="57">
        <v>3</v>
      </c>
      <c r="E363" s="57" t="s">
        <v>310</v>
      </c>
      <c r="F363" s="60" t="s">
        <v>419</v>
      </c>
      <c r="G363" s="55"/>
      <c r="H363" s="55"/>
      <c r="I363" s="55"/>
      <c r="J363" s="55">
        <f>SUBTOTAL(9,G363:I363)</f>
        <v>0</v>
      </c>
      <c r="K363" s="110">
        <f>IFERROR(J363/$J$18*100,"0.00")</f>
        <v>0</v>
      </c>
    </row>
    <row r="364" spans="1:11" ht="22.5" x14ac:dyDescent="0.2">
      <c r="A364" s="54">
        <v>2</v>
      </c>
      <c r="B364" s="57">
        <v>4</v>
      </c>
      <c r="C364" s="57">
        <v>2</v>
      </c>
      <c r="D364" s="57">
        <v>3</v>
      </c>
      <c r="E364" s="57" t="s">
        <v>311</v>
      </c>
      <c r="F364" s="60" t="s">
        <v>420</v>
      </c>
      <c r="G364" s="55"/>
      <c r="H364" s="55"/>
      <c r="I364" s="55"/>
      <c r="J364" s="55">
        <f>SUBTOTAL(9,G364:I364)</f>
        <v>0</v>
      </c>
      <c r="K364" s="110">
        <f>IFERROR(J364/$J$18*100,"0.00")</f>
        <v>0</v>
      </c>
    </row>
    <row r="365" spans="1:11" ht="12.75" x14ac:dyDescent="0.2">
      <c r="A365" s="86">
        <v>2</v>
      </c>
      <c r="B365" s="84">
        <v>4</v>
      </c>
      <c r="C365" s="84">
        <v>4</v>
      </c>
      <c r="D365" s="84"/>
      <c r="E365" s="84"/>
      <c r="F365" s="87" t="s">
        <v>421</v>
      </c>
      <c r="G365" s="85">
        <f>+G366</f>
        <v>0</v>
      </c>
      <c r="H365" s="85">
        <f>+H366</f>
        <v>0</v>
      </c>
      <c r="I365" s="85">
        <f>+I366</f>
        <v>0</v>
      </c>
      <c r="J365" s="85">
        <f>+J366</f>
        <v>0</v>
      </c>
      <c r="K365" s="119">
        <f>+K366</f>
        <v>0</v>
      </c>
    </row>
    <row r="366" spans="1:11" ht="12.75" x14ac:dyDescent="0.2">
      <c r="A366" s="61">
        <v>2</v>
      </c>
      <c r="B366" s="65">
        <v>4</v>
      </c>
      <c r="C366" s="65">
        <v>4</v>
      </c>
      <c r="D366" s="65">
        <v>1</v>
      </c>
      <c r="E366" s="65"/>
      <c r="F366" s="75" t="s">
        <v>422</v>
      </c>
      <c r="G366" s="66">
        <f>+G367+G368+G369</f>
        <v>0</v>
      </c>
      <c r="H366" s="66">
        <f>+H367+H368+H369</f>
        <v>0</v>
      </c>
      <c r="I366" s="66">
        <f>+I367+I368+I369</f>
        <v>0</v>
      </c>
      <c r="J366" s="66">
        <f>+J367+J368+J369</f>
        <v>0</v>
      </c>
      <c r="K366" s="122">
        <f>+K367+K368+K369</f>
        <v>0</v>
      </c>
    </row>
    <row r="367" spans="1:11" ht="22.5" x14ac:dyDescent="0.2">
      <c r="A367" s="54">
        <v>2</v>
      </c>
      <c r="B367" s="57">
        <v>4</v>
      </c>
      <c r="C367" s="57">
        <v>4</v>
      </c>
      <c r="D367" s="57">
        <v>1</v>
      </c>
      <c r="E367" s="57" t="s">
        <v>309</v>
      </c>
      <c r="F367" s="60" t="s">
        <v>423</v>
      </c>
      <c r="G367" s="55"/>
      <c r="H367" s="55"/>
      <c r="I367" s="55"/>
      <c r="J367" s="55">
        <f>SUBTOTAL(9,G367:I367)</f>
        <v>0</v>
      </c>
      <c r="K367" s="110">
        <f>IFERROR(J367/$J$18*100,"0.00")</f>
        <v>0</v>
      </c>
    </row>
    <row r="368" spans="1:11" ht="12.75" x14ac:dyDescent="0.2">
      <c r="A368" s="54">
        <v>2</v>
      </c>
      <c r="B368" s="57">
        <v>4</v>
      </c>
      <c r="C368" s="57">
        <v>4</v>
      </c>
      <c r="D368" s="57">
        <v>1</v>
      </c>
      <c r="E368" s="57" t="s">
        <v>310</v>
      </c>
      <c r="F368" s="60" t="s">
        <v>424</v>
      </c>
      <c r="G368" s="55"/>
      <c r="H368" s="55"/>
      <c r="I368" s="55"/>
      <c r="J368" s="55">
        <f>SUBTOTAL(9,G368:I368)</f>
        <v>0</v>
      </c>
      <c r="K368" s="110">
        <f>IFERROR(J368/$J$18*100,"0.00")</f>
        <v>0</v>
      </c>
    </row>
    <row r="369" spans="1:11" ht="22.5" x14ac:dyDescent="0.2">
      <c r="A369" s="54">
        <v>2</v>
      </c>
      <c r="B369" s="57">
        <v>4</v>
      </c>
      <c r="C369" s="57">
        <v>4</v>
      </c>
      <c r="D369" s="57">
        <v>1</v>
      </c>
      <c r="E369" s="57" t="s">
        <v>311</v>
      </c>
      <c r="F369" s="60" t="s">
        <v>425</v>
      </c>
      <c r="G369" s="55"/>
      <c r="H369" s="55"/>
      <c r="I369" s="55"/>
      <c r="J369" s="55">
        <f>SUBTOTAL(9,G369:I369)</f>
        <v>0</v>
      </c>
      <c r="K369" s="110">
        <f>IFERROR(J369/$J$18*100,"0.00")</f>
        <v>0</v>
      </c>
    </row>
    <row r="370" spans="1:11" ht="12.75" x14ac:dyDescent="0.2">
      <c r="A370" s="86">
        <v>2</v>
      </c>
      <c r="B370" s="84">
        <v>4</v>
      </c>
      <c r="C370" s="84">
        <v>6</v>
      </c>
      <c r="D370" s="84"/>
      <c r="E370" s="84"/>
      <c r="F370" s="87" t="s">
        <v>426</v>
      </c>
      <c r="G370" s="85">
        <f>+G371+G373+G375+G377</f>
        <v>0</v>
      </c>
      <c r="H370" s="85">
        <f>+H371+H373+H375+H377</f>
        <v>0</v>
      </c>
      <c r="I370" s="85">
        <f>+I371+I373+I375+I377</f>
        <v>0</v>
      </c>
      <c r="J370" s="85">
        <f>+J371+J373+J375+J377</f>
        <v>0</v>
      </c>
      <c r="K370" s="119">
        <f>+K371+K373+K375+K377</f>
        <v>0</v>
      </c>
    </row>
    <row r="371" spans="1:11" ht="12.75" x14ac:dyDescent="0.2">
      <c r="A371" s="67">
        <v>2</v>
      </c>
      <c r="B371" s="65">
        <v>4</v>
      </c>
      <c r="C371" s="65">
        <v>6</v>
      </c>
      <c r="D371" s="65">
        <v>1</v>
      </c>
      <c r="E371" s="65"/>
      <c r="F371" s="75" t="s">
        <v>427</v>
      </c>
      <c r="G371" s="71">
        <f>+G372</f>
        <v>0</v>
      </c>
      <c r="H371" s="71">
        <f>+H372</f>
        <v>0</v>
      </c>
      <c r="I371" s="71">
        <f>+I372</f>
        <v>0</v>
      </c>
      <c r="J371" s="71">
        <f>+J372</f>
        <v>0</v>
      </c>
      <c r="K371" s="121">
        <f>+K372</f>
        <v>0</v>
      </c>
    </row>
    <row r="372" spans="1:11" ht="12.75" x14ac:dyDescent="0.2">
      <c r="A372" s="62">
        <v>2</v>
      </c>
      <c r="B372" s="57">
        <v>4</v>
      </c>
      <c r="C372" s="57">
        <v>6</v>
      </c>
      <c r="D372" s="57">
        <v>1</v>
      </c>
      <c r="E372" s="57" t="s">
        <v>309</v>
      </c>
      <c r="F372" s="60" t="s">
        <v>427</v>
      </c>
      <c r="G372" s="66"/>
      <c r="H372" s="66"/>
      <c r="I372" s="66"/>
      <c r="J372" s="55">
        <f>SUBTOTAL(9,G372:I372)</f>
        <v>0</v>
      </c>
      <c r="K372" s="110">
        <f>IFERROR(J372/$J$18*100,"0.00")</f>
        <v>0</v>
      </c>
    </row>
    <row r="373" spans="1:11" ht="12.75" x14ac:dyDescent="0.2">
      <c r="A373" s="67">
        <v>2</v>
      </c>
      <c r="B373" s="65">
        <v>4</v>
      </c>
      <c r="C373" s="65">
        <v>6</v>
      </c>
      <c r="D373" s="65">
        <v>2</v>
      </c>
      <c r="E373" s="65"/>
      <c r="F373" s="75" t="s">
        <v>428</v>
      </c>
      <c r="G373" s="79">
        <f>+G374</f>
        <v>0</v>
      </c>
      <c r="H373" s="79">
        <f>+H374</f>
        <v>0</v>
      </c>
      <c r="I373" s="79">
        <f>+I374</f>
        <v>0</v>
      </c>
      <c r="J373" s="79">
        <f>+J374</f>
        <v>0</v>
      </c>
      <c r="K373" s="120">
        <f>+K374</f>
        <v>0</v>
      </c>
    </row>
    <row r="374" spans="1:11" ht="12.75" x14ac:dyDescent="0.2">
      <c r="A374" s="62">
        <v>2</v>
      </c>
      <c r="B374" s="57">
        <v>4</v>
      </c>
      <c r="C374" s="57">
        <v>6</v>
      </c>
      <c r="D374" s="57">
        <v>2</v>
      </c>
      <c r="E374" s="57" t="s">
        <v>309</v>
      </c>
      <c r="F374" s="60" t="s">
        <v>428</v>
      </c>
      <c r="G374" s="66"/>
      <c r="H374" s="66"/>
      <c r="I374" s="66"/>
      <c r="J374" s="55">
        <f>SUBTOTAL(9,G374:I374)</f>
        <v>0</v>
      </c>
      <c r="K374" s="110">
        <f>IFERROR(J374/$J$18*100,"0.00")</f>
        <v>0</v>
      </c>
    </row>
    <row r="375" spans="1:11" ht="12.75" x14ac:dyDescent="0.2">
      <c r="A375" s="67">
        <v>2</v>
      </c>
      <c r="B375" s="65">
        <v>4</v>
      </c>
      <c r="C375" s="65">
        <v>6</v>
      </c>
      <c r="D375" s="65">
        <v>3</v>
      </c>
      <c r="E375" s="57"/>
      <c r="F375" s="75" t="s">
        <v>429</v>
      </c>
      <c r="G375" s="79">
        <f>+G376</f>
        <v>0</v>
      </c>
      <c r="H375" s="79">
        <f>+H376</f>
        <v>0</v>
      </c>
      <c r="I375" s="79">
        <f>+I376</f>
        <v>0</v>
      </c>
      <c r="J375" s="79">
        <f>+J376</f>
        <v>0</v>
      </c>
      <c r="K375" s="120">
        <f>+K376</f>
        <v>0</v>
      </c>
    </row>
    <row r="376" spans="1:11" ht="12.75" x14ac:dyDescent="0.2">
      <c r="A376" s="62">
        <v>2</v>
      </c>
      <c r="B376" s="57">
        <v>4</v>
      </c>
      <c r="C376" s="57">
        <v>6</v>
      </c>
      <c r="D376" s="57">
        <v>3</v>
      </c>
      <c r="E376" s="57" t="s">
        <v>309</v>
      </c>
      <c r="F376" s="60" t="s">
        <v>429</v>
      </c>
      <c r="G376" s="66"/>
      <c r="H376" s="66"/>
      <c r="I376" s="66"/>
      <c r="J376" s="55">
        <f>SUBTOTAL(9,G376:I376)</f>
        <v>0</v>
      </c>
      <c r="K376" s="110">
        <f>IFERROR(J376/$J$18*100,"0.00")</f>
        <v>0</v>
      </c>
    </row>
    <row r="377" spans="1:11" ht="12.75" x14ac:dyDescent="0.2">
      <c r="A377" s="67">
        <v>2</v>
      </c>
      <c r="B377" s="65">
        <v>4</v>
      </c>
      <c r="C377" s="65">
        <v>6</v>
      </c>
      <c r="D377" s="65">
        <v>4</v>
      </c>
      <c r="E377" s="65"/>
      <c r="F377" s="75" t="s">
        <v>430</v>
      </c>
      <c r="G377" s="79">
        <f>+G378</f>
        <v>0</v>
      </c>
      <c r="H377" s="79">
        <f>+H378</f>
        <v>0</v>
      </c>
      <c r="I377" s="79">
        <f>+I378</f>
        <v>0</v>
      </c>
      <c r="J377" s="79">
        <f>+J378</f>
        <v>0</v>
      </c>
      <c r="K377" s="120">
        <f>+K378</f>
        <v>0</v>
      </c>
    </row>
    <row r="378" spans="1:11" ht="12.75" x14ac:dyDescent="0.2">
      <c r="A378" s="62">
        <v>2</v>
      </c>
      <c r="B378" s="57">
        <v>4</v>
      </c>
      <c r="C378" s="57">
        <v>6</v>
      </c>
      <c r="D378" s="57">
        <v>4</v>
      </c>
      <c r="E378" s="57" t="s">
        <v>309</v>
      </c>
      <c r="F378" s="60" t="s">
        <v>430</v>
      </c>
      <c r="G378" s="66"/>
      <c r="H378" s="66"/>
      <c r="I378" s="66"/>
      <c r="J378" s="55">
        <f>SUBTOTAL(9,G378:I378)</f>
        <v>0</v>
      </c>
      <c r="K378" s="110">
        <f>IFERROR(J378/$J$18*100,"0.00")</f>
        <v>0</v>
      </c>
    </row>
    <row r="379" spans="1:11" ht="12.75" x14ac:dyDescent="0.2">
      <c r="A379" s="86">
        <v>2</v>
      </c>
      <c r="B379" s="84">
        <v>4</v>
      </c>
      <c r="C379" s="84">
        <v>7</v>
      </c>
      <c r="D379" s="84"/>
      <c r="E379" s="84"/>
      <c r="F379" s="87" t="s">
        <v>431</v>
      </c>
      <c r="G379" s="85">
        <f>+G380+G382+G384</f>
        <v>0</v>
      </c>
      <c r="H379" s="85">
        <f>+H380+H382+H384</f>
        <v>0</v>
      </c>
      <c r="I379" s="85">
        <f>+I380+I382+I384</f>
        <v>0</v>
      </c>
      <c r="J379" s="85">
        <f>+J380+J382+J384</f>
        <v>0</v>
      </c>
      <c r="K379" s="119">
        <f>+K380+K382+K384</f>
        <v>0</v>
      </c>
    </row>
    <row r="380" spans="1:11" ht="22.5" x14ac:dyDescent="0.2">
      <c r="A380" s="64">
        <v>2</v>
      </c>
      <c r="B380" s="65">
        <v>4</v>
      </c>
      <c r="C380" s="65">
        <v>7</v>
      </c>
      <c r="D380" s="65">
        <v>1</v>
      </c>
      <c r="E380" s="65"/>
      <c r="F380" s="75" t="s">
        <v>432</v>
      </c>
      <c r="G380" s="71">
        <f>+G381</f>
        <v>0</v>
      </c>
      <c r="H380" s="71">
        <f>+H381</f>
        <v>0</v>
      </c>
      <c r="I380" s="71">
        <f>+I381</f>
        <v>0</v>
      </c>
      <c r="J380" s="71">
        <f>+J381</f>
        <v>0</v>
      </c>
      <c r="K380" s="121">
        <f>+K381</f>
        <v>0</v>
      </c>
    </row>
    <row r="381" spans="1:11" ht="12.75" x14ac:dyDescent="0.2">
      <c r="A381" s="62">
        <v>2</v>
      </c>
      <c r="B381" s="57">
        <v>4</v>
      </c>
      <c r="C381" s="57">
        <v>7</v>
      </c>
      <c r="D381" s="57">
        <v>1</v>
      </c>
      <c r="E381" s="57" t="s">
        <v>309</v>
      </c>
      <c r="F381" s="60" t="s">
        <v>433</v>
      </c>
      <c r="G381" s="66"/>
      <c r="H381" s="66"/>
      <c r="I381" s="66"/>
      <c r="J381" s="55">
        <f>SUBTOTAL(9,G381:I381)</f>
        <v>0</v>
      </c>
      <c r="K381" s="110">
        <f>IFERROR(J381/$J$18*100,"0.00")</f>
        <v>0</v>
      </c>
    </row>
    <row r="382" spans="1:11" ht="12.75" x14ac:dyDescent="0.2">
      <c r="A382" s="67">
        <v>2</v>
      </c>
      <c r="B382" s="65">
        <v>4</v>
      </c>
      <c r="C382" s="65">
        <v>7</v>
      </c>
      <c r="D382" s="65">
        <v>2</v>
      </c>
      <c r="E382" s="65"/>
      <c r="F382" s="75" t="s">
        <v>434</v>
      </c>
      <c r="G382" s="79">
        <f>+G383</f>
        <v>0</v>
      </c>
      <c r="H382" s="79">
        <f>+H383</f>
        <v>0</v>
      </c>
      <c r="I382" s="79">
        <f>+I383</f>
        <v>0</v>
      </c>
      <c r="J382" s="79">
        <f>+J383</f>
        <v>0</v>
      </c>
      <c r="K382" s="120">
        <f>+K383</f>
        <v>0</v>
      </c>
    </row>
    <row r="383" spans="1:11" ht="12.75" x14ac:dyDescent="0.2">
      <c r="A383" s="62">
        <v>2</v>
      </c>
      <c r="B383" s="57">
        <v>4</v>
      </c>
      <c r="C383" s="57">
        <v>7</v>
      </c>
      <c r="D383" s="57">
        <v>2</v>
      </c>
      <c r="E383" s="57" t="s">
        <v>309</v>
      </c>
      <c r="F383" s="60" t="s">
        <v>435</v>
      </c>
      <c r="G383" s="66"/>
      <c r="H383" s="66"/>
      <c r="I383" s="66"/>
      <c r="J383" s="55">
        <f>SUBTOTAL(9,G383:I383)</f>
        <v>0</v>
      </c>
      <c r="K383" s="110">
        <f>IFERROR(J383/$J$18*100,"0.00")</f>
        <v>0</v>
      </c>
    </row>
    <row r="384" spans="1:11" ht="12.75" x14ac:dyDescent="0.2">
      <c r="A384" s="67">
        <v>2</v>
      </c>
      <c r="B384" s="65">
        <v>4</v>
      </c>
      <c r="C384" s="65">
        <v>7</v>
      </c>
      <c r="D384" s="65">
        <v>3</v>
      </c>
      <c r="E384" s="65"/>
      <c r="F384" s="75" t="s">
        <v>436</v>
      </c>
      <c r="G384" s="79">
        <f>+G385</f>
        <v>0</v>
      </c>
      <c r="H384" s="79">
        <f>+H385</f>
        <v>0</v>
      </c>
      <c r="I384" s="79">
        <f>+I385</f>
        <v>0</v>
      </c>
      <c r="J384" s="79">
        <f>+J385</f>
        <v>0</v>
      </c>
      <c r="K384" s="120">
        <f>+K385</f>
        <v>0</v>
      </c>
    </row>
    <row r="385" spans="1:11" ht="12.75" x14ac:dyDescent="0.2">
      <c r="A385" s="62">
        <v>2</v>
      </c>
      <c r="B385" s="57">
        <v>4</v>
      </c>
      <c r="C385" s="57">
        <v>7</v>
      </c>
      <c r="D385" s="57">
        <v>3</v>
      </c>
      <c r="E385" s="57" t="s">
        <v>309</v>
      </c>
      <c r="F385" s="60" t="s">
        <v>436</v>
      </c>
      <c r="G385" s="66"/>
      <c r="H385" s="66"/>
      <c r="I385" s="66"/>
      <c r="J385" s="55">
        <f>SUBTOTAL(9,G385:I385)</f>
        <v>0</v>
      </c>
      <c r="K385" s="110">
        <f>IFERROR(J385/$J$18*100,"0.00")</f>
        <v>0</v>
      </c>
    </row>
    <row r="386" spans="1:11" ht="12.75" x14ac:dyDescent="0.2">
      <c r="A386" s="86">
        <v>2</v>
      </c>
      <c r="B386" s="84">
        <v>4</v>
      </c>
      <c r="C386" s="84">
        <v>9</v>
      </c>
      <c r="D386" s="84"/>
      <c r="E386" s="84"/>
      <c r="F386" s="87" t="s">
        <v>437</v>
      </c>
      <c r="G386" s="85">
        <f>+G387+G389+G391+G393</f>
        <v>0</v>
      </c>
      <c r="H386" s="85">
        <f>+H387+H389+H391+H393</f>
        <v>0</v>
      </c>
      <c r="I386" s="85">
        <f>+I387+I389+I391+I393</f>
        <v>0</v>
      </c>
      <c r="J386" s="85">
        <f>+J387+J389+J391+J393</f>
        <v>0</v>
      </c>
      <c r="K386" s="119">
        <f>+K387+K389+K391+K393</f>
        <v>0</v>
      </c>
    </row>
    <row r="387" spans="1:11" ht="12.75" x14ac:dyDescent="0.2">
      <c r="A387" s="67">
        <v>2</v>
      </c>
      <c r="B387" s="65">
        <v>4</v>
      </c>
      <c r="C387" s="65">
        <v>9</v>
      </c>
      <c r="D387" s="65">
        <v>1</v>
      </c>
      <c r="E387" s="65"/>
      <c r="F387" s="75" t="s">
        <v>437</v>
      </c>
      <c r="G387" s="71">
        <f>+G388</f>
        <v>0</v>
      </c>
      <c r="H387" s="71">
        <f>+H388</f>
        <v>0</v>
      </c>
      <c r="I387" s="71">
        <f>+I388</f>
        <v>0</v>
      </c>
      <c r="J387" s="71">
        <f>+J388</f>
        <v>0</v>
      </c>
      <c r="K387" s="121">
        <f>+K388</f>
        <v>0</v>
      </c>
    </row>
    <row r="388" spans="1:11" ht="12.75" x14ac:dyDescent="0.2">
      <c r="A388" s="62">
        <v>2</v>
      </c>
      <c r="B388" s="57">
        <v>4</v>
      </c>
      <c r="C388" s="57">
        <v>9</v>
      </c>
      <c r="D388" s="57">
        <v>1</v>
      </c>
      <c r="E388" s="57" t="s">
        <v>309</v>
      </c>
      <c r="F388" s="60" t="s">
        <v>437</v>
      </c>
      <c r="G388" s="66"/>
      <c r="H388" s="66"/>
      <c r="I388" s="66"/>
      <c r="J388" s="55">
        <f>SUBTOTAL(9,G388:I388)</f>
        <v>0</v>
      </c>
      <c r="K388" s="110">
        <f>IFERROR(J388/$J$18*100,"0.00")</f>
        <v>0</v>
      </c>
    </row>
    <row r="389" spans="1:11" ht="12.75" x14ac:dyDescent="0.2">
      <c r="A389" s="67">
        <v>2</v>
      </c>
      <c r="B389" s="65">
        <v>4</v>
      </c>
      <c r="C389" s="65">
        <v>9</v>
      </c>
      <c r="D389" s="65">
        <v>2</v>
      </c>
      <c r="E389" s="65"/>
      <c r="F389" s="75" t="s">
        <v>438</v>
      </c>
      <c r="G389" s="71">
        <f>+G390</f>
        <v>0</v>
      </c>
      <c r="H389" s="71">
        <f>+H390</f>
        <v>0</v>
      </c>
      <c r="I389" s="71">
        <f>+I390</f>
        <v>0</v>
      </c>
      <c r="J389" s="71">
        <f>+J390</f>
        <v>0</v>
      </c>
      <c r="K389" s="121">
        <f>+K390</f>
        <v>0</v>
      </c>
    </row>
    <row r="390" spans="1:11" ht="12.75" x14ac:dyDescent="0.2">
      <c r="A390" s="62">
        <v>2</v>
      </c>
      <c r="B390" s="57">
        <v>4</v>
      </c>
      <c r="C390" s="57">
        <v>9</v>
      </c>
      <c r="D390" s="57">
        <v>2</v>
      </c>
      <c r="E390" s="57" t="s">
        <v>309</v>
      </c>
      <c r="F390" s="60" t="s">
        <v>438</v>
      </c>
      <c r="G390" s="66"/>
      <c r="H390" s="66"/>
      <c r="I390" s="66"/>
      <c r="J390" s="55">
        <f>SUBTOTAL(9,G390:I390)</f>
        <v>0</v>
      </c>
      <c r="K390" s="110">
        <f>IFERROR(J390/$J$18*100,"0.00")</f>
        <v>0</v>
      </c>
    </row>
    <row r="391" spans="1:11" ht="12.75" x14ac:dyDescent="0.2">
      <c r="A391" s="67">
        <v>2</v>
      </c>
      <c r="B391" s="65">
        <v>4</v>
      </c>
      <c r="C391" s="65">
        <v>9</v>
      </c>
      <c r="D391" s="65">
        <v>3</v>
      </c>
      <c r="E391" s="65"/>
      <c r="F391" s="75" t="s">
        <v>439</v>
      </c>
      <c r="G391" s="71">
        <f>+G392</f>
        <v>0</v>
      </c>
      <c r="H391" s="71">
        <f>+H392</f>
        <v>0</v>
      </c>
      <c r="I391" s="71">
        <f>+I392</f>
        <v>0</v>
      </c>
      <c r="J391" s="71">
        <f>+J392</f>
        <v>0</v>
      </c>
      <c r="K391" s="121">
        <f>+K392</f>
        <v>0</v>
      </c>
    </row>
    <row r="392" spans="1:11" ht="12.75" x14ac:dyDescent="0.2">
      <c r="A392" s="62">
        <v>2</v>
      </c>
      <c r="B392" s="57">
        <v>4</v>
      </c>
      <c r="C392" s="57">
        <v>9</v>
      </c>
      <c r="D392" s="57">
        <v>3</v>
      </c>
      <c r="E392" s="57" t="s">
        <v>309</v>
      </c>
      <c r="F392" s="60" t="s">
        <v>439</v>
      </c>
      <c r="G392" s="66"/>
      <c r="H392" s="66"/>
      <c r="I392" s="66"/>
      <c r="J392" s="55">
        <f>SUBTOTAL(9,G392:I392)</f>
        <v>0</v>
      </c>
      <c r="K392" s="110">
        <f>IFERROR(J392/$J$18*100,"0.00")</f>
        <v>0</v>
      </c>
    </row>
    <row r="393" spans="1:11" ht="12.75" x14ac:dyDescent="0.2">
      <c r="A393" s="67">
        <v>2</v>
      </c>
      <c r="B393" s="65">
        <v>4</v>
      </c>
      <c r="C393" s="65">
        <v>9</v>
      </c>
      <c r="D393" s="65">
        <v>4</v>
      </c>
      <c r="E393" s="65"/>
      <c r="F393" s="75" t="s">
        <v>440</v>
      </c>
      <c r="G393" s="71">
        <f>+G394</f>
        <v>0</v>
      </c>
      <c r="H393" s="71">
        <f>+H394</f>
        <v>0</v>
      </c>
      <c r="I393" s="71">
        <f>+I394</f>
        <v>0</v>
      </c>
      <c r="J393" s="71">
        <f>+J394</f>
        <v>0</v>
      </c>
      <c r="K393" s="121">
        <f>+K394</f>
        <v>0</v>
      </c>
    </row>
    <row r="394" spans="1:11" ht="12.75" x14ac:dyDescent="0.2">
      <c r="A394" s="56">
        <v>2</v>
      </c>
      <c r="B394" s="57">
        <v>4</v>
      </c>
      <c r="C394" s="57">
        <v>9</v>
      </c>
      <c r="D394" s="57">
        <v>4</v>
      </c>
      <c r="E394" s="57" t="s">
        <v>309</v>
      </c>
      <c r="F394" s="60" t="s">
        <v>440</v>
      </c>
      <c r="G394" s="66"/>
      <c r="H394" s="66"/>
      <c r="I394" s="66"/>
      <c r="J394" s="55">
        <f>SUBTOTAL(9,G394:I394)</f>
        <v>0</v>
      </c>
      <c r="K394" s="110">
        <f>IFERROR(J394/$J$18*100,"0.00")</f>
        <v>0</v>
      </c>
    </row>
    <row r="395" spans="1:11" ht="12.75" x14ac:dyDescent="0.2">
      <c r="A395" s="88">
        <v>2</v>
      </c>
      <c r="B395" s="89">
        <v>5</v>
      </c>
      <c r="C395" s="90"/>
      <c r="D395" s="90"/>
      <c r="E395" s="90"/>
      <c r="F395" s="91" t="s">
        <v>441</v>
      </c>
      <c r="G395" s="92">
        <f>+G396+G398+G400</f>
        <v>0</v>
      </c>
      <c r="H395" s="92">
        <f>+H396+H398+H400</f>
        <v>0</v>
      </c>
      <c r="I395" s="92">
        <f>+I396+I398+I400</f>
        <v>0</v>
      </c>
      <c r="J395" s="92">
        <f>+J396+J398+J400</f>
        <v>0</v>
      </c>
      <c r="K395" s="118">
        <f>+K396+K398+K400</f>
        <v>0</v>
      </c>
    </row>
    <row r="396" spans="1:11" ht="12.75" x14ac:dyDescent="0.2">
      <c r="A396" s="86">
        <v>2</v>
      </c>
      <c r="B396" s="84">
        <v>5</v>
      </c>
      <c r="C396" s="84">
        <v>1</v>
      </c>
      <c r="D396" s="84"/>
      <c r="E396" s="84"/>
      <c r="F396" s="87" t="s">
        <v>442</v>
      </c>
      <c r="G396" s="85">
        <f>+G397</f>
        <v>0</v>
      </c>
      <c r="H396" s="85">
        <f>+H397</f>
        <v>0</v>
      </c>
      <c r="I396" s="85">
        <f>+I397</f>
        <v>0</v>
      </c>
      <c r="J396" s="85">
        <f>+J397</f>
        <v>0</v>
      </c>
      <c r="K396" s="119">
        <f>+K397</f>
        <v>0</v>
      </c>
    </row>
    <row r="397" spans="1:11" ht="12.75" x14ac:dyDescent="0.2">
      <c r="A397" s="76">
        <v>2</v>
      </c>
      <c r="B397" s="77">
        <v>5</v>
      </c>
      <c r="C397" s="77">
        <v>1</v>
      </c>
      <c r="D397" s="77">
        <v>1</v>
      </c>
      <c r="E397" s="77" t="s">
        <v>309</v>
      </c>
      <c r="F397" s="78" t="s">
        <v>443</v>
      </c>
      <c r="G397" s="66"/>
      <c r="H397" s="66"/>
      <c r="I397" s="66"/>
      <c r="J397" s="55">
        <f>SUBTOTAL(9,G397:I397)</f>
        <v>0</v>
      </c>
      <c r="K397" s="110">
        <f>IFERROR(J397/$J$18*100,"0.00")</f>
        <v>0</v>
      </c>
    </row>
    <row r="398" spans="1:11" ht="12.75" x14ac:dyDescent="0.2">
      <c r="A398" s="64">
        <v>2</v>
      </c>
      <c r="B398" s="65">
        <v>5</v>
      </c>
      <c r="C398" s="65">
        <v>1</v>
      </c>
      <c r="D398" s="65">
        <v>2</v>
      </c>
      <c r="E398" s="65"/>
      <c r="F398" s="75" t="s">
        <v>444</v>
      </c>
      <c r="G398" s="71">
        <f>+G399</f>
        <v>0</v>
      </c>
      <c r="H398" s="71">
        <f>+H399</f>
        <v>0</v>
      </c>
      <c r="I398" s="71">
        <f>+I399</f>
        <v>0</v>
      </c>
      <c r="J398" s="71">
        <f>+J399</f>
        <v>0</v>
      </c>
      <c r="K398" s="121">
        <f>+K399</f>
        <v>0</v>
      </c>
    </row>
    <row r="399" spans="1:11" ht="12.75" x14ac:dyDescent="0.2">
      <c r="A399" s="56">
        <v>2</v>
      </c>
      <c r="B399" s="57">
        <v>5</v>
      </c>
      <c r="C399" s="57">
        <v>1</v>
      </c>
      <c r="D399" s="57">
        <v>2</v>
      </c>
      <c r="E399" s="57" t="s">
        <v>309</v>
      </c>
      <c r="F399" s="60" t="s">
        <v>444</v>
      </c>
      <c r="G399" s="66"/>
      <c r="H399" s="66"/>
      <c r="I399" s="66"/>
      <c r="J399" s="55">
        <f>SUBTOTAL(9,G399:I399)</f>
        <v>0</v>
      </c>
      <c r="K399" s="110">
        <f>IFERROR(J399/$J$18*100,"0.00")</f>
        <v>0</v>
      </c>
    </row>
    <row r="400" spans="1:11" ht="12.75" x14ac:dyDescent="0.2">
      <c r="A400" s="64">
        <v>2</v>
      </c>
      <c r="B400" s="65">
        <v>5</v>
      </c>
      <c r="C400" s="65">
        <v>1</v>
      </c>
      <c r="D400" s="65">
        <v>3</v>
      </c>
      <c r="E400" s="65"/>
      <c r="F400" s="75" t="s">
        <v>445</v>
      </c>
      <c r="G400" s="79">
        <f>+G401</f>
        <v>0</v>
      </c>
      <c r="H400" s="79">
        <f>+H401</f>
        <v>0</v>
      </c>
      <c r="I400" s="79">
        <f>+I401</f>
        <v>0</v>
      </c>
      <c r="J400" s="79">
        <f>+J401</f>
        <v>0</v>
      </c>
      <c r="K400" s="120">
        <f>+K401</f>
        <v>0</v>
      </c>
    </row>
    <row r="401" spans="1:11" ht="12.75" x14ac:dyDescent="0.2">
      <c r="A401" s="56">
        <v>2</v>
      </c>
      <c r="B401" s="57">
        <v>5</v>
      </c>
      <c r="C401" s="57">
        <v>1</v>
      </c>
      <c r="D401" s="57">
        <v>3</v>
      </c>
      <c r="E401" s="57" t="s">
        <v>309</v>
      </c>
      <c r="F401" s="60" t="s">
        <v>445</v>
      </c>
      <c r="G401" s="66"/>
      <c r="H401" s="66"/>
      <c r="I401" s="66"/>
      <c r="J401" s="55">
        <f>SUBTOTAL(9,G401:I401)</f>
        <v>0</v>
      </c>
      <c r="K401" s="110">
        <f>IFERROR(J401/$J$18*100,"0.00")</f>
        <v>0</v>
      </c>
    </row>
    <row r="402" spans="1:11" ht="12.75" x14ac:dyDescent="0.2">
      <c r="A402" s="88">
        <v>2</v>
      </c>
      <c r="B402" s="89">
        <v>6</v>
      </c>
      <c r="C402" s="90"/>
      <c r="D402" s="90"/>
      <c r="E402" s="90"/>
      <c r="F402" s="91" t="s">
        <v>255</v>
      </c>
      <c r="G402" s="92">
        <f>+G403+G414+G423+G432+G439+G454+G459+G478</f>
        <v>0</v>
      </c>
      <c r="H402" s="92">
        <f>+H403+H414+H423+H432+H439+H454+H459+H478</f>
        <v>7480053.4500000002</v>
      </c>
      <c r="I402" s="92">
        <f>+I403+I414+I423+I432+I439+I454+I459+I478</f>
        <v>0</v>
      </c>
      <c r="J402" s="92">
        <f>+J403+J414+J423+J432+J439+J454+J459+J478</f>
        <v>7480053.4500000002</v>
      </c>
      <c r="K402" s="118">
        <f>+K403+K414+K423+K432+K439+K454+K459+K478</f>
        <v>1.0535532706675506</v>
      </c>
    </row>
    <row r="403" spans="1:11" ht="12.75" x14ac:dyDescent="0.2">
      <c r="A403" s="86">
        <v>2</v>
      </c>
      <c r="B403" s="84">
        <v>6</v>
      </c>
      <c r="C403" s="84">
        <v>1</v>
      </c>
      <c r="D403" s="84"/>
      <c r="E403" s="84"/>
      <c r="F403" s="87" t="s">
        <v>256</v>
      </c>
      <c r="G403" s="85">
        <f>+G404+G406+G408+G410+G412</f>
        <v>0</v>
      </c>
      <c r="H403" s="85">
        <f>+H404+H406+H408+H410+H412</f>
        <v>1803094.55</v>
      </c>
      <c r="I403" s="85">
        <f>+I404+I406+I408+I410+I412</f>
        <v>0</v>
      </c>
      <c r="J403" s="85">
        <f>+J404+J406+J408+J410+J412</f>
        <v>1803094.55</v>
      </c>
      <c r="K403" s="119">
        <f>+K404+K406+K408+K410+K412</f>
        <v>0.25396291258792209</v>
      </c>
    </row>
    <row r="404" spans="1:11" ht="12.75" x14ac:dyDescent="0.2">
      <c r="A404" s="64">
        <v>2</v>
      </c>
      <c r="B404" s="65">
        <v>6</v>
      </c>
      <c r="C404" s="65">
        <v>1</v>
      </c>
      <c r="D404" s="65">
        <v>1</v>
      </c>
      <c r="E404" s="65"/>
      <c r="F404" s="61" t="s">
        <v>257</v>
      </c>
      <c r="G404" s="71">
        <f>+G405</f>
        <v>0</v>
      </c>
      <c r="H404" s="71">
        <f>+H405</f>
        <v>519841.55</v>
      </c>
      <c r="I404" s="71">
        <f>+I405</f>
        <v>0</v>
      </c>
      <c r="J404" s="71">
        <f>+J405</f>
        <v>519841.55</v>
      </c>
      <c r="K404" s="121">
        <f>+K405</f>
        <v>7.3218830439158028E-2</v>
      </c>
    </row>
    <row r="405" spans="1:11" ht="12.75" x14ac:dyDescent="0.2">
      <c r="A405" s="56">
        <v>2</v>
      </c>
      <c r="B405" s="57">
        <v>6</v>
      </c>
      <c r="C405" s="57">
        <v>1</v>
      </c>
      <c r="D405" s="57">
        <v>1</v>
      </c>
      <c r="E405" s="57" t="s">
        <v>309</v>
      </c>
      <c r="F405" s="60" t="s">
        <v>257</v>
      </c>
      <c r="G405" s="66"/>
      <c r="H405" s="66">
        <f>PPNE4!N405</f>
        <v>519841.55</v>
      </c>
      <c r="I405" s="66"/>
      <c r="J405" s="55">
        <f>SUBTOTAL(9,G405:I405)</f>
        <v>519841.55</v>
      </c>
      <c r="K405" s="110">
        <f>IFERROR(J405/$J$18*100,"0.00")</f>
        <v>7.3218830439158028E-2</v>
      </c>
    </row>
    <row r="406" spans="1:11" ht="12.75" x14ac:dyDescent="0.2">
      <c r="A406" s="64">
        <v>2</v>
      </c>
      <c r="B406" s="65">
        <v>6</v>
      </c>
      <c r="C406" s="65">
        <v>1</v>
      </c>
      <c r="D406" s="65">
        <v>2</v>
      </c>
      <c r="E406" s="65"/>
      <c r="F406" s="61" t="s">
        <v>446</v>
      </c>
      <c r="G406" s="71">
        <f>+G407</f>
        <v>0</v>
      </c>
      <c r="H406" s="71">
        <f>+H407</f>
        <v>363428</v>
      </c>
      <c r="I406" s="71">
        <f>+I407</f>
        <v>0</v>
      </c>
      <c r="J406" s="71">
        <f>+J407</f>
        <v>363428</v>
      </c>
      <c r="K406" s="121">
        <f>+K407</f>
        <v>5.1188238240753019E-2</v>
      </c>
    </row>
    <row r="407" spans="1:11" ht="12.75" x14ac:dyDescent="0.2">
      <c r="A407" s="56">
        <v>2</v>
      </c>
      <c r="B407" s="57">
        <v>6</v>
      </c>
      <c r="C407" s="57">
        <v>1</v>
      </c>
      <c r="D407" s="57">
        <v>2</v>
      </c>
      <c r="E407" s="57" t="s">
        <v>309</v>
      </c>
      <c r="F407" s="60" t="s">
        <v>446</v>
      </c>
      <c r="G407" s="66"/>
      <c r="H407" s="66">
        <v>363428</v>
      </c>
      <c r="I407" s="66"/>
      <c r="J407" s="55">
        <f>SUBTOTAL(9,G407:I407)</f>
        <v>363428</v>
      </c>
      <c r="K407" s="110">
        <f>IFERROR(J407/$J$18*100,"0.00")</f>
        <v>5.1188238240753019E-2</v>
      </c>
    </row>
    <row r="408" spans="1:11" ht="12.75" x14ac:dyDescent="0.2">
      <c r="A408" s="64">
        <v>2</v>
      </c>
      <c r="B408" s="65">
        <v>6</v>
      </c>
      <c r="C408" s="65">
        <v>1</v>
      </c>
      <c r="D408" s="65">
        <v>3</v>
      </c>
      <c r="E408" s="65"/>
      <c r="F408" s="75" t="s">
        <v>447</v>
      </c>
      <c r="G408" s="71">
        <f>+G409</f>
        <v>0</v>
      </c>
      <c r="H408" s="71">
        <f>+H409</f>
        <v>854000</v>
      </c>
      <c r="I408" s="71">
        <f>+I409</f>
        <v>0</v>
      </c>
      <c r="J408" s="71">
        <f>+J409</f>
        <v>854000</v>
      </c>
      <c r="K408" s="121">
        <f>+K409</f>
        <v>0.12028450052721056</v>
      </c>
    </row>
    <row r="409" spans="1:11" ht="12.75" x14ac:dyDescent="0.2">
      <c r="A409" s="56">
        <v>2</v>
      </c>
      <c r="B409" s="57">
        <v>6</v>
      </c>
      <c r="C409" s="57">
        <v>1</v>
      </c>
      <c r="D409" s="57">
        <v>3</v>
      </c>
      <c r="E409" s="57" t="s">
        <v>309</v>
      </c>
      <c r="F409" s="60" t="s">
        <v>447</v>
      </c>
      <c r="G409" s="66"/>
      <c r="H409" s="66">
        <v>854000</v>
      </c>
      <c r="I409" s="66"/>
      <c r="J409" s="55">
        <f>SUBTOTAL(9,G409:I409)</f>
        <v>854000</v>
      </c>
      <c r="K409" s="110">
        <f>IFERROR(J409/$J$18*100,"0.00")</f>
        <v>0.12028450052721056</v>
      </c>
    </row>
    <row r="410" spans="1:11" ht="12.75" x14ac:dyDescent="0.2">
      <c r="A410" s="64">
        <v>2</v>
      </c>
      <c r="B410" s="65">
        <v>6</v>
      </c>
      <c r="C410" s="65">
        <v>1</v>
      </c>
      <c r="D410" s="65">
        <v>4</v>
      </c>
      <c r="E410" s="65"/>
      <c r="F410" s="61" t="s">
        <v>448</v>
      </c>
      <c r="G410" s="71">
        <f>+G411</f>
        <v>0</v>
      </c>
      <c r="H410" s="71">
        <f>+H411</f>
        <v>65825</v>
      </c>
      <c r="I410" s="71">
        <f>+I411</f>
        <v>0</v>
      </c>
      <c r="J410" s="71">
        <f>+J411</f>
        <v>65825</v>
      </c>
      <c r="K410" s="121">
        <f>+K411</f>
        <v>9.2713433808005088E-3</v>
      </c>
    </row>
    <row r="411" spans="1:11" ht="12.75" x14ac:dyDescent="0.2">
      <c r="A411" s="56">
        <v>2</v>
      </c>
      <c r="B411" s="57">
        <v>6</v>
      </c>
      <c r="C411" s="57">
        <v>1</v>
      </c>
      <c r="D411" s="57">
        <v>4</v>
      </c>
      <c r="E411" s="57" t="s">
        <v>309</v>
      </c>
      <c r="F411" s="60" t="s">
        <v>448</v>
      </c>
      <c r="G411" s="66"/>
      <c r="H411" s="66">
        <v>65825</v>
      </c>
      <c r="I411" s="66"/>
      <c r="J411" s="55">
        <f>SUBTOTAL(9,G411:I411)</f>
        <v>65825</v>
      </c>
      <c r="K411" s="110">
        <f>IFERROR(J411/$J$18*100,"0.00")</f>
        <v>9.2713433808005088E-3</v>
      </c>
    </row>
    <row r="412" spans="1:11" ht="12.75" x14ac:dyDescent="0.2">
      <c r="A412" s="64">
        <v>2</v>
      </c>
      <c r="B412" s="65">
        <v>6</v>
      </c>
      <c r="C412" s="65">
        <v>1</v>
      </c>
      <c r="D412" s="65">
        <v>9</v>
      </c>
      <c r="E412" s="65"/>
      <c r="F412" s="61" t="s">
        <v>258</v>
      </c>
      <c r="G412" s="71">
        <f>+G413</f>
        <v>0</v>
      </c>
      <c r="H412" s="71">
        <f>+H413</f>
        <v>0</v>
      </c>
      <c r="I412" s="71">
        <f>+I413</f>
        <v>0</v>
      </c>
      <c r="J412" s="71">
        <f>+J413</f>
        <v>0</v>
      </c>
      <c r="K412" s="121">
        <f>+K413</f>
        <v>0</v>
      </c>
    </row>
    <row r="413" spans="1:11" ht="12.75" x14ac:dyDescent="0.2">
      <c r="A413" s="56">
        <v>2</v>
      </c>
      <c r="B413" s="57">
        <v>6</v>
      </c>
      <c r="C413" s="57">
        <v>1</v>
      </c>
      <c r="D413" s="57">
        <v>9</v>
      </c>
      <c r="E413" s="57" t="s">
        <v>309</v>
      </c>
      <c r="F413" s="60" t="s">
        <v>258</v>
      </c>
      <c r="G413" s="66"/>
      <c r="H413" s="66">
        <v>0</v>
      </c>
      <c r="I413" s="66"/>
      <c r="J413" s="55">
        <f>SUBTOTAL(9,G413:I413)</f>
        <v>0</v>
      </c>
      <c r="K413" s="110">
        <f>IFERROR(J413/$J$18*100,"0.00")</f>
        <v>0</v>
      </c>
    </row>
    <row r="414" spans="1:11" ht="12.75" x14ac:dyDescent="0.2">
      <c r="A414" s="86">
        <v>2</v>
      </c>
      <c r="B414" s="84">
        <v>6</v>
      </c>
      <c r="C414" s="84">
        <v>2</v>
      </c>
      <c r="D414" s="84"/>
      <c r="E414" s="84"/>
      <c r="F414" s="87" t="s">
        <v>259</v>
      </c>
      <c r="G414" s="85">
        <f>+G415+G417+G419+G421</f>
        <v>0</v>
      </c>
      <c r="H414" s="85">
        <f>+H415+H417+H419+H421</f>
        <v>277800</v>
      </c>
      <c r="I414" s="85">
        <f>+I415+I417+I419+I421</f>
        <v>0</v>
      </c>
      <c r="J414" s="85">
        <f>+J415+J417+J419+J421</f>
        <v>277800</v>
      </c>
      <c r="K414" s="119">
        <f>+K415+K417+K419+K421</f>
        <v>3.9127674761661707E-2</v>
      </c>
    </row>
    <row r="415" spans="1:11" ht="12.75" x14ac:dyDescent="0.2">
      <c r="A415" s="64">
        <v>2</v>
      </c>
      <c r="B415" s="65">
        <v>6</v>
      </c>
      <c r="C415" s="65">
        <v>2</v>
      </c>
      <c r="D415" s="65">
        <v>1</v>
      </c>
      <c r="E415" s="65"/>
      <c r="F415" s="61" t="s">
        <v>449</v>
      </c>
      <c r="G415" s="71">
        <f>+G416</f>
        <v>0</v>
      </c>
      <c r="H415" s="71">
        <f>+H416</f>
        <v>232000</v>
      </c>
      <c r="I415" s="71">
        <f>+I416</f>
        <v>0</v>
      </c>
      <c r="J415" s="71">
        <f>+J416</f>
        <v>232000</v>
      </c>
      <c r="K415" s="121">
        <f>+K416</f>
        <v>3.2676819815354627E-2</v>
      </c>
    </row>
    <row r="416" spans="1:11" ht="12.75" x14ac:dyDescent="0.2">
      <c r="A416" s="62">
        <v>2</v>
      </c>
      <c r="B416" s="57">
        <v>6</v>
      </c>
      <c r="C416" s="57">
        <v>2</v>
      </c>
      <c r="D416" s="57">
        <v>1</v>
      </c>
      <c r="E416" s="57" t="s">
        <v>309</v>
      </c>
      <c r="F416" s="60" t="s">
        <v>449</v>
      </c>
      <c r="G416" s="66"/>
      <c r="H416" s="66">
        <v>232000</v>
      </c>
      <c r="I416" s="66"/>
      <c r="J416" s="55">
        <f>SUBTOTAL(9,G416:I416)</f>
        <v>232000</v>
      </c>
      <c r="K416" s="110">
        <f>IFERROR(J416/$J$18*100,"0.00")</f>
        <v>3.2676819815354627E-2</v>
      </c>
    </row>
    <row r="417" spans="1:11" ht="12.75" x14ac:dyDescent="0.2">
      <c r="A417" s="67">
        <v>2</v>
      </c>
      <c r="B417" s="65">
        <v>6</v>
      </c>
      <c r="C417" s="65">
        <v>2</v>
      </c>
      <c r="D417" s="65">
        <v>2</v>
      </c>
      <c r="E417" s="65"/>
      <c r="F417" s="75" t="s">
        <v>260</v>
      </c>
      <c r="G417" s="79">
        <f>+G418</f>
        <v>0</v>
      </c>
      <c r="H417" s="79">
        <f>+H418</f>
        <v>0</v>
      </c>
      <c r="I417" s="79">
        <f>+I418</f>
        <v>0</v>
      </c>
      <c r="J417" s="79">
        <f>+J418</f>
        <v>0</v>
      </c>
      <c r="K417" s="120">
        <f>+K418</f>
        <v>0</v>
      </c>
    </row>
    <row r="418" spans="1:11" ht="12.75" x14ac:dyDescent="0.2">
      <c r="A418" s="62">
        <v>2</v>
      </c>
      <c r="B418" s="57">
        <v>6</v>
      </c>
      <c r="C418" s="57">
        <v>2</v>
      </c>
      <c r="D418" s="57">
        <v>2</v>
      </c>
      <c r="E418" s="57" t="s">
        <v>309</v>
      </c>
      <c r="F418" s="60" t="s">
        <v>260</v>
      </c>
      <c r="G418" s="66"/>
      <c r="H418" s="66"/>
      <c r="I418" s="66"/>
      <c r="J418" s="55">
        <f>SUBTOTAL(9,G418:I418)</f>
        <v>0</v>
      </c>
      <c r="K418" s="110">
        <f>IFERROR(J418/$J$18*100,"0.00")</f>
        <v>0</v>
      </c>
    </row>
    <row r="419" spans="1:11" ht="12.75" x14ac:dyDescent="0.2">
      <c r="A419" s="64">
        <v>2</v>
      </c>
      <c r="B419" s="65">
        <v>6</v>
      </c>
      <c r="C419" s="65">
        <v>2</v>
      </c>
      <c r="D419" s="65">
        <v>3</v>
      </c>
      <c r="E419" s="65"/>
      <c r="F419" s="61" t="s">
        <v>261</v>
      </c>
      <c r="G419" s="71">
        <f>+G420</f>
        <v>0</v>
      </c>
      <c r="H419" s="71">
        <f>+H420</f>
        <v>45800</v>
      </c>
      <c r="I419" s="71">
        <f>+I420</f>
        <v>0</v>
      </c>
      <c r="J419" s="71">
        <f>+J420</f>
        <v>45800</v>
      </c>
      <c r="K419" s="121">
        <f>+K420</f>
        <v>6.4508549463070776E-3</v>
      </c>
    </row>
    <row r="420" spans="1:11" ht="12.75" x14ac:dyDescent="0.2">
      <c r="A420" s="62">
        <v>2</v>
      </c>
      <c r="B420" s="57">
        <v>6</v>
      </c>
      <c r="C420" s="57">
        <v>2</v>
      </c>
      <c r="D420" s="57">
        <v>3</v>
      </c>
      <c r="E420" s="57" t="s">
        <v>309</v>
      </c>
      <c r="F420" s="60" t="s">
        <v>261</v>
      </c>
      <c r="G420" s="66"/>
      <c r="H420" s="66">
        <v>45800</v>
      </c>
      <c r="I420" s="66"/>
      <c r="J420" s="55">
        <f>SUBTOTAL(9,G420:I420)</f>
        <v>45800</v>
      </c>
      <c r="K420" s="110">
        <f>IFERROR(J420/$J$18*100,"0.00")</f>
        <v>6.4508549463070776E-3</v>
      </c>
    </row>
    <row r="421" spans="1:11" ht="12.75" x14ac:dyDescent="0.2">
      <c r="A421" s="64">
        <v>2</v>
      </c>
      <c r="B421" s="65">
        <v>6</v>
      </c>
      <c r="C421" s="65">
        <v>2</v>
      </c>
      <c r="D421" s="65">
        <v>4</v>
      </c>
      <c r="E421" s="65"/>
      <c r="F421" s="61" t="s">
        <v>262</v>
      </c>
      <c r="G421" s="71">
        <f>+G422</f>
        <v>0</v>
      </c>
      <c r="H421" s="71">
        <f>+H422</f>
        <v>0</v>
      </c>
      <c r="I421" s="71">
        <f>+I422</f>
        <v>0</v>
      </c>
      <c r="J421" s="71">
        <f>+J422</f>
        <v>0</v>
      </c>
      <c r="K421" s="121">
        <f>+K422</f>
        <v>0</v>
      </c>
    </row>
    <row r="422" spans="1:11" ht="12.75" x14ac:dyDescent="0.2">
      <c r="A422" s="62">
        <v>2</v>
      </c>
      <c r="B422" s="57">
        <v>6</v>
      </c>
      <c r="C422" s="57">
        <v>2</v>
      </c>
      <c r="D422" s="57">
        <v>4</v>
      </c>
      <c r="E422" s="57" t="s">
        <v>309</v>
      </c>
      <c r="F422" s="60" t="s">
        <v>262</v>
      </c>
      <c r="G422" s="66"/>
      <c r="H422" s="66"/>
      <c r="I422" s="66"/>
      <c r="J422" s="55">
        <f>SUBTOTAL(9,G422:I422)</f>
        <v>0</v>
      </c>
      <c r="K422" s="110">
        <f>IFERROR(J422/$J$18*100,"0.00")</f>
        <v>0</v>
      </c>
    </row>
    <row r="423" spans="1:11" ht="12.75" x14ac:dyDescent="0.2">
      <c r="A423" s="86">
        <v>2</v>
      </c>
      <c r="B423" s="84">
        <v>6</v>
      </c>
      <c r="C423" s="84">
        <v>3</v>
      </c>
      <c r="D423" s="84"/>
      <c r="E423" s="84"/>
      <c r="F423" s="87" t="s">
        <v>263</v>
      </c>
      <c r="G423" s="85">
        <f>+G424+G426+G428+G430</f>
        <v>0</v>
      </c>
      <c r="H423" s="85">
        <f>+H424+H426+H428+H430</f>
        <v>5399158.9000000004</v>
      </c>
      <c r="I423" s="85">
        <f>+I424+I426+I428+I430</f>
        <v>0</v>
      </c>
      <c r="J423" s="85">
        <f>+J424+J426+J428+J430</f>
        <v>5399158.9000000004</v>
      </c>
      <c r="K423" s="119">
        <f>+K424+K426+K428+K430</f>
        <v>0.76046268331796663</v>
      </c>
    </row>
    <row r="424" spans="1:11" ht="12.75" x14ac:dyDescent="0.2">
      <c r="A424" s="67">
        <v>2</v>
      </c>
      <c r="B424" s="65">
        <v>6</v>
      </c>
      <c r="C424" s="65">
        <v>3</v>
      </c>
      <c r="D424" s="65">
        <v>1</v>
      </c>
      <c r="E424" s="65"/>
      <c r="F424" s="75" t="s">
        <v>264</v>
      </c>
      <c r="G424" s="71">
        <f>+G425</f>
        <v>0</v>
      </c>
      <c r="H424" s="71">
        <f>+H425</f>
        <v>3460477</v>
      </c>
      <c r="I424" s="71">
        <f>+I425</f>
        <v>0</v>
      </c>
      <c r="J424" s="71">
        <f>+J425</f>
        <v>3460477</v>
      </c>
      <c r="K424" s="121">
        <f>+K425</f>
        <v>0.48740251467318502</v>
      </c>
    </row>
    <row r="425" spans="1:11" ht="12.75" x14ac:dyDescent="0.2">
      <c r="A425" s="56">
        <v>2</v>
      </c>
      <c r="B425" s="57">
        <v>6</v>
      </c>
      <c r="C425" s="57">
        <v>3</v>
      </c>
      <c r="D425" s="57">
        <v>1</v>
      </c>
      <c r="E425" s="57" t="s">
        <v>309</v>
      </c>
      <c r="F425" s="54" t="s">
        <v>264</v>
      </c>
      <c r="G425" s="66"/>
      <c r="H425" s="66">
        <v>3460477</v>
      </c>
      <c r="I425" s="66"/>
      <c r="J425" s="55">
        <f>SUBTOTAL(9,G425:I425)</f>
        <v>3460477</v>
      </c>
      <c r="K425" s="110">
        <f>IFERROR(J425/$J$18*100,"0.00")</f>
        <v>0.48740251467318502</v>
      </c>
    </row>
    <row r="426" spans="1:11" ht="12.75" x14ac:dyDescent="0.2">
      <c r="A426" s="64">
        <v>2</v>
      </c>
      <c r="B426" s="65">
        <v>6</v>
      </c>
      <c r="C426" s="65">
        <v>3</v>
      </c>
      <c r="D426" s="65">
        <v>2</v>
      </c>
      <c r="E426" s="65"/>
      <c r="F426" s="61" t="s">
        <v>265</v>
      </c>
      <c r="G426" s="71">
        <f>+G427</f>
        <v>0</v>
      </c>
      <c r="H426" s="71">
        <f>+H427</f>
        <v>1938681.9</v>
      </c>
      <c r="I426" s="71">
        <f>+I427</f>
        <v>0</v>
      </c>
      <c r="J426" s="71">
        <f>+J427</f>
        <v>1938681.9</v>
      </c>
      <c r="K426" s="121">
        <f>+K427</f>
        <v>0.27306016864478166</v>
      </c>
    </row>
    <row r="427" spans="1:11" ht="12.75" x14ac:dyDescent="0.2">
      <c r="A427" s="62">
        <v>2</v>
      </c>
      <c r="B427" s="57">
        <v>6</v>
      </c>
      <c r="C427" s="57">
        <v>3</v>
      </c>
      <c r="D427" s="57">
        <v>2</v>
      </c>
      <c r="E427" s="57" t="s">
        <v>309</v>
      </c>
      <c r="F427" s="60" t="s">
        <v>265</v>
      </c>
      <c r="G427" s="66"/>
      <c r="H427" s="66">
        <f>PPNE4!N426</f>
        <v>1938681.9</v>
      </c>
      <c r="I427" s="66"/>
      <c r="J427" s="55">
        <f>SUBTOTAL(9,G427:I427)</f>
        <v>1938681.9</v>
      </c>
      <c r="K427" s="110">
        <f>IFERROR(J427/$J$18*100,"0.00")</f>
        <v>0.27306016864478166</v>
      </c>
    </row>
    <row r="428" spans="1:11" ht="12.75" x14ac:dyDescent="0.2">
      <c r="A428" s="64">
        <v>2</v>
      </c>
      <c r="B428" s="65">
        <v>6</v>
      </c>
      <c r="C428" s="65">
        <v>3</v>
      </c>
      <c r="D428" s="65">
        <v>3</v>
      </c>
      <c r="E428" s="65"/>
      <c r="F428" s="61" t="s">
        <v>266</v>
      </c>
      <c r="G428" s="71">
        <f>+G429</f>
        <v>0</v>
      </c>
      <c r="H428" s="71">
        <f>+H429</f>
        <v>0</v>
      </c>
      <c r="I428" s="71">
        <f>+I429</f>
        <v>0</v>
      </c>
      <c r="J428" s="71">
        <f>+J429</f>
        <v>0</v>
      </c>
      <c r="K428" s="121">
        <f>+K429</f>
        <v>0</v>
      </c>
    </row>
    <row r="429" spans="1:11" ht="12.75" x14ac:dyDescent="0.2">
      <c r="A429" s="62">
        <v>2</v>
      </c>
      <c r="B429" s="57">
        <v>6</v>
      </c>
      <c r="C429" s="57">
        <v>3</v>
      </c>
      <c r="D429" s="57">
        <v>3</v>
      </c>
      <c r="E429" s="57" t="s">
        <v>309</v>
      </c>
      <c r="F429" s="60" t="s">
        <v>266</v>
      </c>
      <c r="G429" s="66"/>
      <c r="H429" s="66"/>
      <c r="I429" s="66"/>
      <c r="J429" s="55">
        <f>SUBTOTAL(9,G429:I429)</f>
        <v>0</v>
      </c>
      <c r="K429" s="110">
        <f>IFERROR(J429/$J$18*100,"0.00")</f>
        <v>0</v>
      </c>
    </row>
    <row r="430" spans="1:11" ht="12.75" x14ac:dyDescent="0.2">
      <c r="A430" s="64">
        <v>2</v>
      </c>
      <c r="B430" s="65">
        <v>6</v>
      </c>
      <c r="C430" s="65">
        <v>3</v>
      </c>
      <c r="D430" s="65">
        <v>4</v>
      </c>
      <c r="E430" s="65"/>
      <c r="F430" s="61" t="s">
        <v>267</v>
      </c>
      <c r="G430" s="71">
        <f>+G431</f>
        <v>0</v>
      </c>
      <c r="H430" s="71">
        <f>+H431</f>
        <v>0</v>
      </c>
      <c r="I430" s="71">
        <f>+I431</f>
        <v>0</v>
      </c>
      <c r="J430" s="71">
        <f>+J431</f>
        <v>0</v>
      </c>
      <c r="K430" s="121">
        <f>+K431</f>
        <v>0</v>
      </c>
    </row>
    <row r="431" spans="1:11" ht="12.75" x14ac:dyDescent="0.2">
      <c r="A431" s="62">
        <v>2</v>
      </c>
      <c r="B431" s="57">
        <v>6</v>
      </c>
      <c r="C431" s="57">
        <v>3</v>
      </c>
      <c r="D431" s="57">
        <v>4</v>
      </c>
      <c r="E431" s="57" t="s">
        <v>309</v>
      </c>
      <c r="F431" s="60" t="s">
        <v>267</v>
      </c>
      <c r="G431" s="66"/>
      <c r="H431" s="66"/>
      <c r="I431" s="66"/>
      <c r="J431" s="55">
        <f>SUBTOTAL(9,G431:I431)</f>
        <v>0</v>
      </c>
      <c r="K431" s="110">
        <f>IFERROR(J431/$J$18*100,"0.00")</f>
        <v>0</v>
      </c>
    </row>
    <row r="432" spans="1:11" ht="12.75" x14ac:dyDescent="0.2">
      <c r="A432" s="86">
        <v>2</v>
      </c>
      <c r="B432" s="84">
        <v>6</v>
      </c>
      <c r="C432" s="84">
        <v>4</v>
      </c>
      <c r="D432" s="84"/>
      <c r="E432" s="84"/>
      <c r="F432" s="87" t="s">
        <v>268</v>
      </c>
      <c r="G432" s="85">
        <f>+G433+G435+G437</f>
        <v>0</v>
      </c>
      <c r="H432" s="85">
        <f>+H433+H435+H437</f>
        <v>0</v>
      </c>
      <c r="I432" s="85">
        <f>+I433+I435+I437</f>
        <v>0</v>
      </c>
      <c r="J432" s="85">
        <f>+J433+J435+J437</f>
        <v>0</v>
      </c>
      <c r="K432" s="119">
        <f>+K433+K435+K437</f>
        <v>0</v>
      </c>
    </row>
    <row r="433" spans="1:11" ht="12.75" x14ac:dyDescent="0.2">
      <c r="A433" s="64">
        <v>2</v>
      </c>
      <c r="B433" s="65">
        <v>6</v>
      </c>
      <c r="C433" s="65">
        <v>4</v>
      </c>
      <c r="D433" s="65">
        <v>1</v>
      </c>
      <c r="E433" s="65"/>
      <c r="F433" s="61" t="s">
        <v>269</v>
      </c>
      <c r="G433" s="71">
        <f>+G434</f>
        <v>0</v>
      </c>
      <c r="H433" s="71">
        <f>+H434</f>
        <v>0</v>
      </c>
      <c r="I433" s="71">
        <f>+I434</f>
        <v>0</v>
      </c>
      <c r="J433" s="71">
        <f>+J434</f>
        <v>0</v>
      </c>
      <c r="K433" s="121">
        <f>+K434</f>
        <v>0</v>
      </c>
    </row>
    <row r="434" spans="1:11" ht="12.75" x14ac:dyDescent="0.2">
      <c r="A434" s="62">
        <v>2</v>
      </c>
      <c r="B434" s="57">
        <v>6</v>
      </c>
      <c r="C434" s="57">
        <v>4</v>
      </c>
      <c r="D434" s="57">
        <v>1</v>
      </c>
      <c r="E434" s="57" t="s">
        <v>309</v>
      </c>
      <c r="F434" s="60" t="s">
        <v>269</v>
      </c>
      <c r="G434" s="66"/>
      <c r="H434" s="66"/>
      <c r="I434" s="66"/>
      <c r="J434" s="55">
        <f>SUBTOTAL(9,G434:I434)</f>
        <v>0</v>
      </c>
      <c r="K434" s="110">
        <f>IFERROR(J434/$J$18*100,"0.00")</f>
        <v>0</v>
      </c>
    </row>
    <row r="435" spans="1:11" ht="12.75" x14ac:dyDescent="0.2">
      <c r="A435" s="64">
        <v>2</v>
      </c>
      <c r="B435" s="65">
        <v>6</v>
      </c>
      <c r="C435" s="65">
        <v>4</v>
      </c>
      <c r="D435" s="65">
        <v>2</v>
      </c>
      <c r="E435" s="65"/>
      <c r="F435" s="61" t="s">
        <v>270</v>
      </c>
      <c r="G435" s="71">
        <f>+G436</f>
        <v>0</v>
      </c>
      <c r="H435" s="71">
        <f>+H436</f>
        <v>0</v>
      </c>
      <c r="I435" s="71">
        <f>+I436</f>
        <v>0</v>
      </c>
      <c r="J435" s="71">
        <f>+J436</f>
        <v>0</v>
      </c>
      <c r="K435" s="121">
        <f>+K436</f>
        <v>0</v>
      </c>
    </row>
    <row r="436" spans="1:11" ht="12.75" x14ac:dyDescent="0.2">
      <c r="A436" s="62">
        <v>2</v>
      </c>
      <c r="B436" s="57">
        <v>6</v>
      </c>
      <c r="C436" s="57">
        <v>4</v>
      </c>
      <c r="D436" s="57">
        <v>2</v>
      </c>
      <c r="E436" s="57" t="s">
        <v>309</v>
      </c>
      <c r="F436" s="60" t="s">
        <v>270</v>
      </c>
      <c r="G436" s="66"/>
      <c r="H436" s="66"/>
      <c r="I436" s="66"/>
      <c r="J436" s="55">
        <f>SUBTOTAL(9,G436:I436)</f>
        <v>0</v>
      </c>
      <c r="K436" s="110">
        <f>IFERROR(J436/$J$18*100,"0.00")</f>
        <v>0</v>
      </c>
    </row>
    <row r="437" spans="1:11" ht="12.75" x14ac:dyDescent="0.2">
      <c r="A437" s="64">
        <v>2</v>
      </c>
      <c r="B437" s="65">
        <v>6</v>
      </c>
      <c r="C437" s="65">
        <v>4</v>
      </c>
      <c r="D437" s="65">
        <v>8</v>
      </c>
      <c r="E437" s="65"/>
      <c r="F437" s="61" t="s">
        <v>271</v>
      </c>
      <c r="G437" s="71">
        <f>+G438</f>
        <v>0</v>
      </c>
      <c r="H437" s="71">
        <f>+H438</f>
        <v>0</v>
      </c>
      <c r="I437" s="71">
        <f>+I438</f>
        <v>0</v>
      </c>
      <c r="J437" s="71">
        <f>+J438</f>
        <v>0</v>
      </c>
      <c r="K437" s="121">
        <f>+K438</f>
        <v>0</v>
      </c>
    </row>
    <row r="438" spans="1:11" ht="12.75" x14ac:dyDescent="0.2">
      <c r="A438" s="62">
        <v>2</v>
      </c>
      <c r="B438" s="57">
        <v>6</v>
      </c>
      <c r="C438" s="57">
        <v>4</v>
      </c>
      <c r="D438" s="57">
        <v>8</v>
      </c>
      <c r="E438" s="57" t="s">
        <v>309</v>
      </c>
      <c r="F438" s="60" t="s">
        <v>271</v>
      </c>
      <c r="G438" s="66"/>
      <c r="H438" s="66"/>
      <c r="I438" s="66"/>
      <c r="J438" s="55">
        <f>SUBTOTAL(9,G438:I438)</f>
        <v>0</v>
      </c>
      <c r="K438" s="110">
        <f>IFERROR(J438/$J$18*100,"0.00")</f>
        <v>0</v>
      </c>
    </row>
    <row r="439" spans="1:11" ht="12.75" x14ac:dyDescent="0.2">
      <c r="A439" s="86">
        <v>2</v>
      </c>
      <c r="B439" s="84">
        <v>6</v>
      </c>
      <c r="C439" s="84">
        <v>5</v>
      </c>
      <c r="D439" s="84"/>
      <c r="E439" s="84"/>
      <c r="F439" s="87" t="s">
        <v>272</v>
      </c>
      <c r="G439" s="85">
        <f>+G440+G442+G444+G446+G448+G450+G452</f>
        <v>0</v>
      </c>
      <c r="H439" s="85">
        <f>+H440+H442+H444+H446+H448+H450+H452</f>
        <v>0</v>
      </c>
      <c r="I439" s="85">
        <f>+I440+I442+I444+I446+I448+I450+I452</f>
        <v>0</v>
      </c>
      <c r="J439" s="85">
        <f>+J440+J442+J444+J446+J448+J450+J452</f>
        <v>0</v>
      </c>
      <c r="K439" s="119">
        <f>+K440+K442+K444+K446+K448+K450+K452</f>
        <v>0</v>
      </c>
    </row>
    <row r="440" spans="1:11" ht="12.75" x14ac:dyDescent="0.2">
      <c r="A440" s="64">
        <v>2</v>
      </c>
      <c r="B440" s="65">
        <v>6</v>
      </c>
      <c r="C440" s="65">
        <v>5</v>
      </c>
      <c r="D440" s="65">
        <v>2</v>
      </c>
      <c r="E440" s="65"/>
      <c r="F440" s="61" t="s">
        <v>273</v>
      </c>
      <c r="G440" s="71">
        <f>+G441</f>
        <v>0</v>
      </c>
      <c r="H440" s="71">
        <f>+H441</f>
        <v>0</v>
      </c>
      <c r="I440" s="71">
        <f>+I441</f>
        <v>0</v>
      </c>
      <c r="J440" s="71">
        <f>+J441</f>
        <v>0</v>
      </c>
      <c r="K440" s="121">
        <f>+K441</f>
        <v>0</v>
      </c>
    </row>
    <row r="441" spans="1:11" ht="12.75" x14ac:dyDescent="0.2">
      <c r="A441" s="56">
        <v>2</v>
      </c>
      <c r="B441" s="57">
        <v>6</v>
      </c>
      <c r="C441" s="57">
        <v>5</v>
      </c>
      <c r="D441" s="57">
        <v>2</v>
      </c>
      <c r="E441" s="57" t="s">
        <v>309</v>
      </c>
      <c r="F441" s="60" t="s">
        <v>273</v>
      </c>
      <c r="G441" s="66"/>
      <c r="H441" s="66"/>
      <c r="I441" s="66"/>
      <c r="J441" s="55">
        <f>SUBTOTAL(9,G441:I441)</f>
        <v>0</v>
      </c>
      <c r="K441" s="110">
        <f>IFERROR(J441/$J$18*100,"0.00")</f>
        <v>0</v>
      </c>
    </row>
    <row r="442" spans="1:11" ht="12.75" x14ac:dyDescent="0.2">
      <c r="A442" s="64">
        <v>2</v>
      </c>
      <c r="B442" s="65">
        <v>6</v>
      </c>
      <c r="C442" s="65">
        <v>5</v>
      </c>
      <c r="D442" s="65">
        <v>3</v>
      </c>
      <c r="E442" s="65"/>
      <c r="F442" s="61" t="s">
        <v>274</v>
      </c>
      <c r="G442" s="71">
        <f>+G443</f>
        <v>0</v>
      </c>
      <c r="H442" s="71">
        <f>+H443</f>
        <v>0</v>
      </c>
      <c r="I442" s="71">
        <f>+I443</f>
        <v>0</v>
      </c>
      <c r="J442" s="71">
        <f>+J443</f>
        <v>0</v>
      </c>
      <c r="K442" s="121">
        <f>+K443</f>
        <v>0</v>
      </c>
    </row>
    <row r="443" spans="1:11" ht="12.75" x14ac:dyDescent="0.2">
      <c r="A443" s="56">
        <v>2</v>
      </c>
      <c r="B443" s="57">
        <v>6</v>
      </c>
      <c r="C443" s="57">
        <v>5</v>
      </c>
      <c r="D443" s="57">
        <v>3</v>
      </c>
      <c r="E443" s="57" t="s">
        <v>309</v>
      </c>
      <c r="F443" s="60" t="s">
        <v>274</v>
      </c>
      <c r="G443" s="66"/>
      <c r="H443" s="66"/>
      <c r="I443" s="66"/>
      <c r="J443" s="55">
        <f>SUBTOTAL(9,G443:I443)</f>
        <v>0</v>
      </c>
      <c r="K443" s="110">
        <f>IFERROR(J443/$J$18*100,"0.00")</f>
        <v>0</v>
      </c>
    </row>
    <row r="444" spans="1:11" ht="12.75" x14ac:dyDescent="0.2">
      <c r="A444" s="64">
        <v>2</v>
      </c>
      <c r="B444" s="65">
        <v>6</v>
      </c>
      <c r="C444" s="65">
        <v>5</v>
      </c>
      <c r="D444" s="65">
        <v>4</v>
      </c>
      <c r="E444" s="65"/>
      <c r="F444" s="61" t="s">
        <v>275</v>
      </c>
      <c r="G444" s="71">
        <f>+G445</f>
        <v>0</v>
      </c>
      <c r="H444" s="71">
        <f>+H445</f>
        <v>0</v>
      </c>
      <c r="I444" s="71">
        <f>+I445</f>
        <v>0</v>
      </c>
      <c r="J444" s="71">
        <f>+J445</f>
        <v>0</v>
      </c>
      <c r="K444" s="121">
        <f>+K445</f>
        <v>0</v>
      </c>
    </row>
    <row r="445" spans="1:11" ht="12.75" x14ac:dyDescent="0.2">
      <c r="A445" s="56">
        <v>2</v>
      </c>
      <c r="B445" s="57">
        <v>6</v>
      </c>
      <c r="C445" s="57">
        <v>5</v>
      </c>
      <c r="D445" s="57">
        <v>4</v>
      </c>
      <c r="E445" s="57" t="s">
        <v>309</v>
      </c>
      <c r="F445" s="60" t="s">
        <v>275</v>
      </c>
      <c r="G445" s="66"/>
      <c r="H445" s="66"/>
      <c r="I445" s="66"/>
      <c r="J445" s="55">
        <f>SUBTOTAL(9,G445:I445)</f>
        <v>0</v>
      </c>
      <c r="K445" s="110">
        <f>IFERROR(J445/$J$18*100,"0.00")</f>
        <v>0</v>
      </c>
    </row>
    <row r="446" spans="1:11" ht="12.75" x14ac:dyDescent="0.2">
      <c r="A446" s="64">
        <v>2</v>
      </c>
      <c r="B446" s="65">
        <v>6</v>
      </c>
      <c r="C446" s="65">
        <v>5</v>
      </c>
      <c r="D446" s="65">
        <v>5</v>
      </c>
      <c r="E446" s="65"/>
      <c r="F446" s="61" t="s">
        <v>276</v>
      </c>
      <c r="G446" s="71">
        <f>+G447</f>
        <v>0</v>
      </c>
      <c r="H446" s="71">
        <f>+H447</f>
        <v>0</v>
      </c>
      <c r="I446" s="71">
        <f>+I447</f>
        <v>0</v>
      </c>
      <c r="J446" s="71">
        <f>+J447</f>
        <v>0</v>
      </c>
      <c r="K446" s="121">
        <f>+K447</f>
        <v>0</v>
      </c>
    </row>
    <row r="447" spans="1:11" ht="12.75" x14ac:dyDescent="0.2">
      <c r="A447" s="56">
        <v>2</v>
      </c>
      <c r="B447" s="57">
        <v>6</v>
      </c>
      <c r="C447" s="57">
        <v>5</v>
      </c>
      <c r="D447" s="57">
        <v>5</v>
      </c>
      <c r="E447" s="57" t="s">
        <v>309</v>
      </c>
      <c r="F447" s="60" t="s">
        <v>276</v>
      </c>
      <c r="G447" s="66"/>
      <c r="H447" s="66"/>
      <c r="I447" s="66"/>
      <c r="J447" s="55">
        <f>SUBTOTAL(9,G447:I447)</f>
        <v>0</v>
      </c>
      <c r="K447" s="110">
        <f>IFERROR(J447/$J$18*100,"0.00")</f>
        <v>0</v>
      </c>
    </row>
    <row r="448" spans="1:11" ht="12.75" x14ac:dyDescent="0.2">
      <c r="A448" s="64">
        <v>2</v>
      </c>
      <c r="B448" s="65">
        <v>6</v>
      </c>
      <c r="C448" s="65">
        <v>5</v>
      </c>
      <c r="D448" s="65">
        <v>6</v>
      </c>
      <c r="E448" s="65"/>
      <c r="F448" s="61" t="s">
        <v>277</v>
      </c>
      <c r="G448" s="71">
        <f>+G449</f>
        <v>0</v>
      </c>
      <c r="H448" s="71">
        <f>+H449</f>
        <v>0</v>
      </c>
      <c r="I448" s="71">
        <f>+I449</f>
        <v>0</v>
      </c>
      <c r="J448" s="71">
        <f>+J449</f>
        <v>0</v>
      </c>
      <c r="K448" s="121">
        <f>+K449</f>
        <v>0</v>
      </c>
    </row>
    <row r="449" spans="1:11" ht="12.75" x14ac:dyDescent="0.2">
      <c r="A449" s="56">
        <v>2</v>
      </c>
      <c r="B449" s="57">
        <v>6</v>
      </c>
      <c r="C449" s="57">
        <v>5</v>
      </c>
      <c r="D449" s="57">
        <v>6</v>
      </c>
      <c r="E449" s="57" t="s">
        <v>309</v>
      </c>
      <c r="F449" s="60" t="s">
        <v>277</v>
      </c>
      <c r="G449" s="66"/>
      <c r="H449" s="66"/>
      <c r="I449" s="66"/>
      <c r="J449" s="55">
        <f>SUBTOTAL(9,G449:I449)</f>
        <v>0</v>
      </c>
      <c r="K449" s="110">
        <f>IFERROR(J449/$J$18*100,"0.00")</f>
        <v>0</v>
      </c>
    </row>
    <row r="450" spans="1:11" ht="12.75" x14ac:dyDescent="0.2">
      <c r="A450" s="64">
        <v>2</v>
      </c>
      <c r="B450" s="65">
        <v>6</v>
      </c>
      <c r="C450" s="65">
        <v>5</v>
      </c>
      <c r="D450" s="65">
        <v>7</v>
      </c>
      <c r="E450" s="65"/>
      <c r="F450" s="61" t="s">
        <v>278</v>
      </c>
      <c r="G450" s="71">
        <f>+G451</f>
        <v>0</v>
      </c>
      <c r="H450" s="71">
        <f>+H451</f>
        <v>0</v>
      </c>
      <c r="I450" s="71">
        <f>+I451</f>
        <v>0</v>
      </c>
      <c r="J450" s="71">
        <f>+J451</f>
        <v>0</v>
      </c>
      <c r="K450" s="121">
        <f>+K451</f>
        <v>0</v>
      </c>
    </row>
    <row r="451" spans="1:11" ht="12.75" x14ac:dyDescent="0.2">
      <c r="A451" s="56">
        <v>2</v>
      </c>
      <c r="B451" s="57">
        <v>6</v>
      </c>
      <c r="C451" s="57">
        <v>5</v>
      </c>
      <c r="D451" s="57">
        <v>7</v>
      </c>
      <c r="E451" s="57" t="s">
        <v>309</v>
      </c>
      <c r="F451" s="60" t="s">
        <v>278</v>
      </c>
      <c r="G451" s="66"/>
      <c r="H451" s="66"/>
      <c r="I451" s="66"/>
      <c r="J451" s="55">
        <f>SUBTOTAL(9,G451:I451)</f>
        <v>0</v>
      </c>
      <c r="K451" s="110">
        <f>IFERROR(J451/$J$18*100,"0.00")</f>
        <v>0</v>
      </c>
    </row>
    <row r="452" spans="1:11" ht="12.75" x14ac:dyDescent="0.2">
      <c r="A452" s="64">
        <v>2</v>
      </c>
      <c r="B452" s="65">
        <v>6</v>
      </c>
      <c r="C452" s="65">
        <v>5</v>
      </c>
      <c r="D452" s="65">
        <v>8</v>
      </c>
      <c r="E452" s="65"/>
      <c r="F452" s="61" t="s">
        <v>279</v>
      </c>
      <c r="G452" s="71">
        <f>+G453</f>
        <v>0</v>
      </c>
      <c r="H452" s="71">
        <f>+H453</f>
        <v>0</v>
      </c>
      <c r="I452" s="71">
        <f>+I453</f>
        <v>0</v>
      </c>
      <c r="J452" s="71">
        <f>+J453</f>
        <v>0</v>
      </c>
      <c r="K452" s="121">
        <f>+K453</f>
        <v>0</v>
      </c>
    </row>
    <row r="453" spans="1:11" ht="12.75" x14ac:dyDescent="0.2">
      <c r="A453" s="56">
        <v>2</v>
      </c>
      <c r="B453" s="57">
        <v>6</v>
      </c>
      <c r="C453" s="57">
        <v>5</v>
      </c>
      <c r="D453" s="57">
        <v>8</v>
      </c>
      <c r="E453" s="57" t="s">
        <v>309</v>
      </c>
      <c r="F453" s="60" t="s">
        <v>279</v>
      </c>
      <c r="G453" s="66"/>
      <c r="H453" s="66"/>
      <c r="I453" s="66"/>
      <c r="J453" s="55">
        <f>SUBTOTAL(9,G453:I453)</f>
        <v>0</v>
      </c>
      <c r="K453" s="110">
        <f>IFERROR(J453/$J$18*100,"0.00")</f>
        <v>0</v>
      </c>
    </row>
    <row r="454" spans="1:11" ht="12.75" x14ac:dyDescent="0.2">
      <c r="A454" s="86">
        <v>2</v>
      </c>
      <c r="B454" s="84">
        <v>6</v>
      </c>
      <c r="C454" s="84">
        <v>6</v>
      </c>
      <c r="D454" s="84"/>
      <c r="E454" s="84"/>
      <c r="F454" s="87" t="s">
        <v>450</v>
      </c>
      <c r="G454" s="85">
        <f>+G455+G457</f>
        <v>0</v>
      </c>
      <c r="H454" s="85">
        <f>+H455+H457</f>
        <v>0</v>
      </c>
      <c r="I454" s="85">
        <f>+I455+I457</f>
        <v>0</v>
      </c>
      <c r="J454" s="85">
        <f>+J455+J457</f>
        <v>0</v>
      </c>
      <c r="K454" s="119">
        <f>+K455+K457</f>
        <v>0</v>
      </c>
    </row>
    <row r="455" spans="1:11" ht="12.75" x14ac:dyDescent="0.2">
      <c r="A455" s="64">
        <v>2</v>
      </c>
      <c r="B455" s="65">
        <v>6</v>
      </c>
      <c r="C455" s="65">
        <v>6</v>
      </c>
      <c r="D455" s="65">
        <v>1</v>
      </c>
      <c r="E455" s="65"/>
      <c r="F455" s="75" t="s">
        <v>451</v>
      </c>
      <c r="G455" s="79">
        <f>+G456</f>
        <v>0</v>
      </c>
      <c r="H455" s="79">
        <f>+H456</f>
        <v>0</v>
      </c>
      <c r="I455" s="79">
        <f>+I456</f>
        <v>0</v>
      </c>
      <c r="J455" s="79">
        <f>+J456</f>
        <v>0</v>
      </c>
      <c r="K455" s="120">
        <f>+K456</f>
        <v>0</v>
      </c>
    </row>
    <row r="456" spans="1:11" ht="12.75" x14ac:dyDescent="0.2">
      <c r="A456" s="56">
        <v>2</v>
      </c>
      <c r="B456" s="57">
        <v>6</v>
      </c>
      <c r="C456" s="57">
        <v>6</v>
      </c>
      <c r="D456" s="57">
        <v>1</v>
      </c>
      <c r="E456" s="57" t="s">
        <v>309</v>
      </c>
      <c r="F456" s="60" t="s">
        <v>451</v>
      </c>
      <c r="G456" s="66"/>
      <c r="H456" s="66"/>
      <c r="I456" s="66"/>
      <c r="J456" s="55">
        <f>SUBTOTAL(9,G456:I456)</f>
        <v>0</v>
      </c>
      <c r="K456" s="110">
        <f>IFERROR(J456/$J$18*100,"0.00")</f>
        <v>0</v>
      </c>
    </row>
    <row r="457" spans="1:11" ht="12.75" x14ac:dyDescent="0.2">
      <c r="A457" s="64">
        <v>2</v>
      </c>
      <c r="B457" s="65">
        <v>6</v>
      </c>
      <c r="C457" s="65">
        <v>6</v>
      </c>
      <c r="D457" s="65">
        <v>2</v>
      </c>
      <c r="E457" s="65"/>
      <c r="F457" s="75" t="s">
        <v>452</v>
      </c>
      <c r="G457" s="71">
        <f>+G458</f>
        <v>0</v>
      </c>
      <c r="H457" s="71">
        <f>+H458</f>
        <v>0</v>
      </c>
      <c r="I457" s="71">
        <f>+I458</f>
        <v>0</v>
      </c>
      <c r="J457" s="71">
        <f>+J458</f>
        <v>0</v>
      </c>
      <c r="K457" s="121">
        <f>+K458</f>
        <v>0</v>
      </c>
    </row>
    <row r="458" spans="1:11" ht="12.75" x14ac:dyDescent="0.2">
      <c r="A458" s="56">
        <v>2</v>
      </c>
      <c r="B458" s="57">
        <v>6</v>
      </c>
      <c r="C458" s="57">
        <v>6</v>
      </c>
      <c r="D458" s="57">
        <v>2</v>
      </c>
      <c r="E458" s="57" t="s">
        <v>309</v>
      </c>
      <c r="F458" s="60" t="s">
        <v>452</v>
      </c>
      <c r="G458" s="66"/>
      <c r="H458" s="66"/>
      <c r="I458" s="66"/>
      <c r="J458" s="55">
        <f>SUBTOTAL(9,G458:I458)</f>
        <v>0</v>
      </c>
      <c r="K458" s="110">
        <f>IFERROR(J458/$J$18*100,"0.00")</f>
        <v>0</v>
      </c>
    </row>
    <row r="459" spans="1:11" ht="12.75" x14ac:dyDescent="0.2">
      <c r="A459" s="86">
        <v>2</v>
      </c>
      <c r="B459" s="84">
        <v>6</v>
      </c>
      <c r="C459" s="84">
        <v>8</v>
      </c>
      <c r="D459" s="84"/>
      <c r="E459" s="84"/>
      <c r="F459" s="87" t="s">
        <v>280</v>
      </c>
      <c r="G459" s="85">
        <f>+G460+G462+G465+G467+G469+G471+G476</f>
        <v>0</v>
      </c>
      <c r="H459" s="85">
        <f>+H460+H462+H465+H467+H469+H471+H476</f>
        <v>0</v>
      </c>
      <c r="I459" s="85">
        <f>+I460+I462+I465+I467+I469+I471+I476</f>
        <v>0</v>
      </c>
      <c r="J459" s="85">
        <f>+J460+J462+J465+J467+J469+J471+J476</f>
        <v>0</v>
      </c>
      <c r="K459" s="119">
        <f>+K460+K462+K465+K467+K469+K471+K476</f>
        <v>0</v>
      </c>
    </row>
    <row r="460" spans="1:11" ht="12.75" x14ac:dyDescent="0.2">
      <c r="A460" s="64">
        <v>2</v>
      </c>
      <c r="B460" s="65">
        <v>6</v>
      </c>
      <c r="C460" s="65">
        <v>8</v>
      </c>
      <c r="D460" s="65">
        <v>1</v>
      </c>
      <c r="E460" s="65"/>
      <c r="F460" s="61" t="s">
        <v>281</v>
      </c>
      <c r="G460" s="71">
        <f>+G461</f>
        <v>0</v>
      </c>
      <c r="H460" s="71">
        <f>+H461</f>
        <v>0</v>
      </c>
      <c r="I460" s="71">
        <f>+I461</f>
        <v>0</v>
      </c>
      <c r="J460" s="71">
        <f>+J461</f>
        <v>0</v>
      </c>
      <c r="K460" s="121">
        <f>+K461</f>
        <v>0</v>
      </c>
    </row>
    <row r="461" spans="1:11" ht="12.75" x14ac:dyDescent="0.2">
      <c r="A461" s="56">
        <v>2</v>
      </c>
      <c r="B461" s="57">
        <v>6</v>
      </c>
      <c r="C461" s="57">
        <v>8</v>
      </c>
      <c r="D461" s="57">
        <v>1</v>
      </c>
      <c r="E461" s="57" t="s">
        <v>309</v>
      </c>
      <c r="F461" s="60" t="s">
        <v>281</v>
      </c>
      <c r="G461" s="66"/>
      <c r="H461" s="66"/>
      <c r="I461" s="66"/>
      <c r="J461" s="55">
        <f>SUBTOTAL(9,G461:I461)</f>
        <v>0</v>
      </c>
      <c r="K461" s="110">
        <f>IFERROR(J461/$J$18*100,"0.00")</f>
        <v>0</v>
      </c>
    </row>
    <row r="462" spans="1:11" ht="12.75" x14ac:dyDescent="0.2">
      <c r="A462" s="64">
        <v>2</v>
      </c>
      <c r="B462" s="65">
        <v>6</v>
      </c>
      <c r="C462" s="65">
        <v>8</v>
      </c>
      <c r="D462" s="65">
        <v>3</v>
      </c>
      <c r="E462" s="65"/>
      <c r="F462" s="61" t="s">
        <v>282</v>
      </c>
      <c r="G462" s="71">
        <f>+G463+G464</f>
        <v>0</v>
      </c>
      <c r="H462" s="71">
        <f>+H463+H464</f>
        <v>0</v>
      </c>
      <c r="I462" s="71">
        <f>+I463+I464</f>
        <v>0</v>
      </c>
      <c r="J462" s="71">
        <f>+J463+J464</f>
        <v>0</v>
      </c>
      <c r="K462" s="121">
        <f>+K463+K464</f>
        <v>0</v>
      </c>
    </row>
    <row r="463" spans="1:11" ht="12.75" x14ac:dyDescent="0.2">
      <c r="A463" s="62">
        <v>2</v>
      </c>
      <c r="B463" s="57">
        <v>6</v>
      </c>
      <c r="C463" s="57">
        <v>8</v>
      </c>
      <c r="D463" s="57">
        <v>3</v>
      </c>
      <c r="E463" s="57" t="s">
        <v>309</v>
      </c>
      <c r="F463" s="60" t="s">
        <v>283</v>
      </c>
      <c r="G463" s="55"/>
      <c r="H463" s="55"/>
      <c r="I463" s="55"/>
      <c r="J463" s="55">
        <f>SUBTOTAL(9,G463:I463)</f>
        <v>0</v>
      </c>
      <c r="K463" s="110">
        <f>IFERROR(J463/$J$18*100,"0.00")</f>
        <v>0</v>
      </c>
    </row>
    <row r="464" spans="1:11" ht="12.75" x14ac:dyDescent="0.2">
      <c r="A464" s="62">
        <v>2</v>
      </c>
      <c r="B464" s="57">
        <v>6</v>
      </c>
      <c r="C464" s="57">
        <v>8</v>
      </c>
      <c r="D464" s="57">
        <v>3</v>
      </c>
      <c r="E464" s="57" t="s">
        <v>310</v>
      </c>
      <c r="F464" s="60" t="s">
        <v>284</v>
      </c>
      <c r="G464" s="66"/>
      <c r="H464" s="66"/>
      <c r="I464" s="66"/>
      <c r="J464" s="55">
        <f>SUBTOTAL(9,G464:I464)</f>
        <v>0</v>
      </c>
      <c r="K464" s="110">
        <f>IFERROR(J464/$J$18*100,"0.00")</f>
        <v>0</v>
      </c>
    </row>
    <row r="465" spans="1:11" ht="12.75" x14ac:dyDescent="0.2">
      <c r="A465" s="64">
        <v>2</v>
      </c>
      <c r="B465" s="65">
        <v>6</v>
      </c>
      <c r="C465" s="65">
        <v>8</v>
      </c>
      <c r="D465" s="65">
        <v>5</v>
      </c>
      <c r="E465" s="65"/>
      <c r="F465" s="61" t="s">
        <v>285</v>
      </c>
      <c r="G465" s="71">
        <f>+G466</f>
        <v>0</v>
      </c>
      <c r="H465" s="71">
        <f>+H466</f>
        <v>0</v>
      </c>
      <c r="I465" s="71">
        <f>+I466</f>
        <v>0</v>
      </c>
      <c r="J465" s="71">
        <f>+J466</f>
        <v>0</v>
      </c>
      <c r="K465" s="121">
        <f>+K466</f>
        <v>0</v>
      </c>
    </row>
    <row r="466" spans="1:11" ht="12.75" x14ac:dyDescent="0.2">
      <c r="A466" s="62">
        <v>2</v>
      </c>
      <c r="B466" s="57">
        <v>6</v>
      </c>
      <c r="C466" s="57">
        <v>8</v>
      </c>
      <c r="D466" s="57">
        <v>5</v>
      </c>
      <c r="E466" s="57" t="s">
        <v>309</v>
      </c>
      <c r="F466" s="60" t="s">
        <v>285</v>
      </c>
      <c r="G466" s="66"/>
      <c r="H466" s="66"/>
      <c r="I466" s="66"/>
      <c r="J466" s="55">
        <f>SUBTOTAL(9,G466:I466)</f>
        <v>0</v>
      </c>
      <c r="K466" s="110">
        <f>IFERROR(J466/$J$18*100,"0.00")</f>
        <v>0</v>
      </c>
    </row>
    <row r="467" spans="1:11" ht="12.75" x14ac:dyDescent="0.2">
      <c r="A467" s="64">
        <v>2</v>
      </c>
      <c r="B467" s="65">
        <v>6</v>
      </c>
      <c r="C467" s="65">
        <v>8</v>
      </c>
      <c r="D467" s="65">
        <v>6</v>
      </c>
      <c r="E467" s="65"/>
      <c r="F467" s="61" t="s">
        <v>286</v>
      </c>
      <c r="G467" s="71">
        <f>+G468</f>
        <v>0</v>
      </c>
      <c r="H467" s="71">
        <f>+H468</f>
        <v>0</v>
      </c>
      <c r="I467" s="71">
        <f>+I468</f>
        <v>0</v>
      </c>
      <c r="J467" s="71">
        <f>+J468</f>
        <v>0</v>
      </c>
      <c r="K467" s="121">
        <f>+K468</f>
        <v>0</v>
      </c>
    </row>
    <row r="468" spans="1:11" ht="12.75" x14ac:dyDescent="0.2">
      <c r="A468" s="62">
        <v>2</v>
      </c>
      <c r="B468" s="57">
        <v>6</v>
      </c>
      <c r="C468" s="57">
        <v>8</v>
      </c>
      <c r="D468" s="57">
        <v>6</v>
      </c>
      <c r="E468" s="57" t="s">
        <v>309</v>
      </c>
      <c r="F468" s="60" t="s">
        <v>286</v>
      </c>
      <c r="G468" s="66"/>
      <c r="H468" s="66"/>
      <c r="I468" s="66"/>
      <c r="J468" s="55">
        <f>SUBTOTAL(9,G468:I468)</f>
        <v>0</v>
      </c>
      <c r="K468" s="110">
        <f>IFERROR(J468/$J$18*100,"0.00")</f>
        <v>0</v>
      </c>
    </row>
    <row r="469" spans="1:11" ht="12.75" x14ac:dyDescent="0.2">
      <c r="A469" s="67">
        <v>2</v>
      </c>
      <c r="B469" s="65">
        <v>6</v>
      </c>
      <c r="C469" s="65">
        <v>8</v>
      </c>
      <c r="D469" s="65">
        <v>7</v>
      </c>
      <c r="E469" s="65"/>
      <c r="F469" s="75" t="s">
        <v>287</v>
      </c>
      <c r="G469" s="71">
        <f>+G470</f>
        <v>0</v>
      </c>
      <c r="H469" s="71">
        <f>+H470</f>
        <v>0</v>
      </c>
      <c r="I469" s="71">
        <f>+I470</f>
        <v>0</v>
      </c>
      <c r="J469" s="71">
        <f>+J470</f>
        <v>0</v>
      </c>
      <c r="K469" s="121">
        <f>+K470</f>
        <v>0</v>
      </c>
    </row>
    <row r="470" spans="1:11" ht="12.75" x14ac:dyDescent="0.2">
      <c r="A470" s="62">
        <v>2</v>
      </c>
      <c r="B470" s="57">
        <v>6</v>
      </c>
      <c r="C470" s="57">
        <v>8</v>
      </c>
      <c r="D470" s="57">
        <v>7</v>
      </c>
      <c r="E470" s="57" t="s">
        <v>309</v>
      </c>
      <c r="F470" s="60" t="s">
        <v>287</v>
      </c>
      <c r="G470" s="66"/>
      <c r="H470" s="66"/>
      <c r="I470" s="66"/>
      <c r="J470" s="55">
        <f>SUBTOTAL(9,G470:I470)</f>
        <v>0</v>
      </c>
      <c r="K470" s="110">
        <f>IFERROR(J470/$J$18*100,"0.00")</f>
        <v>0</v>
      </c>
    </row>
    <row r="471" spans="1:11" ht="12.75" x14ac:dyDescent="0.2">
      <c r="A471" s="64">
        <v>2</v>
      </c>
      <c r="B471" s="65">
        <v>6</v>
      </c>
      <c r="C471" s="65">
        <v>8</v>
      </c>
      <c r="D471" s="65">
        <v>8</v>
      </c>
      <c r="E471" s="65"/>
      <c r="F471" s="75" t="s">
        <v>288</v>
      </c>
      <c r="G471" s="71">
        <f>+G472+G473+G474+G475</f>
        <v>0</v>
      </c>
      <c r="H471" s="71">
        <f>+H472+H473+H474+H475</f>
        <v>0</v>
      </c>
      <c r="I471" s="71">
        <f>+I472+I473+I474+I475</f>
        <v>0</v>
      </c>
      <c r="J471" s="71">
        <f>+J472+J473+J474+J475</f>
        <v>0</v>
      </c>
      <c r="K471" s="121">
        <f>+K472+K473+K474+K475</f>
        <v>0</v>
      </c>
    </row>
    <row r="472" spans="1:11" ht="12.75" x14ac:dyDescent="0.2">
      <c r="A472" s="62">
        <v>2</v>
      </c>
      <c r="B472" s="57">
        <v>6</v>
      </c>
      <c r="C472" s="57">
        <v>8</v>
      </c>
      <c r="D472" s="57">
        <v>8</v>
      </c>
      <c r="E472" s="57" t="s">
        <v>309</v>
      </c>
      <c r="F472" s="60" t="s">
        <v>289</v>
      </c>
      <c r="G472" s="55"/>
      <c r="H472" s="55"/>
      <c r="I472" s="55"/>
      <c r="J472" s="55">
        <f>SUBTOTAL(9,G472:I472)</f>
        <v>0</v>
      </c>
      <c r="K472" s="110">
        <f>IFERROR(J472/$J$18*100,"0.00")</f>
        <v>0</v>
      </c>
    </row>
    <row r="473" spans="1:11" ht="12.75" x14ac:dyDescent="0.2">
      <c r="A473" s="62">
        <v>2</v>
      </c>
      <c r="B473" s="57">
        <v>6</v>
      </c>
      <c r="C473" s="57">
        <v>8</v>
      </c>
      <c r="D473" s="57">
        <v>8</v>
      </c>
      <c r="E473" s="57" t="s">
        <v>310</v>
      </c>
      <c r="F473" s="60" t="s">
        <v>290</v>
      </c>
      <c r="G473" s="55"/>
      <c r="H473" s="55"/>
      <c r="I473" s="55"/>
      <c r="J473" s="55">
        <f>SUBTOTAL(9,G473:I473)</f>
        <v>0</v>
      </c>
      <c r="K473" s="110">
        <f>IFERROR(J473/$J$18*100,"0.00")</f>
        <v>0</v>
      </c>
    </row>
    <row r="474" spans="1:11" ht="12.75" x14ac:dyDescent="0.2">
      <c r="A474" s="62">
        <v>2</v>
      </c>
      <c r="B474" s="57">
        <v>6</v>
      </c>
      <c r="C474" s="57">
        <v>8</v>
      </c>
      <c r="D474" s="57">
        <v>8</v>
      </c>
      <c r="E474" s="57" t="s">
        <v>311</v>
      </c>
      <c r="F474" s="60" t="s">
        <v>291</v>
      </c>
      <c r="G474" s="55"/>
      <c r="H474" s="55"/>
      <c r="I474" s="55"/>
      <c r="J474" s="55">
        <f>SUBTOTAL(9,G474:I474)</f>
        <v>0</v>
      </c>
      <c r="K474" s="110">
        <f>IFERROR(J474/$J$18*100,"0.00")</f>
        <v>0</v>
      </c>
    </row>
    <row r="475" spans="1:11" ht="12.75" x14ac:dyDescent="0.2">
      <c r="A475" s="62">
        <v>2</v>
      </c>
      <c r="B475" s="57">
        <v>6</v>
      </c>
      <c r="C475" s="57">
        <v>8</v>
      </c>
      <c r="D475" s="57">
        <v>8</v>
      </c>
      <c r="E475" s="57" t="s">
        <v>312</v>
      </c>
      <c r="F475" s="60" t="s">
        <v>292</v>
      </c>
      <c r="G475" s="66"/>
      <c r="H475" s="66"/>
      <c r="I475" s="66"/>
      <c r="J475" s="55">
        <f>SUBTOTAL(9,G475:I475)</f>
        <v>0</v>
      </c>
      <c r="K475" s="110">
        <f>IFERROR(J475/$J$18*100,"0.00")</f>
        <v>0</v>
      </c>
    </row>
    <row r="476" spans="1:11" ht="12.75" x14ac:dyDescent="0.2">
      <c r="A476" s="64">
        <v>2</v>
      </c>
      <c r="B476" s="65">
        <v>6</v>
      </c>
      <c r="C476" s="65">
        <v>8</v>
      </c>
      <c r="D476" s="65">
        <v>9</v>
      </c>
      <c r="E476" s="65"/>
      <c r="F476" s="75" t="s">
        <v>293</v>
      </c>
      <c r="G476" s="71">
        <f>+G477</f>
        <v>0</v>
      </c>
      <c r="H476" s="71">
        <f>+H477</f>
        <v>0</v>
      </c>
      <c r="I476" s="71">
        <f>+I477</f>
        <v>0</v>
      </c>
      <c r="J476" s="71">
        <f>+J477</f>
        <v>0</v>
      </c>
      <c r="K476" s="121">
        <f>+K477</f>
        <v>0</v>
      </c>
    </row>
    <row r="477" spans="1:11" ht="12.75" x14ac:dyDescent="0.2">
      <c r="A477" s="62">
        <v>2</v>
      </c>
      <c r="B477" s="57">
        <v>6</v>
      </c>
      <c r="C477" s="57">
        <v>8</v>
      </c>
      <c r="D477" s="57">
        <v>9</v>
      </c>
      <c r="E477" s="57" t="s">
        <v>309</v>
      </c>
      <c r="F477" s="60" t="s">
        <v>293</v>
      </c>
      <c r="G477" s="66"/>
      <c r="H477" s="66"/>
      <c r="I477" s="66"/>
      <c r="J477" s="55">
        <f>SUBTOTAL(9,G477:I477)</f>
        <v>0</v>
      </c>
      <c r="K477" s="110">
        <f>IFERROR(J477/$J$18*100,"0.00")</f>
        <v>0</v>
      </c>
    </row>
    <row r="478" spans="1:11" ht="12.75" x14ac:dyDescent="0.2">
      <c r="A478" s="86">
        <v>2</v>
      </c>
      <c r="B478" s="84">
        <v>6</v>
      </c>
      <c r="C478" s="84">
        <v>9</v>
      </c>
      <c r="D478" s="84"/>
      <c r="E478" s="84"/>
      <c r="F478" s="87" t="s">
        <v>453</v>
      </c>
      <c r="G478" s="85">
        <f>+G479+G481+G483</f>
        <v>0</v>
      </c>
      <c r="H478" s="85">
        <f>+H479+H481+H483</f>
        <v>0</v>
      </c>
      <c r="I478" s="85">
        <f>+I479+I481+I483</f>
        <v>0</v>
      </c>
      <c r="J478" s="85">
        <f>+J479+J481+J483</f>
        <v>0</v>
      </c>
      <c r="K478" s="119">
        <f>+K479+K481+K483</f>
        <v>0</v>
      </c>
    </row>
    <row r="479" spans="1:11" ht="12.75" x14ac:dyDescent="0.2">
      <c r="A479" s="67">
        <v>2</v>
      </c>
      <c r="B479" s="65">
        <v>6</v>
      </c>
      <c r="C479" s="65">
        <v>9</v>
      </c>
      <c r="D479" s="65">
        <v>1</v>
      </c>
      <c r="E479" s="65"/>
      <c r="F479" s="75" t="s">
        <v>454</v>
      </c>
      <c r="G479" s="79">
        <f>+G480</f>
        <v>0</v>
      </c>
      <c r="H479" s="79">
        <f>+H480</f>
        <v>0</v>
      </c>
      <c r="I479" s="79">
        <f>+I480</f>
        <v>0</v>
      </c>
      <c r="J479" s="79">
        <f>+J480</f>
        <v>0</v>
      </c>
      <c r="K479" s="120">
        <f>+K480</f>
        <v>0</v>
      </c>
    </row>
    <row r="480" spans="1:11" ht="12.75" x14ac:dyDescent="0.2">
      <c r="A480" s="62">
        <v>2</v>
      </c>
      <c r="B480" s="57">
        <v>6</v>
      </c>
      <c r="C480" s="57">
        <v>9</v>
      </c>
      <c r="D480" s="57">
        <v>1</v>
      </c>
      <c r="E480" s="57" t="s">
        <v>309</v>
      </c>
      <c r="F480" s="60" t="s">
        <v>454</v>
      </c>
      <c r="G480" s="66"/>
      <c r="H480" s="66"/>
      <c r="I480" s="66"/>
      <c r="J480" s="55">
        <f>SUBTOTAL(9,G480:I480)</f>
        <v>0</v>
      </c>
      <c r="K480" s="110">
        <f>IFERROR(J480/$J$18*100,"0.00")</f>
        <v>0</v>
      </c>
    </row>
    <row r="481" spans="1:11" ht="12.75" x14ac:dyDescent="0.2">
      <c r="A481" s="67">
        <v>2</v>
      </c>
      <c r="B481" s="65">
        <v>6</v>
      </c>
      <c r="C481" s="65">
        <v>9</v>
      </c>
      <c r="D481" s="65">
        <v>2</v>
      </c>
      <c r="E481" s="65"/>
      <c r="F481" s="75" t="s">
        <v>455</v>
      </c>
      <c r="G481" s="79">
        <f>+G482</f>
        <v>0</v>
      </c>
      <c r="H481" s="79">
        <f>+H482</f>
        <v>0</v>
      </c>
      <c r="I481" s="79">
        <f>+I482</f>
        <v>0</v>
      </c>
      <c r="J481" s="79">
        <f>+J482</f>
        <v>0</v>
      </c>
      <c r="K481" s="120">
        <f>+K482</f>
        <v>0</v>
      </c>
    </row>
    <row r="482" spans="1:11" ht="12.75" x14ac:dyDescent="0.2">
      <c r="A482" s="62">
        <v>2</v>
      </c>
      <c r="B482" s="57">
        <v>6</v>
      </c>
      <c r="C482" s="57">
        <v>9</v>
      </c>
      <c r="D482" s="57">
        <v>2</v>
      </c>
      <c r="E482" s="57" t="s">
        <v>309</v>
      </c>
      <c r="F482" s="60" t="s">
        <v>455</v>
      </c>
      <c r="G482" s="66"/>
      <c r="H482" s="66"/>
      <c r="I482" s="66"/>
      <c r="J482" s="55">
        <f>SUBTOTAL(9,G482:I482)</f>
        <v>0</v>
      </c>
      <c r="K482" s="110">
        <f>IFERROR(J482/$J$18*100,"0.00")</f>
        <v>0</v>
      </c>
    </row>
    <row r="483" spans="1:11" ht="12.75" x14ac:dyDescent="0.2">
      <c r="A483" s="67">
        <v>2</v>
      </c>
      <c r="B483" s="65">
        <v>6</v>
      </c>
      <c r="C483" s="65">
        <v>9</v>
      </c>
      <c r="D483" s="65">
        <v>9</v>
      </c>
      <c r="E483" s="65"/>
      <c r="F483" s="75" t="s">
        <v>456</v>
      </c>
      <c r="G483" s="79">
        <f>+G484</f>
        <v>0</v>
      </c>
      <c r="H483" s="79">
        <f>+H484</f>
        <v>0</v>
      </c>
      <c r="I483" s="79">
        <f>+I484</f>
        <v>0</v>
      </c>
      <c r="J483" s="79">
        <f>+J484</f>
        <v>0</v>
      </c>
      <c r="K483" s="120">
        <f>+K484</f>
        <v>0</v>
      </c>
    </row>
    <row r="484" spans="1:11" ht="12.75" x14ac:dyDescent="0.2">
      <c r="A484" s="62">
        <v>2</v>
      </c>
      <c r="B484" s="57">
        <v>6</v>
      </c>
      <c r="C484" s="57">
        <v>9</v>
      </c>
      <c r="D484" s="57">
        <v>9</v>
      </c>
      <c r="E484" s="57" t="s">
        <v>309</v>
      </c>
      <c r="F484" s="60" t="s">
        <v>456</v>
      </c>
      <c r="G484" s="66"/>
      <c r="H484" s="66"/>
      <c r="I484" s="66"/>
      <c r="J484" s="55">
        <f>SUBTOTAL(9,G484:I484)</f>
        <v>0</v>
      </c>
      <c r="K484" s="110">
        <f>IFERROR(J484/$J$18*100,"0.00")</f>
        <v>0</v>
      </c>
    </row>
    <row r="485" spans="1:11" ht="12.75" x14ac:dyDescent="0.2">
      <c r="A485" s="88">
        <v>2</v>
      </c>
      <c r="B485" s="89">
        <v>7</v>
      </c>
      <c r="C485" s="90"/>
      <c r="D485" s="90"/>
      <c r="E485" s="90"/>
      <c r="F485" s="91" t="s">
        <v>254</v>
      </c>
      <c r="G485" s="92">
        <f>+G486+G497+G510</f>
        <v>0</v>
      </c>
      <c r="H485" s="92">
        <f>+H486+H497+H510</f>
        <v>0</v>
      </c>
      <c r="I485" s="92">
        <f>+I486+I497+I510</f>
        <v>0</v>
      </c>
      <c r="J485" s="92">
        <f>+J486+J497+J510</f>
        <v>0</v>
      </c>
      <c r="K485" s="118">
        <f>+K486+K497+K510</f>
        <v>0</v>
      </c>
    </row>
    <row r="486" spans="1:11" ht="12.75" x14ac:dyDescent="0.2">
      <c r="A486" s="86">
        <v>2</v>
      </c>
      <c r="B486" s="84">
        <v>7</v>
      </c>
      <c r="C486" s="84">
        <v>1</v>
      </c>
      <c r="D486" s="84"/>
      <c r="E486" s="84"/>
      <c r="F486" s="87" t="s">
        <v>294</v>
      </c>
      <c r="G486" s="85">
        <f>+G487+G489+G491+G493+G495</f>
        <v>0</v>
      </c>
      <c r="H486" s="85">
        <f>+H487+H489+H491+H493+H495</f>
        <v>0</v>
      </c>
      <c r="I486" s="85">
        <f>+I487+I489+I491+I493+I495</f>
        <v>0</v>
      </c>
      <c r="J486" s="85">
        <f>+J487+J489+J491+J493+J495</f>
        <v>0</v>
      </c>
      <c r="K486" s="119">
        <f>+K487+K489+K491+K493+K495</f>
        <v>0</v>
      </c>
    </row>
    <row r="487" spans="1:11" ht="12.75" x14ac:dyDescent="0.2">
      <c r="A487" s="64">
        <v>2</v>
      </c>
      <c r="B487" s="65">
        <v>7</v>
      </c>
      <c r="C487" s="65">
        <v>1</v>
      </c>
      <c r="D487" s="65">
        <v>1</v>
      </c>
      <c r="E487" s="65"/>
      <c r="F487" s="61" t="s">
        <v>295</v>
      </c>
      <c r="G487" s="71">
        <f>+G488</f>
        <v>0</v>
      </c>
      <c r="H487" s="71">
        <f>+H488</f>
        <v>0</v>
      </c>
      <c r="I487" s="71">
        <f>+I488</f>
        <v>0</v>
      </c>
      <c r="J487" s="71">
        <f>+J488</f>
        <v>0</v>
      </c>
      <c r="K487" s="121">
        <f>+K488</f>
        <v>0</v>
      </c>
    </row>
    <row r="488" spans="1:11" ht="12.75" x14ac:dyDescent="0.2">
      <c r="A488" s="62">
        <v>2</v>
      </c>
      <c r="B488" s="57">
        <v>7</v>
      </c>
      <c r="C488" s="57">
        <v>1</v>
      </c>
      <c r="D488" s="57">
        <v>1</v>
      </c>
      <c r="E488" s="57" t="s">
        <v>309</v>
      </c>
      <c r="F488" s="60" t="s">
        <v>295</v>
      </c>
      <c r="G488" s="66"/>
      <c r="H488" s="66"/>
      <c r="I488" s="66"/>
      <c r="J488" s="55">
        <f>SUBTOTAL(9,G488:I488)</f>
        <v>0</v>
      </c>
      <c r="K488" s="110">
        <f>IFERROR(J488/$J$18*100,"0.00")</f>
        <v>0</v>
      </c>
    </row>
    <row r="489" spans="1:11" ht="12.75" x14ac:dyDescent="0.2">
      <c r="A489" s="64">
        <v>2</v>
      </c>
      <c r="B489" s="65">
        <v>7</v>
      </c>
      <c r="C489" s="65">
        <v>1</v>
      </c>
      <c r="D489" s="65">
        <v>2</v>
      </c>
      <c r="E489" s="65"/>
      <c r="F489" s="61" t="s">
        <v>296</v>
      </c>
      <c r="G489" s="71">
        <f>+G490</f>
        <v>0</v>
      </c>
      <c r="H489" s="71">
        <f>+H490</f>
        <v>0</v>
      </c>
      <c r="I489" s="71">
        <f>+I490</f>
        <v>0</v>
      </c>
      <c r="J489" s="71">
        <f>+J490</f>
        <v>0</v>
      </c>
      <c r="K489" s="121">
        <f>+K490</f>
        <v>0</v>
      </c>
    </row>
    <row r="490" spans="1:11" ht="12.75" x14ac:dyDescent="0.2">
      <c r="A490" s="62">
        <v>2</v>
      </c>
      <c r="B490" s="57">
        <v>7</v>
      </c>
      <c r="C490" s="57">
        <v>1</v>
      </c>
      <c r="D490" s="57">
        <v>2</v>
      </c>
      <c r="E490" s="57" t="s">
        <v>309</v>
      </c>
      <c r="F490" s="60" t="s">
        <v>296</v>
      </c>
      <c r="G490" s="66"/>
      <c r="H490" s="66"/>
      <c r="I490" s="66"/>
      <c r="J490" s="55">
        <f>SUBTOTAL(9,G490:I490)</f>
        <v>0</v>
      </c>
      <c r="K490" s="110">
        <f>IFERROR(J490/$J$18*100,"0.00")</f>
        <v>0</v>
      </c>
    </row>
    <row r="491" spans="1:11" ht="12.75" x14ac:dyDescent="0.2">
      <c r="A491" s="64">
        <v>2</v>
      </c>
      <c r="B491" s="65">
        <v>7</v>
      </c>
      <c r="C491" s="65">
        <v>1</v>
      </c>
      <c r="D491" s="65">
        <v>3</v>
      </c>
      <c r="E491" s="65"/>
      <c r="F491" s="61" t="s">
        <v>297</v>
      </c>
      <c r="G491" s="71">
        <f>+G492</f>
        <v>0</v>
      </c>
      <c r="H491" s="71">
        <f>+H492</f>
        <v>0</v>
      </c>
      <c r="I491" s="71">
        <f>+I492</f>
        <v>0</v>
      </c>
      <c r="J491" s="71">
        <f>+J492</f>
        <v>0</v>
      </c>
      <c r="K491" s="121">
        <f>+K492</f>
        <v>0</v>
      </c>
    </row>
    <row r="492" spans="1:11" ht="12.75" x14ac:dyDescent="0.2">
      <c r="A492" s="62">
        <v>2</v>
      </c>
      <c r="B492" s="57">
        <v>7</v>
      </c>
      <c r="C492" s="57">
        <v>1</v>
      </c>
      <c r="D492" s="57">
        <v>3</v>
      </c>
      <c r="E492" s="57" t="s">
        <v>309</v>
      </c>
      <c r="F492" s="60" t="s">
        <v>297</v>
      </c>
      <c r="G492" s="66"/>
      <c r="H492" s="66"/>
      <c r="I492" s="66"/>
      <c r="J492" s="55">
        <f>SUBTOTAL(9,G492:I492)</f>
        <v>0</v>
      </c>
      <c r="K492" s="110">
        <f>IFERROR(J492/$J$18*100,"0.00")</f>
        <v>0</v>
      </c>
    </row>
    <row r="493" spans="1:11" ht="12.75" x14ac:dyDescent="0.2">
      <c r="A493" s="64">
        <v>2</v>
      </c>
      <c r="B493" s="65">
        <v>7</v>
      </c>
      <c r="C493" s="65">
        <v>1</v>
      </c>
      <c r="D493" s="65">
        <v>4</v>
      </c>
      <c r="E493" s="65"/>
      <c r="F493" s="61" t="s">
        <v>298</v>
      </c>
      <c r="G493" s="71">
        <f>+G494</f>
        <v>0</v>
      </c>
      <c r="H493" s="71">
        <f>+H494</f>
        <v>0</v>
      </c>
      <c r="I493" s="71">
        <f>+I494</f>
        <v>0</v>
      </c>
      <c r="J493" s="71">
        <f>+J494</f>
        <v>0</v>
      </c>
      <c r="K493" s="121">
        <f>+K494</f>
        <v>0</v>
      </c>
    </row>
    <row r="494" spans="1:11" ht="12.75" x14ac:dyDescent="0.2">
      <c r="A494" s="62">
        <v>2</v>
      </c>
      <c r="B494" s="57">
        <v>7</v>
      </c>
      <c r="C494" s="57">
        <v>1</v>
      </c>
      <c r="D494" s="57">
        <v>4</v>
      </c>
      <c r="E494" s="57" t="s">
        <v>309</v>
      </c>
      <c r="F494" s="60" t="s">
        <v>298</v>
      </c>
      <c r="G494" s="66"/>
      <c r="H494" s="66"/>
      <c r="I494" s="66"/>
      <c r="J494" s="55">
        <f>SUBTOTAL(9,G494:I494)</f>
        <v>0</v>
      </c>
      <c r="K494" s="110">
        <f>IFERROR(J494/$J$18*100,"0.00")</f>
        <v>0</v>
      </c>
    </row>
    <row r="495" spans="1:11" ht="12.75" x14ac:dyDescent="0.2">
      <c r="A495" s="67">
        <v>2</v>
      </c>
      <c r="B495" s="65">
        <v>7</v>
      </c>
      <c r="C495" s="65">
        <v>1</v>
      </c>
      <c r="D495" s="65">
        <v>5</v>
      </c>
      <c r="E495" s="65"/>
      <c r="F495" s="75" t="s">
        <v>457</v>
      </c>
      <c r="G495" s="71">
        <f>+G496</f>
        <v>0</v>
      </c>
      <c r="H495" s="71">
        <f>+H496</f>
        <v>0</v>
      </c>
      <c r="I495" s="71">
        <f>+I496</f>
        <v>0</v>
      </c>
      <c r="J495" s="71">
        <f>+J496</f>
        <v>0</v>
      </c>
      <c r="K495" s="121">
        <f>+K496</f>
        <v>0</v>
      </c>
    </row>
    <row r="496" spans="1:11" ht="12.75" x14ac:dyDescent="0.2">
      <c r="A496" s="62">
        <v>2</v>
      </c>
      <c r="B496" s="57">
        <v>7</v>
      </c>
      <c r="C496" s="57">
        <v>1</v>
      </c>
      <c r="D496" s="57">
        <v>5</v>
      </c>
      <c r="E496" s="57" t="s">
        <v>309</v>
      </c>
      <c r="F496" s="60" t="s">
        <v>457</v>
      </c>
      <c r="G496" s="66"/>
      <c r="H496" s="66"/>
      <c r="I496" s="66"/>
      <c r="J496" s="55">
        <f>SUBTOTAL(9,G496:I496)</f>
        <v>0</v>
      </c>
      <c r="K496" s="110">
        <f>IFERROR(J496/$J$18*100,"0.00")</f>
        <v>0</v>
      </c>
    </row>
    <row r="497" spans="1:11" ht="12.75" x14ac:dyDescent="0.2">
      <c r="A497" s="86">
        <v>2</v>
      </c>
      <c r="B497" s="84">
        <v>7</v>
      </c>
      <c r="C497" s="84">
        <v>2</v>
      </c>
      <c r="D497" s="84"/>
      <c r="E497" s="84"/>
      <c r="F497" s="87" t="s">
        <v>299</v>
      </c>
      <c r="G497" s="85">
        <f>+G498+G500+G502+G504+G506+G508</f>
        <v>0</v>
      </c>
      <c r="H497" s="85">
        <f>+H498+H500+H502+H504+H506+H508</f>
        <v>0</v>
      </c>
      <c r="I497" s="85">
        <f>+I498+I500+I502+I504+I506+I508</f>
        <v>0</v>
      </c>
      <c r="J497" s="85">
        <f>+J498+J500+J502+J504+J506+J508</f>
        <v>0</v>
      </c>
      <c r="K497" s="119">
        <f>+K498+K500+K502+K504+K506+K508</f>
        <v>0</v>
      </c>
    </row>
    <row r="498" spans="1:11" ht="12.75" x14ac:dyDescent="0.2">
      <c r="A498" s="64">
        <v>2</v>
      </c>
      <c r="B498" s="65">
        <v>7</v>
      </c>
      <c r="C498" s="65">
        <v>2</v>
      </c>
      <c r="D498" s="65">
        <v>1</v>
      </c>
      <c r="E498" s="65"/>
      <c r="F498" s="61" t="s">
        <v>300</v>
      </c>
      <c r="G498" s="71">
        <f>+G499</f>
        <v>0</v>
      </c>
      <c r="H498" s="71">
        <f>+H499</f>
        <v>0</v>
      </c>
      <c r="I498" s="71">
        <f>+I499</f>
        <v>0</v>
      </c>
      <c r="J498" s="71">
        <f>+J499</f>
        <v>0</v>
      </c>
      <c r="K498" s="121">
        <f>+K499</f>
        <v>0</v>
      </c>
    </row>
    <row r="499" spans="1:11" ht="12.75" x14ac:dyDescent="0.2">
      <c r="A499" s="62">
        <v>2</v>
      </c>
      <c r="B499" s="57">
        <v>7</v>
      </c>
      <c r="C499" s="57">
        <v>2</v>
      </c>
      <c r="D499" s="57">
        <v>1</v>
      </c>
      <c r="E499" s="57" t="s">
        <v>309</v>
      </c>
      <c r="F499" s="60" t="s">
        <v>300</v>
      </c>
      <c r="G499" s="66"/>
      <c r="H499" s="66"/>
      <c r="I499" s="66"/>
      <c r="J499" s="55">
        <f>SUBTOTAL(9,G499:I499)</f>
        <v>0</v>
      </c>
      <c r="K499" s="110">
        <f>IFERROR(J499/$J$18*100,"0.00")</f>
        <v>0</v>
      </c>
    </row>
    <row r="500" spans="1:11" ht="12.75" x14ac:dyDescent="0.2">
      <c r="A500" s="64">
        <v>2</v>
      </c>
      <c r="B500" s="65">
        <v>7</v>
      </c>
      <c r="C500" s="65">
        <v>2</v>
      </c>
      <c r="D500" s="65">
        <v>2</v>
      </c>
      <c r="E500" s="65"/>
      <c r="F500" s="61" t="s">
        <v>301</v>
      </c>
      <c r="G500" s="71">
        <f>+G501</f>
        <v>0</v>
      </c>
      <c r="H500" s="71">
        <f>+H501</f>
        <v>0</v>
      </c>
      <c r="I500" s="71">
        <f>+I501</f>
        <v>0</v>
      </c>
      <c r="J500" s="71">
        <f>+J501</f>
        <v>0</v>
      </c>
      <c r="K500" s="121">
        <f>+K501</f>
        <v>0</v>
      </c>
    </row>
    <row r="501" spans="1:11" ht="12.75" x14ac:dyDescent="0.2">
      <c r="A501" s="62">
        <v>2</v>
      </c>
      <c r="B501" s="57">
        <v>7</v>
      </c>
      <c r="C501" s="57">
        <v>2</v>
      </c>
      <c r="D501" s="57">
        <v>2</v>
      </c>
      <c r="E501" s="57" t="s">
        <v>309</v>
      </c>
      <c r="F501" s="60" t="s">
        <v>301</v>
      </c>
      <c r="G501" s="66"/>
      <c r="H501" s="66"/>
      <c r="I501" s="66"/>
      <c r="J501" s="55">
        <f>SUBTOTAL(9,G501:I501)</f>
        <v>0</v>
      </c>
      <c r="K501" s="110">
        <f>IFERROR(J501/$J$18*100,"0.00")</f>
        <v>0</v>
      </c>
    </row>
    <row r="502" spans="1:11" ht="12.75" x14ac:dyDescent="0.2">
      <c r="A502" s="64">
        <v>2</v>
      </c>
      <c r="B502" s="65">
        <v>7</v>
      </c>
      <c r="C502" s="65">
        <v>2</v>
      </c>
      <c r="D502" s="65">
        <v>3</v>
      </c>
      <c r="E502" s="65"/>
      <c r="F502" s="61" t="s">
        <v>302</v>
      </c>
      <c r="G502" s="71">
        <f>+G503</f>
        <v>0</v>
      </c>
      <c r="H502" s="71">
        <f>+H503</f>
        <v>0</v>
      </c>
      <c r="I502" s="71">
        <f>+I503</f>
        <v>0</v>
      </c>
      <c r="J502" s="71">
        <f>+J503</f>
        <v>0</v>
      </c>
      <c r="K502" s="121">
        <f>+K503</f>
        <v>0</v>
      </c>
    </row>
    <row r="503" spans="1:11" ht="12.75" x14ac:dyDescent="0.2">
      <c r="A503" s="62">
        <v>2</v>
      </c>
      <c r="B503" s="57">
        <v>7</v>
      </c>
      <c r="C503" s="57">
        <v>2</v>
      </c>
      <c r="D503" s="57">
        <v>3</v>
      </c>
      <c r="E503" s="57" t="s">
        <v>309</v>
      </c>
      <c r="F503" s="60" t="s">
        <v>302</v>
      </c>
      <c r="G503" s="66"/>
      <c r="H503" s="66"/>
      <c r="I503" s="66"/>
      <c r="J503" s="55">
        <f>SUBTOTAL(9,G503:I503)</f>
        <v>0</v>
      </c>
      <c r="K503" s="110">
        <f>IFERROR(J503/$J$18*100,"0.00")</f>
        <v>0</v>
      </c>
    </row>
    <row r="504" spans="1:11" ht="12.75" x14ac:dyDescent="0.2">
      <c r="A504" s="64">
        <v>2</v>
      </c>
      <c r="B504" s="65">
        <v>7</v>
      </c>
      <c r="C504" s="65">
        <v>2</v>
      </c>
      <c r="D504" s="65">
        <v>4</v>
      </c>
      <c r="E504" s="65"/>
      <c r="F504" s="61" t="s">
        <v>303</v>
      </c>
      <c r="G504" s="71">
        <f>+G505</f>
        <v>0</v>
      </c>
      <c r="H504" s="71">
        <f>+H505</f>
        <v>0</v>
      </c>
      <c r="I504" s="71">
        <f>+I505</f>
        <v>0</v>
      </c>
      <c r="J504" s="71">
        <f>+J505</f>
        <v>0</v>
      </c>
      <c r="K504" s="121">
        <f>+K505</f>
        <v>0</v>
      </c>
    </row>
    <row r="505" spans="1:11" ht="12.75" x14ac:dyDescent="0.2">
      <c r="A505" s="62">
        <v>2</v>
      </c>
      <c r="B505" s="57">
        <v>7</v>
      </c>
      <c r="C505" s="57">
        <v>2</v>
      </c>
      <c r="D505" s="57">
        <v>4</v>
      </c>
      <c r="E505" s="57" t="s">
        <v>309</v>
      </c>
      <c r="F505" s="60" t="s">
        <v>303</v>
      </c>
      <c r="G505" s="66"/>
      <c r="H505" s="66"/>
      <c r="I505" s="66"/>
      <c r="J505" s="55">
        <f>SUBTOTAL(9,G505:I505)</f>
        <v>0</v>
      </c>
      <c r="K505" s="110">
        <f>IFERROR(J505/$J$18*100,"0.00")</f>
        <v>0</v>
      </c>
    </row>
    <row r="506" spans="1:11" ht="12.75" x14ac:dyDescent="0.2">
      <c r="A506" s="64">
        <v>2</v>
      </c>
      <c r="B506" s="65">
        <v>7</v>
      </c>
      <c r="C506" s="65">
        <v>2</v>
      </c>
      <c r="D506" s="65">
        <v>7</v>
      </c>
      <c r="E506" s="65"/>
      <c r="F506" s="61" t="s">
        <v>304</v>
      </c>
      <c r="G506" s="71">
        <f>+G507</f>
        <v>0</v>
      </c>
      <c r="H506" s="71">
        <f>+H507</f>
        <v>0</v>
      </c>
      <c r="I506" s="71">
        <f>+I507</f>
        <v>0</v>
      </c>
      <c r="J506" s="71">
        <f>+J507</f>
        <v>0</v>
      </c>
      <c r="K506" s="121">
        <f>+K507</f>
        <v>0</v>
      </c>
    </row>
    <row r="507" spans="1:11" ht="12.75" x14ac:dyDescent="0.2">
      <c r="A507" s="62">
        <v>2</v>
      </c>
      <c r="B507" s="57">
        <v>7</v>
      </c>
      <c r="C507" s="57">
        <v>2</v>
      </c>
      <c r="D507" s="57">
        <v>7</v>
      </c>
      <c r="E507" s="57" t="s">
        <v>309</v>
      </c>
      <c r="F507" s="60" t="s">
        <v>304</v>
      </c>
      <c r="G507" s="66"/>
      <c r="H507" s="66"/>
      <c r="I507" s="66"/>
      <c r="J507" s="55">
        <f>SUBTOTAL(9,G507:I507)</f>
        <v>0</v>
      </c>
      <c r="K507" s="110">
        <f>IFERROR(J507/$J$18*100,"0.00")</f>
        <v>0</v>
      </c>
    </row>
    <row r="508" spans="1:11" ht="12.75" x14ac:dyDescent="0.2">
      <c r="A508" s="64">
        <v>2</v>
      </c>
      <c r="B508" s="65">
        <v>7</v>
      </c>
      <c r="C508" s="65">
        <v>2</v>
      </c>
      <c r="D508" s="65">
        <v>8</v>
      </c>
      <c r="E508" s="65"/>
      <c r="F508" s="61" t="s">
        <v>305</v>
      </c>
      <c r="G508" s="71">
        <f>+G509</f>
        <v>0</v>
      </c>
      <c r="H508" s="71">
        <f>+H509</f>
        <v>0</v>
      </c>
      <c r="I508" s="71">
        <f>+I509</f>
        <v>0</v>
      </c>
      <c r="J508" s="71">
        <f>+J509</f>
        <v>0</v>
      </c>
      <c r="K508" s="121">
        <f>+K509</f>
        <v>0</v>
      </c>
    </row>
    <row r="509" spans="1:11" ht="12.75" x14ac:dyDescent="0.2">
      <c r="A509" s="62">
        <v>2</v>
      </c>
      <c r="B509" s="57">
        <v>7</v>
      </c>
      <c r="C509" s="57">
        <v>2</v>
      </c>
      <c r="D509" s="57">
        <v>8</v>
      </c>
      <c r="E509" s="57" t="s">
        <v>309</v>
      </c>
      <c r="F509" s="60" t="s">
        <v>305</v>
      </c>
      <c r="G509" s="66"/>
      <c r="H509" s="66"/>
      <c r="I509" s="66"/>
      <c r="J509" s="55">
        <f>SUBTOTAL(9,G509:I509)</f>
        <v>0</v>
      </c>
      <c r="K509" s="110">
        <f>IFERROR(J509/$J$18*100,"0.00")</f>
        <v>0</v>
      </c>
    </row>
    <row r="510" spans="1:11" ht="12.75" x14ac:dyDescent="0.2">
      <c r="A510" s="86">
        <v>2</v>
      </c>
      <c r="B510" s="84">
        <v>7</v>
      </c>
      <c r="C510" s="84">
        <v>3</v>
      </c>
      <c r="D510" s="84"/>
      <c r="E510" s="84"/>
      <c r="F510" s="87" t="s">
        <v>306</v>
      </c>
      <c r="G510" s="85">
        <f>+G511+G513</f>
        <v>0</v>
      </c>
      <c r="H510" s="85">
        <f>+H511+H513</f>
        <v>0</v>
      </c>
      <c r="I510" s="85">
        <f>+I511+I513</f>
        <v>0</v>
      </c>
      <c r="J510" s="85">
        <f>+J511+J513</f>
        <v>0</v>
      </c>
      <c r="K510" s="119">
        <f>+K511+K513</f>
        <v>0</v>
      </c>
    </row>
    <row r="511" spans="1:11" ht="12.75" x14ac:dyDescent="0.2">
      <c r="A511" s="64">
        <v>2</v>
      </c>
      <c r="B511" s="65">
        <v>7</v>
      </c>
      <c r="C511" s="65">
        <v>3</v>
      </c>
      <c r="D511" s="65">
        <v>1</v>
      </c>
      <c r="E511" s="65"/>
      <c r="F511" s="61" t="s">
        <v>307</v>
      </c>
      <c r="G511" s="71">
        <f>+G512</f>
        <v>0</v>
      </c>
      <c r="H511" s="71">
        <f>+H512</f>
        <v>0</v>
      </c>
      <c r="I511" s="71">
        <f>+I512</f>
        <v>0</v>
      </c>
      <c r="J511" s="71">
        <f>+J512</f>
        <v>0</v>
      </c>
      <c r="K511" s="121">
        <f>+K512</f>
        <v>0</v>
      </c>
    </row>
    <row r="512" spans="1:11" ht="12.75" x14ac:dyDescent="0.2">
      <c r="A512" s="62">
        <v>2</v>
      </c>
      <c r="B512" s="57">
        <v>7</v>
      </c>
      <c r="C512" s="57">
        <v>3</v>
      </c>
      <c r="D512" s="57">
        <v>1</v>
      </c>
      <c r="E512" s="57" t="s">
        <v>309</v>
      </c>
      <c r="F512" s="60" t="s">
        <v>307</v>
      </c>
      <c r="G512" s="66"/>
      <c r="H512" s="66"/>
      <c r="I512" s="66"/>
      <c r="J512" s="55">
        <f>SUBTOTAL(9,G512:I512)</f>
        <v>0</v>
      </c>
      <c r="K512" s="110">
        <f>IFERROR(J512/$J$18*100,"0.00")</f>
        <v>0</v>
      </c>
    </row>
    <row r="513" spans="1:11" ht="12.75" x14ac:dyDescent="0.2">
      <c r="A513" s="64">
        <v>2</v>
      </c>
      <c r="B513" s="65">
        <v>7</v>
      </c>
      <c r="C513" s="65">
        <v>3</v>
      </c>
      <c r="D513" s="65">
        <v>2</v>
      </c>
      <c r="E513" s="65"/>
      <c r="F513" s="61" t="s">
        <v>308</v>
      </c>
      <c r="G513" s="71">
        <f>+G514</f>
        <v>0</v>
      </c>
      <c r="H513" s="71">
        <f>+H514</f>
        <v>0</v>
      </c>
      <c r="I513" s="71">
        <f>+I514</f>
        <v>0</v>
      </c>
      <c r="J513" s="71">
        <f>+J514</f>
        <v>0</v>
      </c>
      <c r="K513" s="121">
        <f>+K514</f>
        <v>0</v>
      </c>
    </row>
    <row r="514" spans="1:11" ht="12.75" x14ac:dyDescent="0.2">
      <c r="A514" s="111">
        <v>2</v>
      </c>
      <c r="B514" s="112">
        <v>7</v>
      </c>
      <c r="C514" s="112">
        <v>3</v>
      </c>
      <c r="D514" s="112">
        <v>2</v>
      </c>
      <c r="E514" s="112" t="s">
        <v>309</v>
      </c>
      <c r="F514" s="113" t="s">
        <v>308</v>
      </c>
      <c r="G514" s="114"/>
      <c r="H514" s="114"/>
      <c r="I514" s="114"/>
      <c r="J514" s="115">
        <f>SUBTOTAL(9,G514:I514)</f>
        <v>0</v>
      </c>
      <c r="K514" s="116">
        <f>IFERROR(J514/$J$18*100,"0.00")</f>
        <v>0</v>
      </c>
    </row>
    <row r="515" spans="1:11" s="145" customFormat="1" x14ac:dyDescent="0.3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</row>
    <row r="516" spans="1:11" s="145" customFormat="1" x14ac:dyDescent="0.3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</row>
    <row r="517" spans="1:11" s="145" customFormat="1" x14ac:dyDescent="0.3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</row>
    <row r="518" spans="1:11" s="145" customFormat="1" x14ac:dyDescent="0.3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</row>
    <row r="519" spans="1:11" s="145" customFormat="1" x14ac:dyDescent="0.3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</row>
    <row r="520" spans="1:11" s="145" customFormat="1" x14ac:dyDescent="0.3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</row>
    <row r="521" spans="1:11" s="145" customFormat="1" x14ac:dyDescent="0.3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</row>
    <row r="522" spans="1:11" s="145" customFormat="1" x14ac:dyDescent="0.3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</row>
    <row r="523" spans="1:11" s="145" customFormat="1" x14ac:dyDescent="0.3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</row>
    <row r="524" spans="1:11" s="145" customFormat="1" x14ac:dyDescent="0.3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</row>
    <row r="525" spans="1:11" s="145" customFormat="1" x14ac:dyDescent="0.3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</row>
    <row r="526" spans="1:11" s="145" customFormat="1" x14ac:dyDescent="0.3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</row>
    <row r="527" spans="1:11" s="145" customFormat="1" x14ac:dyDescent="0.3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</row>
    <row r="528" spans="1:11" s="145" customFormat="1" x14ac:dyDescent="0.3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</row>
    <row r="529" spans="1:10" s="145" customFormat="1" x14ac:dyDescent="0.3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</row>
    <row r="530" spans="1:10" s="145" customFormat="1" x14ac:dyDescent="0.3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</row>
    <row r="531" spans="1:10" s="145" customFormat="1" x14ac:dyDescent="0.3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</row>
    <row r="532" spans="1:10" s="145" customFormat="1" x14ac:dyDescent="0.3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</row>
    <row r="533" spans="1:10" s="145" customFormat="1" x14ac:dyDescent="0.3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</row>
    <row r="534" spans="1:10" s="145" customFormat="1" x14ac:dyDescent="0.3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</row>
    <row r="535" spans="1:10" s="145" customFormat="1" x14ac:dyDescent="0.3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</row>
    <row r="536" spans="1:10" s="145" customFormat="1" x14ac:dyDescent="0.3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</row>
    <row r="537" spans="1:10" s="145" customFormat="1" x14ac:dyDescent="0.3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</row>
    <row r="538" spans="1:10" s="145" customFormat="1" x14ac:dyDescent="0.3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</row>
    <row r="539" spans="1:10" s="145" customFormat="1" x14ac:dyDescent="0.3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1:10" s="145" customFormat="1" x14ac:dyDescent="0.3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1:10" s="145" customFormat="1" x14ac:dyDescent="0.3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1:10" s="145" customFormat="1" x14ac:dyDescent="0.3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1:10" s="145" customFormat="1" x14ac:dyDescent="0.3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1:10" s="145" customFormat="1" x14ac:dyDescent="0.3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1:10" s="145" customFormat="1" x14ac:dyDescent="0.3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1:10" s="145" customFormat="1" x14ac:dyDescent="0.3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1:10" s="145" customFormat="1" x14ac:dyDescent="0.3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1:10" s="145" customFormat="1" x14ac:dyDescent="0.3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1:10" s="145" customFormat="1" x14ac:dyDescent="0.3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1:10" s="145" customFormat="1" x14ac:dyDescent="0.3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1:10" s="145" customFormat="1" x14ac:dyDescent="0.3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1:10" s="145" customFormat="1" x14ac:dyDescent="0.3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1:10" s="145" customFormat="1" x14ac:dyDescent="0.3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1:10" s="145" customFormat="1" x14ac:dyDescent="0.3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1:10" s="145" customFormat="1" x14ac:dyDescent="0.3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1:10" s="145" customFormat="1" x14ac:dyDescent="0.3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1:10" s="145" customFormat="1" x14ac:dyDescent="0.3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1:10" s="145" customFormat="1" x14ac:dyDescent="0.3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1:10" s="145" customFormat="1" x14ac:dyDescent="0.3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1:10" s="145" customFormat="1" x14ac:dyDescent="0.3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1:10" s="145" customFormat="1" x14ac:dyDescent="0.3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1:10" s="145" customFormat="1" x14ac:dyDescent="0.3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1:10" s="145" customFormat="1" x14ac:dyDescent="0.3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1:10" s="145" customFormat="1" x14ac:dyDescent="0.3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1:10" s="145" customFormat="1" x14ac:dyDescent="0.3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1:10" s="145" customFormat="1" x14ac:dyDescent="0.3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1:10" s="145" customFormat="1" x14ac:dyDescent="0.3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1:10" s="145" customFormat="1" x14ac:dyDescent="0.3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1:10" s="145" customFormat="1" x14ac:dyDescent="0.3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1:10" s="145" customFormat="1" x14ac:dyDescent="0.3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1:10" s="145" customFormat="1" x14ac:dyDescent="0.3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1:10" s="145" customFormat="1" x14ac:dyDescent="0.3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1:10" s="145" customFormat="1" x14ac:dyDescent="0.3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1:10" s="145" customFormat="1" x14ac:dyDescent="0.3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1:10" s="145" customFormat="1" x14ac:dyDescent="0.3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1:10" s="145" customFormat="1" x14ac:dyDescent="0.3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1:10" s="145" customFormat="1" x14ac:dyDescent="0.3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1:10" s="145" customFormat="1" x14ac:dyDescent="0.3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1:10" s="145" customFormat="1" x14ac:dyDescent="0.3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1:10" s="145" customFormat="1" x14ac:dyDescent="0.3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1:10" s="145" customFormat="1" x14ac:dyDescent="0.3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1:10" s="145" customFormat="1" x14ac:dyDescent="0.3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1:10" s="145" customFormat="1" x14ac:dyDescent="0.3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1:10" s="145" customFormat="1" x14ac:dyDescent="0.3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1:10" s="145" customFormat="1" x14ac:dyDescent="0.3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1:10" s="145" customFormat="1" x14ac:dyDescent="0.3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1:10" s="145" customFormat="1" x14ac:dyDescent="0.3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1:10" s="145" customFormat="1" x14ac:dyDescent="0.3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1:10" s="145" customFormat="1" x14ac:dyDescent="0.3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1:10" s="145" customFormat="1" x14ac:dyDescent="0.3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1:10" s="145" customFormat="1" x14ac:dyDescent="0.3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1:10" s="145" customFormat="1" x14ac:dyDescent="0.3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1:10" s="145" customFormat="1" x14ac:dyDescent="0.3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1:10" s="145" customFormat="1" x14ac:dyDescent="0.3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1:10" s="145" customFormat="1" x14ac:dyDescent="0.3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1:10" s="145" customFormat="1" x14ac:dyDescent="0.3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1:10" s="145" customFormat="1" x14ac:dyDescent="0.3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1:10" s="145" customFormat="1" x14ac:dyDescent="0.3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1:10" s="145" customFormat="1" x14ac:dyDescent="0.3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1:10" s="145" customFormat="1" x14ac:dyDescent="0.3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1:10" s="145" customFormat="1" x14ac:dyDescent="0.3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1:10" s="145" customFormat="1" x14ac:dyDescent="0.3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1:10" s="145" customFormat="1" x14ac:dyDescent="0.3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1:10" s="145" customFormat="1" x14ac:dyDescent="0.3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1:10" s="145" customFormat="1" x14ac:dyDescent="0.3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1:10" s="145" customFormat="1" x14ac:dyDescent="0.3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1:10" s="145" customFormat="1" x14ac:dyDescent="0.3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1:10" s="145" customFormat="1" x14ac:dyDescent="0.3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1:10" s="145" customFormat="1" x14ac:dyDescent="0.3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1:10" s="145" customFormat="1" x14ac:dyDescent="0.3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1:10" s="145" customFormat="1" x14ac:dyDescent="0.3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1:10" s="145" customFormat="1" x14ac:dyDescent="0.3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1:10" s="145" customFormat="1" x14ac:dyDescent="0.3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1:10" s="145" customFormat="1" x14ac:dyDescent="0.3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1:10" s="145" customFormat="1" x14ac:dyDescent="0.3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1:10" s="145" customFormat="1" x14ac:dyDescent="0.3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1:10" s="145" customFormat="1" x14ac:dyDescent="0.3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1:10" s="145" customFormat="1" x14ac:dyDescent="0.3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1:10" s="145" customFormat="1" x14ac:dyDescent="0.3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1:10" s="145" customFormat="1" x14ac:dyDescent="0.3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1:10" s="145" customFormat="1" x14ac:dyDescent="0.3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1:10" s="145" customFormat="1" x14ac:dyDescent="0.3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1:10" s="145" customFormat="1" x14ac:dyDescent="0.3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1:10" s="145" customFormat="1" x14ac:dyDescent="0.3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1:10" s="145" customFormat="1" x14ac:dyDescent="0.3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1:10" s="145" customFormat="1" x14ac:dyDescent="0.3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1:10" s="145" customFormat="1" x14ac:dyDescent="0.3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1:10" s="145" customFormat="1" x14ac:dyDescent="0.3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1:10" s="145" customFormat="1" x14ac:dyDescent="0.3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1:10" s="145" customFormat="1" x14ac:dyDescent="0.3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1:10" s="145" customFormat="1" x14ac:dyDescent="0.3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1:10" s="145" customFormat="1" x14ac:dyDescent="0.3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1:10" s="145" customFormat="1" x14ac:dyDescent="0.3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1:10" s="145" customFormat="1" x14ac:dyDescent="0.3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1:10" s="145" customFormat="1" x14ac:dyDescent="0.3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1:10" s="145" customFormat="1" x14ac:dyDescent="0.3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1:10" s="145" customFormat="1" x14ac:dyDescent="0.3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1:10" s="145" customFormat="1" x14ac:dyDescent="0.3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1:10" s="145" customFormat="1" x14ac:dyDescent="0.3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1:10" s="145" customFormat="1" x14ac:dyDescent="0.3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1:10" s="145" customFormat="1" x14ac:dyDescent="0.3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1:10" s="145" customFormat="1" x14ac:dyDescent="0.3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1:10" s="145" customFormat="1" x14ac:dyDescent="0.3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1:10" s="145" customFormat="1" x14ac:dyDescent="0.3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1:10" s="145" customFormat="1" x14ac:dyDescent="0.3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1:10" s="145" customFormat="1" x14ac:dyDescent="0.3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1:10" s="145" customFormat="1" x14ac:dyDescent="0.3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1:10" s="145" customFormat="1" x14ac:dyDescent="0.3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1:10" s="145" customFormat="1" x14ac:dyDescent="0.3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1:10" s="145" customFormat="1" x14ac:dyDescent="0.3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1:10" s="145" customFormat="1" x14ac:dyDescent="0.3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1:10" s="145" customFormat="1" x14ac:dyDescent="0.3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1:10" s="145" customFormat="1" x14ac:dyDescent="0.3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1:10" s="145" customFormat="1" x14ac:dyDescent="0.3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1:10" s="145" customFormat="1" x14ac:dyDescent="0.3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1:10" s="145" customFormat="1" x14ac:dyDescent="0.3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1:10" s="145" customFormat="1" x14ac:dyDescent="0.3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1:10" s="145" customFormat="1" x14ac:dyDescent="0.3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1:10" s="145" customFormat="1" x14ac:dyDescent="0.3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1:10" s="145" customFormat="1" x14ac:dyDescent="0.3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1:10" s="145" customFormat="1" x14ac:dyDescent="0.3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1:10" s="145" customFormat="1" x14ac:dyDescent="0.3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1:10" s="145" customFormat="1" x14ac:dyDescent="0.3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1:10" s="145" customFormat="1" x14ac:dyDescent="0.3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1:10" s="145" customFormat="1" x14ac:dyDescent="0.3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1:10" s="145" customFormat="1" x14ac:dyDescent="0.3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1:10" s="145" customFormat="1" x14ac:dyDescent="0.3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1:10" s="145" customFormat="1" x14ac:dyDescent="0.3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1:10" s="145" customFormat="1" x14ac:dyDescent="0.3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1:10" s="145" customFormat="1" x14ac:dyDescent="0.3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1:10" s="145" customFormat="1" x14ac:dyDescent="0.3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1:10" s="145" customFormat="1" x14ac:dyDescent="0.3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1:10" s="145" customFormat="1" x14ac:dyDescent="0.3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1:10" s="145" customFormat="1" x14ac:dyDescent="0.3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1:10" s="145" customFormat="1" x14ac:dyDescent="0.3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1:10" s="145" customFormat="1" x14ac:dyDescent="0.3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1:10" s="145" customFormat="1" x14ac:dyDescent="0.3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1:10" s="145" customFormat="1" x14ac:dyDescent="0.3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1:10" s="145" customFormat="1" x14ac:dyDescent="0.3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1:10" s="145" customFormat="1" x14ac:dyDescent="0.3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1:10" s="145" customFormat="1" x14ac:dyDescent="0.3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1:10" s="145" customFormat="1" x14ac:dyDescent="0.3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1:10" s="145" customFormat="1" x14ac:dyDescent="0.3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1:10" s="145" customFormat="1" x14ac:dyDescent="0.3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1:10" s="145" customFormat="1" x14ac:dyDescent="0.3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1:10" s="145" customFormat="1" x14ac:dyDescent="0.3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1:10" s="145" customFormat="1" x14ac:dyDescent="0.3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1:10" s="145" customFormat="1" x14ac:dyDescent="0.3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1:10" s="145" customFormat="1" x14ac:dyDescent="0.3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1:10" s="145" customFormat="1" x14ac:dyDescent="0.3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1:10" s="145" customFormat="1" x14ac:dyDescent="0.3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1:10" s="145" customFormat="1" x14ac:dyDescent="0.3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1:10" s="145" customFormat="1" x14ac:dyDescent="0.3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1:10" s="145" customFormat="1" x14ac:dyDescent="0.3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1:10" s="145" customFormat="1" x14ac:dyDescent="0.3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1:10" s="145" customFormat="1" x14ac:dyDescent="0.3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1:10" s="145" customFormat="1" x14ac:dyDescent="0.3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1:10" s="145" customFormat="1" x14ac:dyDescent="0.3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1:10" s="145" customFormat="1" x14ac:dyDescent="0.3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1:10" s="145" customFormat="1" x14ac:dyDescent="0.3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1:10" s="145" customFormat="1" x14ac:dyDescent="0.3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1:10" s="145" customFormat="1" x14ac:dyDescent="0.3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1:10" s="145" customFormat="1" x14ac:dyDescent="0.3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1:10" s="145" customFormat="1" x14ac:dyDescent="0.3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1:10" s="145" customFormat="1" x14ac:dyDescent="0.3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1:10" s="145" customFormat="1" x14ac:dyDescent="0.3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1:10" s="145" customFormat="1" x14ac:dyDescent="0.3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1:10" s="145" customFormat="1" x14ac:dyDescent="0.3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1:10" s="145" customFormat="1" x14ac:dyDescent="0.3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1:10" s="145" customFormat="1" x14ac:dyDescent="0.3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1:10" s="145" customFormat="1" x14ac:dyDescent="0.3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1:10" s="145" customFormat="1" x14ac:dyDescent="0.3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1:10" s="145" customFormat="1" x14ac:dyDescent="0.3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1:10" s="145" customFormat="1" x14ac:dyDescent="0.3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1:10" s="145" customFormat="1" x14ac:dyDescent="0.3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1:10" s="145" customFormat="1" x14ac:dyDescent="0.3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1:10" s="145" customFormat="1" x14ac:dyDescent="0.3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1:10" s="145" customFormat="1" x14ac:dyDescent="0.3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1:10" s="145" customFormat="1" x14ac:dyDescent="0.3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1:10" s="145" customFormat="1" x14ac:dyDescent="0.3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1:10" s="145" customFormat="1" x14ac:dyDescent="0.3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1:10" s="145" customFormat="1" x14ac:dyDescent="0.3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1:10" s="145" customFormat="1" x14ac:dyDescent="0.3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1:10" s="145" customFormat="1" x14ac:dyDescent="0.3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1:10" s="145" customFormat="1" x14ac:dyDescent="0.3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1:10" s="145" customFormat="1" x14ac:dyDescent="0.3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1:10" s="145" customFormat="1" x14ac:dyDescent="0.3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1:10" s="145" customFormat="1" x14ac:dyDescent="0.3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1:10" s="145" customFormat="1" x14ac:dyDescent="0.3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1:10" s="145" customFormat="1" x14ac:dyDescent="0.3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1:10" s="145" customFormat="1" x14ac:dyDescent="0.3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1:10" s="145" customFormat="1" x14ac:dyDescent="0.3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1:10" s="145" customFormat="1" x14ac:dyDescent="0.3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1:10" s="145" customFormat="1" x14ac:dyDescent="0.3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1:10" s="145" customFormat="1" x14ac:dyDescent="0.3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1:10" s="145" customFormat="1" x14ac:dyDescent="0.3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1:10" s="145" customFormat="1" x14ac:dyDescent="0.3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1:10" s="145" customFormat="1" x14ac:dyDescent="0.3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1:10" s="145" customFormat="1" x14ac:dyDescent="0.3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1:10" s="145" customFormat="1" x14ac:dyDescent="0.3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1:10" s="145" customFormat="1" x14ac:dyDescent="0.3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1:10" s="145" customFormat="1" x14ac:dyDescent="0.3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1:10" s="145" customFormat="1" x14ac:dyDescent="0.3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1:10" s="145" customFormat="1" x14ac:dyDescent="0.3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1:10" s="145" customFormat="1" x14ac:dyDescent="0.3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1:10" s="145" customFormat="1" x14ac:dyDescent="0.3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</row>
    <row r="747" spans="1:10" s="145" customFormat="1" x14ac:dyDescent="0.3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</row>
    <row r="748" spans="1:10" s="145" customFormat="1" x14ac:dyDescent="0.3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</row>
    <row r="749" spans="1:10" s="145" customFormat="1" x14ac:dyDescent="0.3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</row>
    <row r="750" spans="1:10" s="145" customFormat="1" x14ac:dyDescent="0.3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</row>
    <row r="751" spans="1:10" s="145" customFormat="1" x14ac:dyDescent="0.3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</row>
    <row r="752" spans="1:10" s="145" customFormat="1" x14ac:dyDescent="0.3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</row>
    <row r="753" spans="1:10" s="145" customFormat="1" x14ac:dyDescent="0.3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</row>
    <row r="754" spans="1:10" s="145" customFormat="1" x14ac:dyDescent="0.3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</row>
    <row r="755" spans="1:10" s="145" customFormat="1" x14ac:dyDescent="0.3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</row>
    <row r="756" spans="1:10" s="145" customFormat="1" x14ac:dyDescent="0.3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</row>
    <row r="757" spans="1:10" s="145" customFormat="1" x14ac:dyDescent="0.3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</row>
    <row r="758" spans="1:10" s="145" customFormat="1" x14ac:dyDescent="0.3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</row>
    <row r="759" spans="1:10" s="145" customFormat="1" x14ac:dyDescent="0.3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</row>
    <row r="760" spans="1:10" s="145" customFormat="1" x14ac:dyDescent="0.3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</row>
    <row r="761" spans="1:10" s="145" customFormat="1" x14ac:dyDescent="0.3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</row>
    <row r="762" spans="1:10" s="145" customFormat="1" x14ac:dyDescent="0.3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</row>
    <row r="763" spans="1:10" s="145" customFormat="1" x14ac:dyDescent="0.3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</row>
    <row r="764" spans="1:10" s="145" customFormat="1" x14ac:dyDescent="0.3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</row>
    <row r="765" spans="1:10" s="145" customFormat="1" x14ac:dyDescent="0.3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</row>
    <row r="766" spans="1:10" s="145" customFormat="1" x14ac:dyDescent="0.3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</row>
    <row r="767" spans="1:10" s="145" customFormat="1" x14ac:dyDescent="0.3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</row>
    <row r="768" spans="1:10" s="145" customFormat="1" x14ac:dyDescent="0.3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</row>
    <row r="769" spans="1:10" s="145" customFormat="1" x14ac:dyDescent="0.3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</row>
    <row r="770" spans="1:10" s="145" customFormat="1" x14ac:dyDescent="0.3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</row>
    <row r="771" spans="1:10" s="145" customFormat="1" x14ac:dyDescent="0.3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</row>
    <row r="772" spans="1:10" s="145" customFormat="1" x14ac:dyDescent="0.3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</row>
    <row r="773" spans="1:10" s="145" customFormat="1" x14ac:dyDescent="0.3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</row>
    <row r="774" spans="1:10" s="145" customFormat="1" x14ac:dyDescent="0.3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</row>
    <row r="775" spans="1:10" s="145" customFormat="1" x14ac:dyDescent="0.3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</row>
    <row r="776" spans="1:10" s="145" customFormat="1" x14ac:dyDescent="0.3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</row>
    <row r="777" spans="1:10" s="145" customFormat="1" x14ac:dyDescent="0.3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</row>
    <row r="778" spans="1:10" s="145" customFormat="1" x14ac:dyDescent="0.3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</row>
    <row r="779" spans="1:10" s="145" customFormat="1" x14ac:dyDescent="0.3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</row>
    <row r="780" spans="1:10" s="145" customFormat="1" x14ac:dyDescent="0.3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</row>
    <row r="781" spans="1:10" s="145" customFormat="1" x14ac:dyDescent="0.3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</row>
    <row r="782" spans="1:10" s="145" customFormat="1" x14ac:dyDescent="0.3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</row>
    <row r="783" spans="1:10" s="145" customFormat="1" x14ac:dyDescent="0.3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</row>
    <row r="784" spans="1:10" s="145" customFormat="1" x14ac:dyDescent="0.3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</row>
    <row r="785" spans="1:10" s="145" customFormat="1" x14ac:dyDescent="0.3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</row>
    <row r="786" spans="1:10" s="145" customFormat="1" x14ac:dyDescent="0.3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</row>
    <row r="787" spans="1:10" s="145" customFormat="1" x14ac:dyDescent="0.3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</row>
    <row r="788" spans="1:10" s="145" customFormat="1" x14ac:dyDescent="0.3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</row>
    <row r="789" spans="1:10" s="145" customFormat="1" x14ac:dyDescent="0.3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</row>
    <row r="790" spans="1:10" s="145" customFormat="1" x14ac:dyDescent="0.3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</row>
    <row r="791" spans="1:10" s="145" customFormat="1" x14ac:dyDescent="0.3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</row>
    <row r="792" spans="1:10" s="145" customFormat="1" x14ac:dyDescent="0.3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</row>
    <row r="793" spans="1:10" s="145" customFormat="1" x14ac:dyDescent="0.3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</row>
    <row r="794" spans="1:10" s="145" customFormat="1" x14ac:dyDescent="0.3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</row>
    <row r="795" spans="1:10" s="145" customFormat="1" x14ac:dyDescent="0.3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</row>
    <row r="796" spans="1:10" s="145" customFormat="1" x14ac:dyDescent="0.3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</row>
    <row r="797" spans="1:10" s="145" customFormat="1" x14ac:dyDescent="0.3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</row>
    <row r="798" spans="1:10" s="145" customFormat="1" x14ac:dyDescent="0.3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</row>
    <row r="799" spans="1:10" s="145" customFormat="1" x14ac:dyDescent="0.3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</row>
    <row r="800" spans="1:10" s="145" customFormat="1" x14ac:dyDescent="0.3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</row>
    <row r="801" spans="1:10" s="145" customFormat="1" x14ac:dyDescent="0.3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</row>
    <row r="802" spans="1:10" s="145" customFormat="1" x14ac:dyDescent="0.3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</row>
    <row r="803" spans="1:10" s="145" customFormat="1" x14ac:dyDescent="0.3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</row>
    <row r="804" spans="1:10" s="145" customFormat="1" x14ac:dyDescent="0.3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</row>
    <row r="805" spans="1:10" s="145" customFormat="1" x14ac:dyDescent="0.3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</row>
    <row r="806" spans="1:10" s="145" customFormat="1" x14ac:dyDescent="0.3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</row>
    <row r="807" spans="1:10" s="145" customFormat="1" x14ac:dyDescent="0.3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</row>
  </sheetData>
  <sheetProtection algorithmName="SHA-512" hashValue="2TeeMPJeC9re+J9cunge3b+/fGTWLx5f+vPoVPl8tehvS8LNqVMGDJlRBEA8ujRYm+jLHX2PHO4jaTvpwRXuXg==" saltValue="I3iaig/HJGGbmAXI0gnW0A==" spinCount="100000" sheet="1" objects="1" scenarios="1"/>
  <mergeCells count="18">
    <mergeCell ref="F6:K6"/>
    <mergeCell ref="F7:K7"/>
    <mergeCell ref="F16:F17"/>
    <mergeCell ref="A16:A17"/>
    <mergeCell ref="B16:B17"/>
    <mergeCell ref="C16:C17"/>
    <mergeCell ref="D16:D17"/>
    <mergeCell ref="E16:E17"/>
    <mergeCell ref="K16:K17"/>
    <mergeCell ref="G16:G17"/>
    <mergeCell ref="H16:H17"/>
    <mergeCell ref="I16:I17"/>
    <mergeCell ref="J16:J17"/>
    <mergeCell ref="A1:K1"/>
    <mergeCell ref="A2:K2"/>
    <mergeCell ref="A3:K3"/>
    <mergeCell ref="A4:K4"/>
    <mergeCell ref="A5:K5"/>
  </mergeCells>
  <pageMargins left="0.25" right="0.25" top="0.75" bottom="0.75" header="0.3" footer="0.3"/>
  <pageSetup paperSize="9" scale="6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C1" workbookViewId="0">
      <selection activeCell="H12" sqref="H12"/>
    </sheetView>
  </sheetViews>
  <sheetFormatPr baseColWidth="10" defaultRowHeight="12.75" x14ac:dyDescent="0.2"/>
  <cols>
    <col min="1" max="1" width="4.140625" bestFit="1" customWidth="1"/>
    <col min="2" max="2" width="6.42578125" customWidth="1"/>
    <col min="3" max="5" width="4.140625" bestFit="1" customWidth="1"/>
    <col min="6" max="6" width="45" style="492" bestFit="1" customWidth="1"/>
    <col min="8" max="8" width="64.85546875" bestFit="1" customWidth="1"/>
  </cols>
  <sheetData>
    <row r="1" spans="1:8" ht="15.75" x14ac:dyDescent="0.25">
      <c r="A1" s="585">
        <v>1</v>
      </c>
      <c r="B1" s="586"/>
      <c r="C1" s="586"/>
      <c r="D1" s="586"/>
      <c r="E1" s="587"/>
      <c r="F1" s="478">
        <v>2</v>
      </c>
      <c r="G1" s="451"/>
    </row>
    <row r="2" spans="1:8" ht="15.75" x14ac:dyDescent="0.25">
      <c r="A2" s="588" t="s">
        <v>1111</v>
      </c>
      <c r="B2" s="588"/>
      <c r="C2" s="588"/>
      <c r="D2" s="588"/>
      <c r="E2" s="588"/>
      <c r="F2" s="589" t="s">
        <v>69</v>
      </c>
      <c r="G2" s="588" t="s">
        <v>26</v>
      </c>
      <c r="H2" s="452"/>
    </row>
    <row r="3" spans="1:8" ht="69.75" x14ac:dyDescent="0.2">
      <c r="A3" s="453" t="s">
        <v>79</v>
      </c>
      <c r="B3" s="453" t="s">
        <v>64</v>
      </c>
      <c r="C3" s="453" t="s">
        <v>4</v>
      </c>
      <c r="D3" s="453" t="s">
        <v>65</v>
      </c>
      <c r="E3" s="453" t="s">
        <v>27</v>
      </c>
      <c r="F3" s="589"/>
      <c r="G3" s="588"/>
      <c r="H3" s="452"/>
    </row>
    <row r="4" spans="1:8" x14ac:dyDescent="0.2">
      <c r="A4" s="453"/>
      <c r="B4" s="453"/>
      <c r="C4" s="453"/>
      <c r="D4" s="453"/>
      <c r="E4" s="453"/>
      <c r="F4" s="589"/>
      <c r="G4" s="588"/>
      <c r="H4" s="452" t="s">
        <v>1340</v>
      </c>
    </row>
    <row r="5" spans="1:8" ht="15.75" x14ac:dyDescent="0.25">
      <c r="A5" s="454">
        <v>2</v>
      </c>
      <c r="B5" s="455"/>
      <c r="C5" s="455"/>
      <c r="D5" s="455"/>
      <c r="E5" s="455"/>
      <c r="F5" s="479" t="s">
        <v>10</v>
      </c>
      <c r="G5" s="456"/>
      <c r="H5" s="464">
        <v>80000000</v>
      </c>
    </row>
    <row r="6" spans="1:8" x14ac:dyDescent="0.2">
      <c r="A6" s="457">
        <v>2</v>
      </c>
      <c r="B6" s="458">
        <v>2</v>
      </c>
      <c r="C6" s="458"/>
      <c r="D6" s="458"/>
      <c r="E6" s="458"/>
      <c r="F6" s="480" t="s">
        <v>1341</v>
      </c>
      <c r="G6" s="459">
        <v>6.13785195160595</v>
      </c>
      <c r="H6" s="460">
        <f>+H7+H9+H12</f>
        <v>4910281.56128476</v>
      </c>
    </row>
    <row r="7" spans="1:8" x14ac:dyDescent="0.2">
      <c r="A7" s="461">
        <v>2</v>
      </c>
      <c r="B7" s="462">
        <v>2</v>
      </c>
      <c r="C7" s="462">
        <v>1</v>
      </c>
      <c r="D7" s="462"/>
      <c r="E7" s="462"/>
      <c r="F7" s="481" t="s">
        <v>29</v>
      </c>
      <c r="G7" s="463">
        <v>0.66235431216287421</v>
      </c>
      <c r="H7" s="464">
        <f>+H8</f>
        <v>529883.4497302993</v>
      </c>
    </row>
    <row r="8" spans="1:8" x14ac:dyDescent="0.2">
      <c r="A8" s="465">
        <v>2</v>
      </c>
      <c r="B8" s="466">
        <v>2</v>
      </c>
      <c r="C8" s="466">
        <v>1</v>
      </c>
      <c r="D8" s="466">
        <v>1</v>
      </c>
      <c r="E8" s="466"/>
      <c r="F8" s="482" t="s">
        <v>119</v>
      </c>
      <c r="G8" s="467">
        <v>0.66235431216287421</v>
      </c>
      <c r="H8" s="464">
        <f t="shared" ref="H8:H33" si="0">+$H$5*G8/100</f>
        <v>529883.4497302993</v>
      </c>
    </row>
    <row r="9" spans="1:8" ht="25.5" x14ac:dyDescent="0.2">
      <c r="A9" s="461">
        <v>2</v>
      </c>
      <c r="B9" s="462">
        <v>2</v>
      </c>
      <c r="C9" s="462">
        <v>7</v>
      </c>
      <c r="D9" s="462"/>
      <c r="E9" s="462"/>
      <c r="F9" s="483" t="s">
        <v>148</v>
      </c>
      <c r="G9" s="463">
        <v>5.9656045048802869E-2</v>
      </c>
      <c r="H9" s="464">
        <f>+H10</f>
        <v>47724.836039042297</v>
      </c>
    </row>
    <row r="10" spans="1:8" x14ac:dyDescent="0.2">
      <c r="A10" s="465">
        <v>2</v>
      </c>
      <c r="B10" s="466">
        <v>2</v>
      </c>
      <c r="C10" s="466">
        <v>7</v>
      </c>
      <c r="D10" s="466">
        <v>1</v>
      </c>
      <c r="E10" s="466"/>
      <c r="F10" s="481" t="s">
        <v>1342</v>
      </c>
      <c r="G10" s="467">
        <v>5.9656045048802869E-2</v>
      </c>
      <c r="H10" s="464">
        <f t="shared" si="0"/>
        <v>47724.836039042297</v>
      </c>
    </row>
    <row r="11" spans="1:8" ht="25.5" x14ac:dyDescent="0.2">
      <c r="A11" s="465">
        <v>2</v>
      </c>
      <c r="B11" s="466">
        <v>2</v>
      </c>
      <c r="C11" s="466">
        <v>7</v>
      </c>
      <c r="D11" s="466">
        <v>2</v>
      </c>
      <c r="E11" s="466">
        <v>2</v>
      </c>
      <c r="F11" s="484" t="s">
        <v>156</v>
      </c>
      <c r="G11" s="467">
        <v>0</v>
      </c>
      <c r="H11" s="464">
        <f t="shared" si="0"/>
        <v>0</v>
      </c>
    </row>
    <row r="12" spans="1:8" x14ac:dyDescent="0.2">
      <c r="A12" s="461">
        <v>2</v>
      </c>
      <c r="B12" s="462">
        <v>2</v>
      </c>
      <c r="C12" s="462">
        <v>8</v>
      </c>
      <c r="D12" s="462"/>
      <c r="E12" s="462"/>
      <c r="F12" s="485" t="s">
        <v>1343</v>
      </c>
      <c r="G12" s="463">
        <v>5.4158415943942728</v>
      </c>
      <c r="H12" s="464">
        <f>+H13</f>
        <v>4332673.2755154185</v>
      </c>
    </row>
    <row r="13" spans="1:8" x14ac:dyDescent="0.2">
      <c r="A13" s="465">
        <v>2</v>
      </c>
      <c r="B13" s="466">
        <v>2</v>
      </c>
      <c r="C13" s="466">
        <v>8</v>
      </c>
      <c r="D13" s="466">
        <v>5</v>
      </c>
      <c r="E13" s="466"/>
      <c r="F13" s="485" t="s">
        <v>164</v>
      </c>
      <c r="G13" s="467">
        <v>5.4158415943942728</v>
      </c>
      <c r="H13" s="464">
        <f t="shared" si="0"/>
        <v>4332673.2755154185</v>
      </c>
    </row>
    <row r="14" spans="1:8" x14ac:dyDescent="0.2">
      <c r="A14" s="465">
        <v>2</v>
      </c>
      <c r="B14" s="466">
        <v>2</v>
      </c>
      <c r="C14" s="466">
        <v>8</v>
      </c>
      <c r="D14" s="466">
        <v>5</v>
      </c>
      <c r="E14" s="466">
        <v>1</v>
      </c>
      <c r="F14" s="486" t="s">
        <v>165</v>
      </c>
      <c r="G14" s="467">
        <v>0</v>
      </c>
      <c r="H14" s="464">
        <f t="shared" si="0"/>
        <v>0</v>
      </c>
    </row>
    <row r="15" spans="1:8" x14ac:dyDescent="0.2">
      <c r="A15" s="465">
        <v>2</v>
      </c>
      <c r="B15" s="466">
        <v>2</v>
      </c>
      <c r="C15" s="466">
        <v>8</v>
      </c>
      <c r="D15" s="466">
        <v>5</v>
      </c>
      <c r="E15" s="466">
        <v>2</v>
      </c>
      <c r="F15" s="486" t="s">
        <v>166</v>
      </c>
      <c r="G15" s="467">
        <v>0</v>
      </c>
      <c r="H15" s="464">
        <f t="shared" si="0"/>
        <v>0</v>
      </c>
    </row>
    <row r="16" spans="1:8" x14ac:dyDescent="0.2">
      <c r="A16" s="468">
        <v>2</v>
      </c>
      <c r="B16" s="469">
        <v>3</v>
      </c>
      <c r="C16" s="469"/>
      <c r="D16" s="469"/>
      <c r="E16" s="469"/>
      <c r="F16" s="487" t="s">
        <v>35</v>
      </c>
      <c r="G16" s="459">
        <v>93.862148048394047</v>
      </c>
      <c r="H16" s="460">
        <f t="shared" si="0"/>
        <v>75089718.438715234</v>
      </c>
    </row>
    <row r="17" spans="1:8" x14ac:dyDescent="0.2">
      <c r="A17" s="470">
        <v>2</v>
      </c>
      <c r="B17" s="471">
        <v>3</v>
      </c>
      <c r="C17" s="471">
        <v>1</v>
      </c>
      <c r="D17" s="471"/>
      <c r="E17" s="471"/>
      <c r="F17" s="488" t="s">
        <v>36</v>
      </c>
      <c r="G17" s="463">
        <v>0.67791579659421697</v>
      </c>
      <c r="H17" s="464">
        <f>+H18</f>
        <v>542332.63727537356</v>
      </c>
    </row>
    <row r="18" spans="1:8" x14ac:dyDescent="0.2">
      <c r="A18" s="472">
        <v>2</v>
      </c>
      <c r="B18" s="473">
        <v>3</v>
      </c>
      <c r="C18" s="473">
        <v>1</v>
      </c>
      <c r="D18" s="473">
        <v>1</v>
      </c>
      <c r="E18" s="471"/>
      <c r="F18" s="488" t="s">
        <v>183</v>
      </c>
      <c r="G18" s="467">
        <v>0.67791579659421697</v>
      </c>
      <c r="H18" s="464">
        <f>+$H$5*G18/100</f>
        <v>542332.63727537356</v>
      </c>
    </row>
    <row r="19" spans="1:8" x14ac:dyDescent="0.2">
      <c r="A19" s="472">
        <v>2</v>
      </c>
      <c r="B19" s="473">
        <v>3</v>
      </c>
      <c r="C19" s="473">
        <v>1</v>
      </c>
      <c r="D19" s="473">
        <v>1</v>
      </c>
      <c r="E19" s="473">
        <v>1</v>
      </c>
      <c r="F19" s="489" t="s">
        <v>183</v>
      </c>
      <c r="G19" s="467">
        <v>0</v>
      </c>
      <c r="H19" s="464">
        <f t="shared" si="0"/>
        <v>0</v>
      </c>
    </row>
    <row r="20" spans="1:8" x14ac:dyDescent="0.2">
      <c r="A20" s="470">
        <v>2</v>
      </c>
      <c r="B20" s="471">
        <v>3</v>
      </c>
      <c r="C20" s="471">
        <v>3</v>
      </c>
      <c r="D20" s="471"/>
      <c r="E20" s="471"/>
      <c r="F20" s="488" t="s">
        <v>1344</v>
      </c>
      <c r="G20" s="463">
        <v>2.5775886032436119</v>
      </c>
      <c r="H20" s="464">
        <f t="shared" si="0"/>
        <v>2062070.8825948897</v>
      </c>
    </row>
    <row r="21" spans="1:8" x14ac:dyDescent="0.2">
      <c r="A21" s="472">
        <v>2</v>
      </c>
      <c r="B21" s="473">
        <v>3</v>
      </c>
      <c r="C21" s="473">
        <v>3</v>
      </c>
      <c r="D21" s="473">
        <v>3</v>
      </c>
      <c r="E21" s="473">
        <v>1</v>
      </c>
      <c r="F21" s="489" t="s">
        <v>196</v>
      </c>
      <c r="G21" s="467">
        <v>0</v>
      </c>
      <c r="H21" s="464">
        <f t="shared" si="0"/>
        <v>0</v>
      </c>
    </row>
    <row r="22" spans="1:8" x14ac:dyDescent="0.2">
      <c r="A22" s="470">
        <v>2</v>
      </c>
      <c r="B22" s="471">
        <v>3</v>
      </c>
      <c r="C22" s="471">
        <v>4</v>
      </c>
      <c r="D22" s="471"/>
      <c r="E22" s="471"/>
      <c r="F22" s="488" t="s">
        <v>1345</v>
      </c>
      <c r="G22" s="463">
        <v>39.00151768399396</v>
      </c>
      <c r="H22" s="464">
        <f t="shared" si="0"/>
        <v>31201214.147195168</v>
      </c>
    </row>
    <row r="23" spans="1:8" x14ac:dyDescent="0.2">
      <c r="A23" s="472">
        <v>2</v>
      </c>
      <c r="B23" s="473">
        <v>3</v>
      </c>
      <c r="C23" s="473">
        <v>4</v>
      </c>
      <c r="D23" s="473">
        <v>1</v>
      </c>
      <c r="E23" s="473">
        <v>1</v>
      </c>
      <c r="F23" s="489" t="s">
        <v>200</v>
      </c>
      <c r="G23" s="467">
        <v>0</v>
      </c>
      <c r="H23" s="464">
        <f t="shared" si="0"/>
        <v>0</v>
      </c>
    </row>
    <row r="24" spans="1:8" ht="25.5" x14ac:dyDescent="0.2">
      <c r="A24" s="470">
        <v>2</v>
      </c>
      <c r="B24" s="471">
        <v>3</v>
      </c>
      <c r="C24" s="471">
        <v>7</v>
      </c>
      <c r="D24" s="471"/>
      <c r="E24" s="471"/>
      <c r="F24" s="490" t="s">
        <v>1346</v>
      </c>
      <c r="G24" s="463">
        <v>11.914273071526054</v>
      </c>
      <c r="H24" s="464">
        <f t="shared" si="0"/>
        <v>9531418.4572208431</v>
      </c>
    </row>
    <row r="25" spans="1:8" x14ac:dyDescent="0.2">
      <c r="A25" s="472">
        <v>2</v>
      </c>
      <c r="B25" s="473">
        <v>3</v>
      </c>
      <c r="C25" s="473">
        <v>7</v>
      </c>
      <c r="D25" s="473">
        <v>1</v>
      </c>
      <c r="E25" s="473"/>
      <c r="F25" s="488" t="s">
        <v>234</v>
      </c>
      <c r="G25" s="467">
        <v>1.1238817989806962</v>
      </c>
      <c r="H25" s="464">
        <f t="shared" si="0"/>
        <v>899105.43918455695</v>
      </c>
    </row>
    <row r="26" spans="1:8" x14ac:dyDescent="0.2">
      <c r="A26" s="472">
        <v>2</v>
      </c>
      <c r="B26" s="473">
        <v>3</v>
      </c>
      <c r="C26" s="473">
        <v>7</v>
      </c>
      <c r="D26" s="473">
        <v>1</v>
      </c>
      <c r="E26" s="473">
        <v>2</v>
      </c>
      <c r="F26" s="489" t="s">
        <v>236</v>
      </c>
      <c r="G26" s="467">
        <v>0</v>
      </c>
      <c r="H26" s="464">
        <f t="shared" si="0"/>
        <v>0</v>
      </c>
    </row>
    <row r="27" spans="1:8" x14ac:dyDescent="0.2">
      <c r="A27" s="472">
        <v>2</v>
      </c>
      <c r="B27" s="473">
        <v>3</v>
      </c>
      <c r="C27" s="473">
        <v>7</v>
      </c>
      <c r="D27" s="473">
        <v>2</v>
      </c>
      <c r="E27" s="473"/>
      <c r="F27" s="488" t="s">
        <v>241</v>
      </c>
      <c r="G27" s="467">
        <v>10.790391272545358</v>
      </c>
      <c r="H27" s="464">
        <f t="shared" si="0"/>
        <v>8632313.0180362873</v>
      </c>
    </row>
    <row r="28" spans="1:8" x14ac:dyDescent="0.2">
      <c r="A28" s="472">
        <v>2</v>
      </c>
      <c r="B28" s="473">
        <v>3</v>
      </c>
      <c r="C28" s="473">
        <v>7</v>
      </c>
      <c r="D28" s="473">
        <v>2</v>
      </c>
      <c r="E28" s="473">
        <v>3</v>
      </c>
      <c r="F28" s="489" t="s">
        <v>244</v>
      </c>
      <c r="G28" s="467">
        <v>0</v>
      </c>
      <c r="H28" s="464">
        <f t="shared" si="0"/>
        <v>0</v>
      </c>
    </row>
    <row r="29" spans="1:8" x14ac:dyDescent="0.2">
      <c r="A29" s="470">
        <v>2</v>
      </c>
      <c r="B29" s="471">
        <v>3</v>
      </c>
      <c r="C29" s="471">
        <v>9</v>
      </c>
      <c r="D29" s="471"/>
      <c r="E29" s="471"/>
      <c r="F29" s="488" t="s">
        <v>40</v>
      </c>
      <c r="G29" s="463">
        <v>39.690852893036201</v>
      </c>
      <c r="H29" s="464">
        <f t="shared" si="0"/>
        <v>31752682.314428959</v>
      </c>
    </row>
    <row r="30" spans="1:8" x14ac:dyDescent="0.2">
      <c r="A30" s="472">
        <v>2</v>
      </c>
      <c r="B30" s="473">
        <v>3</v>
      </c>
      <c r="C30" s="473">
        <v>9</v>
      </c>
      <c r="D30" s="473">
        <v>1</v>
      </c>
      <c r="E30" s="473"/>
      <c r="F30" s="489" t="s">
        <v>247</v>
      </c>
      <c r="G30" s="467">
        <v>0</v>
      </c>
      <c r="H30" s="464">
        <f t="shared" si="0"/>
        <v>0</v>
      </c>
    </row>
    <row r="31" spans="1:8" x14ac:dyDescent="0.2">
      <c r="A31" s="472">
        <v>2</v>
      </c>
      <c r="B31" s="473">
        <v>3</v>
      </c>
      <c r="C31" s="473">
        <v>9</v>
      </c>
      <c r="D31" s="473">
        <v>2</v>
      </c>
      <c r="E31" s="473">
        <v>1</v>
      </c>
      <c r="F31" s="489" t="s">
        <v>248</v>
      </c>
      <c r="G31" s="467">
        <v>0</v>
      </c>
      <c r="H31" s="464">
        <f t="shared" si="0"/>
        <v>0</v>
      </c>
    </row>
    <row r="32" spans="1:8" x14ac:dyDescent="0.2">
      <c r="A32" s="472">
        <v>2</v>
      </c>
      <c r="B32" s="473">
        <v>3</v>
      </c>
      <c r="C32" s="473">
        <v>9</v>
      </c>
      <c r="D32" s="473">
        <v>3</v>
      </c>
      <c r="E32" s="473">
        <v>1</v>
      </c>
      <c r="F32" s="489" t="s">
        <v>1347</v>
      </c>
      <c r="G32" s="467">
        <v>0</v>
      </c>
      <c r="H32" s="464">
        <f t="shared" si="0"/>
        <v>0</v>
      </c>
    </row>
    <row r="33" spans="1:8" x14ac:dyDescent="0.2">
      <c r="A33" s="472">
        <v>2</v>
      </c>
      <c r="B33" s="473">
        <v>3</v>
      </c>
      <c r="C33" s="473">
        <v>9</v>
      </c>
      <c r="D33" s="473">
        <v>9</v>
      </c>
      <c r="E33" s="473">
        <v>1</v>
      </c>
      <c r="F33" s="489" t="s">
        <v>253</v>
      </c>
      <c r="G33" s="467">
        <v>0</v>
      </c>
      <c r="H33" s="464">
        <f t="shared" si="0"/>
        <v>0</v>
      </c>
    </row>
    <row r="34" spans="1:8" x14ac:dyDescent="0.2">
      <c r="A34" s="474"/>
      <c r="B34" s="475" t="s">
        <v>1348</v>
      </c>
      <c r="C34" s="476"/>
      <c r="D34" s="476"/>
      <c r="E34" s="476"/>
      <c r="F34" s="491"/>
      <c r="G34" s="477">
        <v>100</v>
      </c>
      <c r="H34" s="460"/>
    </row>
  </sheetData>
  <mergeCells count="4">
    <mergeCell ref="A1:E1"/>
    <mergeCell ref="A2:E2"/>
    <mergeCell ref="F2:F4"/>
    <mergeCell ref="G2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8"/>
  <sheetViews>
    <sheetView topLeftCell="B502" zoomScale="85" zoomScaleNormal="85" workbookViewId="0">
      <selection activeCell="A3" sqref="A3:G3"/>
    </sheetView>
  </sheetViews>
  <sheetFormatPr baseColWidth="10" defaultColWidth="9.140625" defaultRowHeight="12.75" x14ac:dyDescent="0.2"/>
  <cols>
    <col min="1" max="1" width="81.140625" style="333" customWidth="1"/>
    <col min="2" max="2" width="78.42578125" style="333" customWidth="1"/>
    <col min="3" max="3" width="32.28515625" style="330" customWidth="1"/>
    <col min="4" max="4" width="13" style="332" customWidth="1"/>
    <col min="5" max="5" width="15.42578125" style="330" customWidth="1"/>
    <col min="6" max="6" width="16.7109375" style="334" customWidth="1"/>
    <col min="7" max="256" width="9.140625" style="178"/>
    <col min="257" max="257" width="30.7109375" style="178" customWidth="1"/>
    <col min="258" max="258" width="30.140625" style="178" customWidth="1"/>
    <col min="259" max="259" width="52.85546875" style="178" customWidth="1"/>
    <col min="260" max="260" width="13" style="178" customWidth="1"/>
    <col min="261" max="261" width="15.42578125" style="178" customWidth="1"/>
    <col min="262" max="262" width="16.7109375" style="178" customWidth="1"/>
    <col min="263" max="512" width="9.140625" style="178"/>
    <col min="513" max="513" width="30.7109375" style="178" customWidth="1"/>
    <col min="514" max="514" width="30.140625" style="178" customWidth="1"/>
    <col min="515" max="515" width="52.85546875" style="178" customWidth="1"/>
    <col min="516" max="516" width="13" style="178" customWidth="1"/>
    <col min="517" max="517" width="15.42578125" style="178" customWidth="1"/>
    <col min="518" max="518" width="16.7109375" style="178" customWidth="1"/>
    <col min="519" max="768" width="9.140625" style="178"/>
    <col min="769" max="769" width="30.7109375" style="178" customWidth="1"/>
    <col min="770" max="770" width="30.140625" style="178" customWidth="1"/>
    <col min="771" max="771" width="52.85546875" style="178" customWidth="1"/>
    <col min="772" max="772" width="13" style="178" customWidth="1"/>
    <col min="773" max="773" width="15.42578125" style="178" customWidth="1"/>
    <col min="774" max="774" width="16.7109375" style="178" customWidth="1"/>
    <col min="775" max="1024" width="9.140625" style="178"/>
    <col min="1025" max="1025" width="30.7109375" style="178" customWidth="1"/>
    <col min="1026" max="1026" width="30.140625" style="178" customWidth="1"/>
    <col min="1027" max="1027" width="52.85546875" style="178" customWidth="1"/>
    <col min="1028" max="1028" width="13" style="178" customWidth="1"/>
    <col min="1029" max="1029" width="15.42578125" style="178" customWidth="1"/>
    <col min="1030" max="1030" width="16.7109375" style="178" customWidth="1"/>
    <col min="1031" max="1280" width="9.140625" style="178"/>
    <col min="1281" max="1281" width="30.7109375" style="178" customWidth="1"/>
    <col min="1282" max="1282" width="30.140625" style="178" customWidth="1"/>
    <col min="1283" max="1283" width="52.85546875" style="178" customWidth="1"/>
    <col min="1284" max="1284" width="13" style="178" customWidth="1"/>
    <col min="1285" max="1285" width="15.42578125" style="178" customWidth="1"/>
    <col min="1286" max="1286" width="16.7109375" style="178" customWidth="1"/>
    <col min="1287" max="1536" width="9.140625" style="178"/>
    <col min="1537" max="1537" width="30.7109375" style="178" customWidth="1"/>
    <col min="1538" max="1538" width="30.140625" style="178" customWidth="1"/>
    <col min="1539" max="1539" width="52.85546875" style="178" customWidth="1"/>
    <col min="1540" max="1540" width="13" style="178" customWidth="1"/>
    <col min="1541" max="1541" width="15.42578125" style="178" customWidth="1"/>
    <col min="1542" max="1542" width="16.7109375" style="178" customWidth="1"/>
    <col min="1543" max="1792" width="9.140625" style="178"/>
    <col min="1793" max="1793" width="30.7109375" style="178" customWidth="1"/>
    <col min="1794" max="1794" width="30.140625" style="178" customWidth="1"/>
    <col min="1795" max="1795" width="52.85546875" style="178" customWidth="1"/>
    <col min="1796" max="1796" width="13" style="178" customWidth="1"/>
    <col min="1797" max="1797" width="15.42578125" style="178" customWidth="1"/>
    <col min="1798" max="1798" width="16.7109375" style="178" customWidth="1"/>
    <col min="1799" max="2048" width="9.140625" style="178"/>
    <col min="2049" max="2049" width="30.7109375" style="178" customWidth="1"/>
    <col min="2050" max="2050" width="30.140625" style="178" customWidth="1"/>
    <col min="2051" max="2051" width="52.85546875" style="178" customWidth="1"/>
    <col min="2052" max="2052" width="13" style="178" customWidth="1"/>
    <col min="2053" max="2053" width="15.42578125" style="178" customWidth="1"/>
    <col min="2054" max="2054" width="16.7109375" style="178" customWidth="1"/>
    <col min="2055" max="2304" width="9.140625" style="178"/>
    <col min="2305" max="2305" width="30.7109375" style="178" customWidth="1"/>
    <col min="2306" max="2306" width="30.140625" style="178" customWidth="1"/>
    <col min="2307" max="2307" width="52.85546875" style="178" customWidth="1"/>
    <col min="2308" max="2308" width="13" style="178" customWidth="1"/>
    <col min="2309" max="2309" width="15.42578125" style="178" customWidth="1"/>
    <col min="2310" max="2310" width="16.7109375" style="178" customWidth="1"/>
    <col min="2311" max="2560" width="9.140625" style="178"/>
    <col min="2561" max="2561" width="30.7109375" style="178" customWidth="1"/>
    <col min="2562" max="2562" width="30.140625" style="178" customWidth="1"/>
    <col min="2563" max="2563" width="52.85546875" style="178" customWidth="1"/>
    <col min="2564" max="2564" width="13" style="178" customWidth="1"/>
    <col min="2565" max="2565" width="15.42578125" style="178" customWidth="1"/>
    <col min="2566" max="2566" width="16.7109375" style="178" customWidth="1"/>
    <col min="2567" max="2816" width="9.140625" style="178"/>
    <col min="2817" max="2817" width="30.7109375" style="178" customWidth="1"/>
    <col min="2818" max="2818" width="30.140625" style="178" customWidth="1"/>
    <col min="2819" max="2819" width="52.85546875" style="178" customWidth="1"/>
    <col min="2820" max="2820" width="13" style="178" customWidth="1"/>
    <col min="2821" max="2821" width="15.42578125" style="178" customWidth="1"/>
    <col min="2822" max="2822" width="16.7109375" style="178" customWidth="1"/>
    <col min="2823" max="3072" width="9.140625" style="178"/>
    <col min="3073" max="3073" width="30.7109375" style="178" customWidth="1"/>
    <col min="3074" max="3074" width="30.140625" style="178" customWidth="1"/>
    <col min="3075" max="3075" width="52.85546875" style="178" customWidth="1"/>
    <col min="3076" max="3076" width="13" style="178" customWidth="1"/>
    <col min="3077" max="3077" width="15.42578125" style="178" customWidth="1"/>
    <col min="3078" max="3078" width="16.7109375" style="178" customWidth="1"/>
    <col min="3079" max="3328" width="9.140625" style="178"/>
    <col min="3329" max="3329" width="30.7109375" style="178" customWidth="1"/>
    <col min="3330" max="3330" width="30.140625" style="178" customWidth="1"/>
    <col min="3331" max="3331" width="52.85546875" style="178" customWidth="1"/>
    <col min="3332" max="3332" width="13" style="178" customWidth="1"/>
    <col min="3333" max="3333" width="15.42578125" style="178" customWidth="1"/>
    <col min="3334" max="3334" width="16.7109375" style="178" customWidth="1"/>
    <col min="3335" max="3584" width="9.140625" style="178"/>
    <col min="3585" max="3585" width="30.7109375" style="178" customWidth="1"/>
    <col min="3586" max="3586" width="30.140625" style="178" customWidth="1"/>
    <col min="3587" max="3587" width="52.85546875" style="178" customWidth="1"/>
    <col min="3588" max="3588" width="13" style="178" customWidth="1"/>
    <col min="3589" max="3589" width="15.42578125" style="178" customWidth="1"/>
    <col min="3590" max="3590" width="16.7109375" style="178" customWidth="1"/>
    <col min="3591" max="3840" width="9.140625" style="178"/>
    <col min="3841" max="3841" width="30.7109375" style="178" customWidth="1"/>
    <col min="3842" max="3842" width="30.140625" style="178" customWidth="1"/>
    <col min="3843" max="3843" width="52.85546875" style="178" customWidth="1"/>
    <col min="3844" max="3844" width="13" style="178" customWidth="1"/>
    <col min="3845" max="3845" width="15.42578125" style="178" customWidth="1"/>
    <col min="3846" max="3846" width="16.7109375" style="178" customWidth="1"/>
    <col min="3847" max="4096" width="9.140625" style="178"/>
    <col min="4097" max="4097" width="30.7109375" style="178" customWidth="1"/>
    <col min="4098" max="4098" width="30.140625" style="178" customWidth="1"/>
    <col min="4099" max="4099" width="52.85546875" style="178" customWidth="1"/>
    <col min="4100" max="4100" width="13" style="178" customWidth="1"/>
    <col min="4101" max="4101" width="15.42578125" style="178" customWidth="1"/>
    <col min="4102" max="4102" width="16.7109375" style="178" customWidth="1"/>
    <col min="4103" max="4352" width="9.140625" style="178"/>
    <col min="4353" max="4353" width="30.7109375" style="178" customWidth="1"/>
    <col min="4354" max="4354" width="30.140625" style="178" customWidth="1"/>
    <col min="4355" max="4355" width="52.85546875" style="178" customWidth="1"/>
    <col min="4356" max="4356" width="13" style="178" customWidth="1"/>
    <col min="4357" max="4357" width="15.42578125" style="178" customWidth="1"/>
    <col min="4358" max="4358" width="16.7109375" style="178" customWidth="1"/>
    <col min="4359" max="4608" width="9.140625" style="178"/>
    <col min="4609" max="4609" width="30.7109375" style="178" customWidth="1"/>
    <col min="4610" max="4610" width="30.140625" style="178" customWidth="1"/>
    <col min="4611" max="4611" width="52.85546875" style="178" customWidth="1"/>
    <col min="4612" max="4612" width="13" style="178" customWidth="1"/>
    <col min="4613" max="4613" width="15.42578125" style="178" customWidth="1"/>
    <col min="4614" max="4614" width="16.7109375" style="178" customWidth="1"/>
    <col min="4615" max="4864" width="9.140625" style="178"/>
    <col min="4865" max="4865" width="30.7109375" style="178" customWidth="1"/>
    <col min="4866" max="4866" width="30.140625" style="178" customWidth="1"/>
    <col min="4867" max="4867" width="52.85546875" style="178" customWidth="1"/>
    <col min="4868" max="4868" width="13" style="178" customWidth="1"/>
    <col min="4869" max="4869" width="15.42578125" style="178" customWidth="1"/>
    <col min="4870" max="4870" width="16.7109375" style="178" customWidth="1"/>
    <col min="4871" max="5120" width="9.140625" style="178"/>
    <col min="5121" max="5121" width="30.7109375" style="178" customWidth="1"/>
    <col min="5122" max="5122" width="30.140625" style="178" customWidth="1"/>
    <col min="5123" max="5123" width="52.85546875" style="178" customWidth="1"/>
    <col min="5124" max="5124" width="13" style="178" customWidth="1"/>
    <col min="5125" max="5125" width="15.42578125" style="178" customWidth="1"/>
    <col min="5126" max="5126" width="16.7109375" style="178" customWidth="1"/>
    <col min="5127" max="5376" width="9.140625" style="178"/>
    <col min="5377" max="5377" width="30.7109375" style="178" customWidth="1"/>
    <col min="5378" max="5378" width="30.140625" style="178" customWidth="1"/>
    <col min="5379" max="5379" width="52.85546875" style="178" customWidth="1"/>
    <col min="5380" max="5380" width="13" style="178" customWidth="1"/>
    <col min="5381" max="5381" width="15.42578125" style="178" customWidth="1"/>
    <col min="5382" max="5382" width="16.7109375" style="178" customWidth="1"/>
    <col min="5383" max="5632" width="9.140625" style="178"/>
    <col min="5633" max="5633" width="30.7109375" style="178" customWidth="1"/>
    <col min="5634" max="5634" width="30.140625" style="178" customWidth="1"/>
    <col min="5635" max="5635" width="52.85546875" style="178" customWidth="1"/>
    <col min="5636" max="5636" width="13" style="178" customWidth="1"/>
    <col min="5637" max="5637" width="15.42578125" style="178" customWidth="1"/>
    <col min="5638" max="5638" width="16.7109375" style="178" customWidth="1"/>
    <col min="5639" max="5888" width="9.140625" style="178"/>
    <col min="5889" max="5889" width="30.7109375" style="178" customWidth="1"/>
    <col min="5890" max="5890" width="30.140625" style="178" customWidth="1"/>
    <col min="5891" max="5891" width="52.85546875" style="178" customWidth="1"/>
    <col min="5892" max="5892" width="13" style="178" customWidth="1"/>
    <col min="5893" max="5893" width="15.42578125" style="178" customWidth="1"/>
    <col min="5894" max="5894" width="16.7109375" style="178" customWidth="1"/>
    <col min="5895" max="6144" width="9.140625" style="178"/>
    <col min="6145" max="6145" width="30.7109375" style="178" customWidth="1"/>
    <col min="6146" max="6146" width="30.140625" style="178" customWidth="1"/>
    <col min="6147" max="6147" width="52.85546875" style="178" customWidth="1"/>
    <col min="6148" max="6148" width="13" style="178" customWidth="1"/>
    <col min="6149" max="6149" width="15.42578125" style="178" customWidth="1"/>
    <col min="6150" max="6150" width="16.7109375" style="178" customWidth="1"/>
    <col min="6151" max="6400" width="9.140625" style="178"/>
    <col min="6401" max="6401" width="30.7109375" style="178" customWidth="1"/>
    <col min="6402" max="6402" width="30.140625" style="178" customWidth="1"/>
    <col min="6403" max="6403" width="52.85546875" style="178" customWidth="1"/>
    <col min="6404" max="6404" width="13" style="178" customWidth="1"/>
    <col min="6405" max="6405" width="15.42578125" style="178" customWidth="1"/>
    <col min="6406" max="6406" width="16.7109375" style="178" customWidth="1"/>
    <col min="6407" max="6656" width="9.140625" style="178"/>
    <col min="6657" max="6657" width="30.7109375" style="178" customWidth="1"/>
    <col min="6658" max="6658" width="30.140625" style="178" customWidth="1"/>
    <col min="6659" max="6659" width="52.85546875" style="178" customWidth="1"/>
    <col min="6660" max="6660" width="13" style="178" customWidth="1"/>
    <col min="6661" max="6661" width="15.42578125" style="178" customWidth="1"/>
    <col min="6662" max="6662" width="16.7109375" style="178" customWidth="1"/>
    <col min="6663" max="6912" width="9.140625" style="178"/>
    <col min="6913" max="6913" width="30.7109375" style="178" customWidth="1"/>
    <col min="6914" max="6914" width="30.140625" style="178" customWidth="1"/>
    <col min="6915" max="6915" width="52.85546875" style="178" customWidth="1"/>
    <col min="6916" max="6916" width="13" style="178" customWidth="1"/>
    <col min="6917" max="6917" width="15.42578125" style="178" customWidth="1"/>
    <col min="6918" max="6918" width="16.7109375" style="178" customWidth="1"/>
    <col min="6919" max="7168" width="9.140625" style="178"/>
    <col min="7169" max="7169" width="30.7109375" style="178" customWidth="1"/>
    <col min="7170" max="7170" width="30.140625" style="178" customWidth="1"/>
    <col min="7171" max="7171" width="52.85546875" style="178" customWidth="1"/>
    <col min="7172" max="7172" width="13" style="178" customWidth="1"/>
    <col min="7173" max="7173" width="15.42578125" style="178" customWidth="1"/>
    <col min="7174" max="7174" width="16.7109375" style="178" customWidth="1"/>
    <col min="7175" max="7424" width="9.140625" style="178"/>
    <col min="7425" max="7425" width="30.7109375" style="178" customWidth="1"/>
    <col min="7426" max="7426" width="30.140625" style="178" customWidth="1"/>
    <col min="7427" max="7427" width="52.85546875" style="178" customWidth="1"/>
    <col min="7428" max="7428" width="13" style="178" customWidth="1"/>
    <col min="7429" max="7429" width="15.42578125" style="178" customWidth="1"/>
    <col min="7430" max="7430" width="16.7109375" style="178" customWidth="1"/>
    <col min="7431" max="7680" width="9.140625" style="178"/>
    <col min="7681" max="7681" width="30.7109375" style="178" customWidth="1"/>
    <col min="7682" max="7682" width="30.140625" style="178" customWidth="1"/>
    <col min="7683" max="7683" width="52.85546875" style="178" customWidth="1"/>
    <col min="7684" max="7684" width="13" style="178" customWidth="1"/>
    <col min="7685" max="7685" width="15.42578125" style="178" customWidth="1"/>
    <col min="7686" max="7686" width="16.7109375" style="178" customWidth="1"/>
    <col min="7687" max="7936" width="9.140625" style="178"/>
    <col min="7937" max="7937" width="30.7109375" style="178" customWidth="1"/>
    <col min="7938" max="7938" width="30.140625" style="178" customWidth="1"/>
    <col min="7939" max="7939" width="52.85546875" style="178" customWidth="1"/>
    <col min="7940" max="7940" width="13" style="178" customWidth="1"/>
    <col min="7941" max="7941" width="15.42578125" style="178" customWidth="1"/>
    <col min="7942" max="7942" width="16.7109375" style="178" customWidth="1"/>
    <col min="7943" max="8192" width="9.140625" style="178"/>
    <col min="8193" max="8193" width="30.7109375" style="178" customWidth="1"/>
    <col min="8194" max="8194" width="30.140625" style="178" customWidth="1"/>
    <col min="8195" max="8195" width="52.85546875" style="178" customWidth="1"/>
    <col min="8196" max="8196" width="13" style="178" customWidth="1"/>
    <col min="8197" max="8197" width="15.42578125" style="178" customWidth="1"/>
    <col min="8198" max="8198" width="16.7109375" style="178" customWidth="1"/>
    <col min="8199" max="8448" width="9.140625" style="178"/>
    <col min="8449" max="8449" width="30.7109375" style="178" customWidth="1"/>
    <col min="8450" max="8450" width="30.140625" style="178" customWidth="1"/>
    <col min="8451" max="8451" width="52.85546875" style="178" customWidth="1"/>
    <col min="8452" max="8452" width="13" style="178" customWidth="1"/>
    <col min="8453" max="8453" width="15.42578125" style="178" customWidth="1"/>
    <col min="8454" max="8454" width="16.7109375" style="178" customWidth="1"/>
    <col min="8455" max="8704" width="9.140625" style="178"/>
    <col min="8705" max="8705" width="30.7109375" style="178" customWidth="1"/>
    <col min="8706" max="8706" width="30.140625" style="178" customWidth="1"/>
    <col min="8707" max="8707" width="52.85546875" style="178" customWidth="1"/>
    <col min="8708" max="8708" width="13" style="178" customWidth="1"/>
    <col min="8709" max="8709" width="15.42578125" style="178" customWidth="1"/>
    <col min="8710" max="8710" width="16.7109375" style="178" customWidth="1"/>
    <col min="8711" max="8960" width="9.140625" style="178"/>
    <col min="8961" max="8961" width="30.7109375" style="178" customWidth="1"/>
    <col min="8962" max="8962" width="30.140625" style="178" customWidth="1"/>
    <col min="8963" max="8963" width="52.85546875" style="178" customWidth="1"/>
    <col min="8964" max="8964" width="13" style="178" customWidth="1"/>
    <col min="8965" max="8965" width="15.42578125" style="178" customWidth="1"/>
    <col min="8966" max="8966" width="16.7109375" style="178" customWidth="1"/>
    <col min="8967" max="9216" width="9.140625" style="178"/>
    <col min="9217" max="9217" width="30.7109375" style="178" customWidth="1"/>
    <col min="9218" max="9218" width="30.140625" style="178" customWidth="1"/>
    <col min="9219" max="9219" width="52.85546875" style="178" customWidth="1"/>
    <col min="9220" max="9220" width="13" style="178" customWidth="1"/>
    <col min="9221" max="9221" width="15.42578125" style="178" customWidth="1"/>
    <col min="9222" max="9222" width="16.7109375" style="178" customWidth="1"/>
    <col min="9223" max="9472" width="9.140625" style="178"/>
    <col min="9473" max="9473" width="30.7109375" style="178" customWidth="1"/>
    <col min="9474" max="9474" width="30.140625" style="178" customWidth="1"/>
    <col min="9475" max="9475" width="52.85546875" style="178" customWidth="1"/>
    <col min="9476" max="9476" width="13" style="178" customWidth="1"/>
    <col min="9477" max="9477" width="15.42578125" style="178" customWidth="1"/>
    <col min="9478" max="9478" width="16.7109375" style="178" customWidth="1"/>
    <col min="9479" max="9728" width="9.140625" style="178"/>
    <col min="9729" max="9729" width="30.7109375" style="178" customWidth="1"/>
    <col min="9730" max="9730" width="30.140625" style="178" customWidth="1"/>
    <col min="9731" max="9731" width="52.85546875" style="178" customWidth="1"/>
    <col min="9732" max="9732" width="13" style="178" customWidth="1"/>
    <col min="9733" max="9733" width="15.42578125" style="178" customWidth="1"/>
    <col min="9734" max="9734" width="16.7109375" style="178" customWidth="1"/>
    <col min="9735" max="9984" width="9.140625" style="178"/>
    <col min="9985" max="9985" width="30.7109375" style="178" customWidth="1"/>
    <col min="9986" max="9986" width="30.140625" style="178" customWidth="1"/>
    <col min="9987" max="9987" width="52.85546875" style="178" customWidth="1"/>
    <col min="9988" max="9988" width="13" style="178" customWidth="1"/>
    <col min="9989" max="9989" width="15.42578125" style="178" customWidth="1"/>
    <col min="9990" max="9990" width="16.7109375" style="178" customWidth="1"/>
    <col min="9991" max="10240" width="9.140625" style="178"/>
    <col min="10241" max="10241" width="30.7109375" style="178" customWidth="1"/>
    <col min="10242" max="10242" width="30.140625" style="178" customWidth="1"/>
    <col min="10243" max="10243" width="52.85546875" style="178" customWidth="1"/>
    <col min="10244" max="10244" width="13" style="178" customWidth="1"/>
    <col min="10245" max="10245" width="15.42578125" style="178" customWidth="1"/>
    <col min="10246" max="10246" width="16.7109375" style="178" customWidth="1"/>
    <col min="10247" max="10496" width="9.140625" style="178"/>
    <col min="10497" max="10497" width="30.7109375" style="178" customWidth="1"/>
    <col min="10498" max="10498" width="30.140625" style="178" customWidth="1"/>
    <col min="10499" max="10499" width="52.85546875" style="178" customWidth="1"/>
    <col min="10500" max="10500" width="13" style="178" customWidth="1"/>
    <col min="10501" max="10501" width="15.42578125" style="178" customWidth="1"/>
    <col min="10502" max="10502" width="16.7109375" style="178" customWidth="1"/>
    <col min="10503" max="10752" width="9.140625" style="178"/>
    <col min="10753" max="10753" width="30.7109375" style="178" customWidth="1"/>
    <col min="10754" max="10754" width="30.140625" style="178" customWidth="1"/>
    <col min="10755" max="10755" width="52.85546875" style="178" customWidth="1"/>
    <col min="10756" max="10756" width="13" style="178" customWidth="1"/>
    <col min="10757" max="10757" width="15.42578125" style="178" customWidth="1"/>
    <col min="10758" max="10758" width="16.7109375" style="178" customWidth="1"/>
    <col min="10759" max="11008" width="9.140625" style="178"/>
    <col min="11009" max="11009" width="30.7109375" style="178" customWidth="1"/>
    <col min="11010" max="11010" width="30.140625" style="178" customWidth="1"/>
    <col min="11011" max="11011" width="52.85546875" style="178" customWidth="1"/>
    <col min="11012" max="11012" width="13" style="178" customWidth="1"/>
    <col min="11013" max="11013" width="15.42578125" style="178" customWidth="1"/>
    <col min="11014" max="11014" width="16.7109375" style="178" customWidth="1"/>
    <col min="11015" max="11264" width="9.140625" style="178"/>
    <col min="11265" max="11265" width="30.7109375" style="178" customWidth="1"/>
    <col min="11266" max="11266" width="30.140625" style="178" customWidth="1"/>
    <col min="11267" max="11267" width="52.85546875" style="178" customWidth="1"/>
    <col min="11268" max="11268" width="13" style="178" customWidth="1"/>
    <col min="11269" max="11269" width="15.42578125" style="178" customWidth="1"/>
    <col min="11270" max="11270" width="16.7109375" style="178" customWidth="1"/>
    <col min="11271" max="11520" width="9.140625" style="178"/>
    <col min="11521" max="11521" width="30.7109375" style="178" customWidth="1"/>
    <col min="11522" max="11522" width="30.140625" style="178" customWidth="1"/>
    <col min="11523" max="11523" width="52.85546875" style="178" customWidth="1"/>
    <col min="11524" max="11524" width="13" style="178" customWidth="1"/>
    <col min="11525" max="11525" width="15.42578125" style="178" customWidth="1"/>
    <col min="11526" max="11526" width="16.7109375" style="178" customWidth="1"/>
    <col min="11527" max="11776" width="9.140625" style="178"/>
    <col min="11777" max="11777" width="30.7109375" style="178" customWidth="1"/>
    <col min="11778" max="11778" width="30.140625" style="178" customWidth="1"/>
    <col min="11779" max="11779" width="52.85546875" style="178" customWidth="1"/>
    <col min="11780" max="11780" width="13" style="178" customWidth="1"/>
    <col min="11781" max="11781" width="15.42578125" style="178" customWidth="1"/>
    <col min="11782" max="11782" width="16.7109375" style="178" customWidth="1"/>
    <col min="11783" max="12032" width="9.140625" style="178"/>
    <col min="12033" max="12033" width="30.7109375" style="178" customWidth="1"/>
    <col min="12034" max="12034" width="30.140625" style="178" customWidth="1"/>
    <col min="12035" max="12035" width="52.85546875" style="178" customWidth="1"/>
    <col min="12036" max="12036" width="13" style="178" customWidth="1"/>
    <col min="12037" max="12037" width="15.42578125" style="178" customWidth="1"/>
    <col min="12038" max="12038" width="16.7109375" style="178" customWidth="1"/>
    <col min="12039" max="12288" width="9.140625" style="178"/>
    <col min="12289" max="12289" width="30.7109375" style="178" customWidth="1"/>
    <col min="12290" max="12290" width="30.140625" style="178" customWidth="1"/>
    <col min="12291" max="12291" width="52.85546875" style="178" customWidth="1"/>
    <col min="12292" max="12292" width="13" style="178" customWidth="1"/>
    <col min="12293" max="12293" width="15.42578125" style="178" customWidth="1"/>
    <col min="12294" max="12294" width="16.7109375" style="178" customWidth="1"/>
    <col min="12295" max="12544" width="9.140625" style="178"/>
    <col min="12545" max="12545" width="30.7109375" style="178" customWidth="1"/>
    <col min="12546" max="12546" width="30.140625" style="178" customWidth="1"/>
    <col min="12547" max="12547" width="52.85546875" style="178" customWidth="1"/>
    <col min="12548" max="12548" width="13" style="178" customWidth="1"/>
    <col min="12549" max="12549" width="15.42578125" style="178" customWidth="1"/>
    <col min="12550" max="12550" width="16.7109375" style="178" customWidth="1"/>
    <col min="12551" max="12800" width="9.140625" style="178"/>
    <col min="12801" max="12801" width="30.7109375" style="178" customWidth="1"/>
    <col min="12802" max="12802" width="30.140625" style="178" customWidth="1"/>
    <col min="12803" max="12803" width="52.85546875" style="178" customWidth="1"/>
    <col min="12804" max="12804" width="13" style="178" customWidth="1"/>
    <col min="12805" max="12805" width="15.42578125" style="178" customWidth="1"/>
    <col min="12806" max="12806" width="16.7109375" style="178" customWidth="1"/>
    <col min="12807" max="13056" width="9.140625" style="178"/>
    <col min="13057" max="13057" width="30.7109375" style="178" customWidth="1"/>
    <col min="13058" max="13058" width="30.140625" style="178" customWidth="1"/>
    <col min="13059" max="13059" width="52.85546875" style="178" customWidth="1"/>
    <col min="13060" max="13060" width="13" style="178" customWidth="1"/>
    <col min="13061" max="13061" width="15.42578125" style="178" customWidth="1"/>
    <col min="13062" max="13062" width="16.7109375" style="178" customWidth="1"/>
    <col min="13063" max="13312" width="9.140625" style="178"/>
    <col min="13313" max="13313" width="30.7109375" style="178" customWidth="1"/>
    <col min="13314" max="13314" width="30.140625" style="178" customWidth="1"/>
    <col min="13315" max="13315" width="52.85546875" style="178" customWidth="1"/>
    <col min="13316" max="13316" width="13" style="178" customWidth="1"/>
    <col min="13317" max="13317" width="15.42578125" style="178" customWidth="1"/>
    <col min="13318" max="13318" width="16.7109375" style="178" customWidth="1"/>
    <col min="13319" max="13568" width="9.140625" style="178"/>
    <col min="13569" max="13569" width="30.7109375" style="178" customWidth="1"/>
    <col min="13570" max="13570" width="30.140625" style="178" customWidth="1"/>
    <col min="13571" max="13571" width="52.85546875" style="178" customWidth="1"/>
    <col min="13572" max="13572" width="13" style="178" customWidth="1"/>
    <col min="13573" max="13573" width="15.42578125" style="178" customWidth="1"/>
    <col min="13574" max="13574" width="16.7109375" style="178" customWidth="1"/>
    <col min="13575" max="13824" width="9.140625" style="178"/>
    <col min="13825" max="13825" width="30.7109375" style="178" customWidth="1"/>
    <col min="13826" max="13826" width="30.140625" style="178" customWidth="1"/>
    <col min="13827" max="13827" width="52.85546875" style="178" customWidth="1"/>
    <col min="13828" max="13828" width="13" style="178" customWidth="1"/>
    <col min="13829" max="13829" width="15.42578125" style="178" customWidth="1"/>
    <col min="13830" max="13830" width="16.7109375" style="178" customWidth="1"/>
    <col min="13831" max="14080" width="9.140625" style="178"/>
    <col min="14081" max="14081" width="30.7109375" style="178" customWidth="1"/>
    <col min="14082" max="14082" width="30.140625" style="178" customWidth="1"/>
    <col min="14083" max="14083" width="52.85546875" style="178" customWidth="1"/>
    <col min="14084" max="14084" width="13" style="178" customWidth="1"/>
    <col min="14085" max="14085" width="15.42578125" style="178" customWidth="1"/>
    <col min="14086" max="14086" width="16.7109375" style="178" customWidth="1"/>
    <col min="14087" max="14336" width="9.140625" style="178"/>
    <col min="14337" max="14337" width="30.7109375" style="178" customWidth="1"/>
    <col min="14338" max="14338" width="30.140625" style="178" customWidth="1"/>
    <col min="14339" max="14339" width="52.85546875" style="178" customWidth="1"/>
    <col min="14340" max="14340" width="13" style="178" customWidth="1"/>
    <col min="14341" max="14341" width="15.42578125" style="178" customWidth="1"/>
    <col min="14342" max="14342" width="16.7109375" style="178" customWidth="1"/>
    <col min="14343" max="14592" width="9.140625" style="178"/>
    <col min="14593" max="14593" width="30.7109375" style="178" customWidth="1"/>
    <col min="14594" max="14594" width="30.140625" style="178" customWidth="1"/>
    <col min="14595" max="14595" width="52.85546875" style="178" customWidth="1"/>
    <col min="14596" max="14596" width="13" style="178" customWidth="1"/>
    <col min="14597" max="14597" width="15.42578125" style="178" customWidth="1"/>
    <col min="14598" max="14598" width="16.7109375" style="178" customWidth="1"/>
    <col min="14599" max="14848" width="9.140625" style="178"/>
    <col min="14849" max="14849" width="30.7109375" style="178" customWidth="1"/>
    <col min="14850" max="14850" width="30.140625" style="178" customWidth="1"/>
    <col min="14851" max="14851" width="52.85546875" style="178" customWidth="1"/>
    <col min="14852" max="14852" width="13" style="178" customWidth="1"/>
    <col min="14853" max="14853" width="15.42578125" style="178" customWidth="1"/>
    <col min="14854" max="14854" width="16.7109375" style="178" customWidth="1"/>
    <col min="14855" max="15104" width="9.140625" style="178"/>
    <col min="15105" max="15105" width="30.7109375" style="178" customWidth="1"/>
    <col min="15106" max="15106" width="30.140625" style="178" customWidth="1"/>
    <col min="15107" max="15107" width="52.85546875" style="178" customWidth="1"/>
    <col min="15108" max="15108" width="13" style="178" customWidth="1"/>
    <col min="15109" max="15109" width="15.42578125" style="178" customWidth="1"/>
    <col min="15110" max="15110" width="16.7109375" style="178" customWidth="1"/>
    <col min="15111" max="15360" width="9.140625" style="178"/>
    <col min="15361" max="15361" width="30.7109375" style="178" customWidth="1"/>
    <col min="15362" max="15362" width="30.140625" style="178" customWidth="1"/>
    <col min="15363" max="15363" width="52.85546875" style="178" customWidth="1"/>
    <col min="15364" max="15364" width="13" style="178" customWidth="1"/>
    <col min="15365" max="15365" width="15.42578125" style="178" customWidth="1"/>
    <col min="15366" max="15366" width="16.7109375" style="178" customWidth="1"/>
    <col min="15367" max="15616" width="9.140625" style="178"/>
    <col min="15617" max="15617" width="30.7109375" style="178" customWidth="1"/>
    <col min="15618" max="15618" width="30.140625" style="178" customWidth="1"/>
    <col min="15619" max="15619" width="52.85546875" style="178" customWidth="1"/>
    <col min="15620" max="15620" width="13" style="178" customWidth="1"/>
    <col min="15621" max="15621" width="15.42578125" style="178" customWidth="1"/>
    <col min="15622" max="15622" width="16.7109375" style="178" customWidth="1"/>
    <col min="15623" max="15872" width="9.140625" style="178"/>
    <col min="15873" max="15873" width="30.7109375" style="178" customWidth="1"/>
    <col min="15874" max="15874" width="30.140625" style="178" customWidth="1"/>
    <col min="15875" max="15875" width="52.85546875" style="178" customWidth="1"/>
    <col min="15876" max="15876" width="13" style="178" customWidth="1"/>
    <col min="15877" max="15877" width="15.42578125" style="178" customWidth="1"/>
    <col min="15878" max="15878" width="16.7109375" style="178" customWidth="1"/>
    <col min="15879" max="16128" width="9.140625" style="178"/>
    <col min="16129" max="16129" width="30.7109375" style="178" customWidth="1"/>
    <col min="16130" max="16130" width="30.140625" style="178" customWidth="1"/>
    <col min="16131" max="16131" width="52.85546875" style="178" customWidth="1"/>
    <col min="16132" max="16132" width="13" style="178" customWidth="1"/>
    <col min="16133" max="16133" width="15.42578125" style="178" customWidth="1"/>
    <col min="16134" max="16134" width="16.7109375" style="178" customWidth="1"/>
    <col min="16135" max="16384" width="9.140625" style="178"/>
  </cols>
  <sheetData>
    <row r="1" spans="1:6" s="172" customFormat="1" ht="36" x14ac:dyDescent="0.2">
      <c r="A1" s="168" t="s">
        <v>480</v>
      </c>
      <c r="B1" s="168" t="s">
        <v>481</v>
      </c>
      <c r="C1" s="169" t="s">
        <v>482</v>
      </c>
      <c r="D1" s="169" t="s">
        <v>1</v>
      </c>
      <c r="E1" s="170" t="s">
        <v>2</v>
      </c>
      <c r="F1" s="171" t="s">
        <v>483</v>
      </c>
    </row>
    <row r="2" spans="1:6" ht="20.100000000000001" customHeight="1" x14ac:dyDescent="0.2">
      <c r="A2" s="173" t="s">
        <v>192</v>
      </c>
      <c r="B2" s="173" t="s">
        <v>484</v>
      </c>
      <c r="C2" s="174" t="s">
        <v>485</v>
      </c>
      <c r="D2" s="175" t="s">
        <v>486</v>
      </c>
      <c r="E2" s="176">
        <v>944</v>
      </c>
      <c r="F2" s="177" t="s">
        <v>487</v>
      </c>
    </row>
    <row r="3" spans="1:6" ht="24" x14ac:dyDescent="0.2">
      <c r="A3" s="173" t="s">
        <v>192</v>
      </c>
      <c r="B3" s="173" t="s">
        <v>484</v>
      </c>
      <c r="C3" s="174" t="s">
        <v>488</v>
      </c>
      <c r="D3" s="175" t="s">
        <v>486</v>
      </c>
      <c r="E3" s="176">
        <v>590</v>
      </c>
      <c r="F3" s="177" t="s">
        <v>487</v>
      </c>
    </row>
    <row r="4" spans="1:6" ht="36" x14ac:dyDescent="0.2">
      <c r="A4" s="179" t="s">
        <v>183</v>
      </c>
      <c r="B4" s="179" t="s">
        <v>489</v>
      </c>
      <c r="C4" s="179" t="s">
        <v>490</v>
      </c>
      <c r="D4" s="180" t="s">
        <v>486</v>
      </c>
      <c r="E4" s="181">
        <v>5000.5</v>
      </c>
      <c r="F4" s="182" t="s">
        <v>491</v>
      </c>
    </row>
    <row r="5" spans="1:6" ht="36" x14ac:dyDescent="0.2">
      <c r="A5" s="179" t="s">
        <v>183</v>
      </c>
      <c r="B5" s="179" t="s">
        <v>489</v>
      </c>
      <c r="C5" s="179" t="s">
        <v>492</v>
      </c>
      <c r="D5" s="180" t="s">
        <v>486</v>
      </c>
      <c r="E5" s="181">
        <v>10133.5</v>
      </c>
      <c r="F5" s="182" t="s">
        <v>491</v>
      </c>
    </row>
    <row r="6" spans="1:6" ht="36" x14ac:dyDescent="0.2">
      <c r="A6" s="179" t="s">
        <v>183</v>
      </c>
      <c r="B6" s="179" t="s">
        <v>489</v>
      </c>
      <c r="C6" s="179" t="s">
        <v>493</v>
      </c>
      <c r="D6" s="180" t="s">
        <v>486</v>
      </c>
      <c r="E6" s="181">
        <v>25488</v>
      </c>
      <c r="F6" s="182" t="s">
        <v>491</v>
      </c>
    </row>
    <row r="7" spans="1:6" ht="36" x14ac:dyDescent="0.2">
      <c r="A7" s="179" t="s">
        <v>183</v>
      </c>
      <c r="B7" s="179" t="s">
        <v>489</v>
      </c>
      <c r="C7" s="179" t="s">
        <v>494</v>
      </c>
      <c r="D7" s="180" t="s">
        <v>486</v>
      </c>
      <c r="E7" s="181">
        <v>61419</v>
      </c>
      <c r="F7" s="182" t="s">
        <v>491</v>
      </c>
    </row>
    <row r="8" spans="1:6" ht="21.95" customHeight="1" x14ac:dyDescent="0.2">
      <c r="A8" s="179" t="s">
        <v>183</v>
      </c>
      <c r="B8" s="179" t="s">
        <v>489</v>
      </c>
      <c r="C8" s="179" t="s">
        <v>495</v>
      </c>
      <c r="D8" s="180" t="s">
        <v>486</v>
      </c>
      <c r="E8" s="181">
        <v>33435.300000000003</v>
      </c>
      <c r="F8" s="182" t="s">
        <v>491</v>
      </c>
    </row>
    <row r="9" spans="1:6" ht="17.100000000000001" customHeight="1" x14ac:dyDescent="0.2">
      <c r="A9" s="179" t="s">
        <v>183</v>
      </c>
      <c r="B9" s="179" t="s">
        <v>489</v>
      </c>
      <c r="C9" s="179" t="s">
        <v>496</v>
      </c>
      <c r="D9" s="180" t="s">
        <v>486</v>
      </c>
      <c r="E9" s="181">
        <v>9410.5</v>
      </c>
      <c r="F9" s="182" t="s">
        <v>491</v>
      </c>
    </row>
    <row r="10" spans="1:6" ht="18.95" customHeight="1" x14ac:dyDescent="0.2">
      <c r="A10" s="179" t="s">
        <v>183</v>
      </c>
      <c r="B10" s="179" t="s">
        <v>489</v>
      </c>
      <c r="C10" s="179" t="s">
        <v>497</v>
      </c>
      <c r="D10" s="180" t="s">
        <v>486</v>
      </c>
      <c r="E10" s="181">
        <v>5929.5</v>
      </c>
      <c r="F10" s="182" t="s">
        <v>491</v>
      </c>
    </row>
    <row r="11" spans="1:6" ht="17.100000000000001" customHeight="1" x14ac:dyDescent="0.2">
      <c r="A11" s="179" t="s">
        <v>183</v>
      </c>
      <c r="B11" s="179" t="s">
        <v>489</v>
      </c>
      <c r="C11" s="179" t="s">
        <v>498</v>
      </c>
      <c r="D11" s="180" t="s">
        <v>486</v>
      </c>
      <c r="E11" s="181">
        <v>65844</v>
      </c>
      <c r="F11" s="182" t="s">
        <v>491</v>
      </c>
    </row>
    <row r="12" spans="1:6" ht="18" customHeight="1" x14ac:dyDescent="0.2">
      <c r="A12" s="179" t="s">
        <v>183</v>
      </c>
      <c r="B12" s="179" t="s">
        <v>489</v>
      </c>
      <c r="C12" s="179" t="s">
        <v>499</v>
      </c>
      <c r="D12" s="180" t="s">
        <v>486</v>
      </c>
      <c r="E12" s="181">
        <v>29393.8</v>
      </c>
      <c r="F12" s="182" t="s">
        <v>491</v>
      </c>
    </row>
    <row r="13" spans="1:6" ht="18" customHeight="1" x14ac:dyDescent="0.2">
      <c r="A13" s="179" t="s">
        <v>183</v>
      </c>
      <c r="B13" s="179" t="s">
        <v>489</v>
      </c>
      <c r="C13" s="179" t="s">
        <v>500</v>
      </c>
      <c r="D13" s="180" t="s">
        <v>486</v>
      </c>
      <c r="E13" s="181">
        <v>27193.1</v>
      </c>
      <c r="F13" s="182" t="s">
        <v>491</v>
      </c>
    </row>
    <row r="14" spans="1:6" ht="48" x14ac:dyDescent="0.2">
      <c r="A14" s="179" t="s">
        <v>183</v>
      </c>
      <c r="B14" s="179" t="s">
        <v>489</v>
      </c>
      <c r="C14" s="179" t="s">
        <v>501</v>
      </c>
      <c r="D14" s="180" t="s">
        <v>486</v>
      </c>
      <c r="E14" s="181">
        <v>50380.1</v>
      </c>
      <c r="F14" s="182" t="s">
        <v>491</v>
      </c>
    </row>
    <row r="15" spans="1:6" ht="48" x14ac:dyDescent="0.2">
      <c r="A15" s="179" t="s">
        <v>183</v>
      </c>
      <c r="B15" s="179" t="s">
        <v>489</v>
      </c>
      <c r="C15" s="179" t="s">
        <v>502</v>
      </c>
      <c r="D15" s="180" t="s">
        <v>486</v>
      </c>
      <c r="E15" s="181">
        <v>29323</v>
      </c>
      <c r="F15" s="182" t="s">
        <v>491</v>
      </c>
    </row>
    <row r="16" spans="1:6" ht="48" x14ac:dyDescent="0.2">
      <c r="A16" s="179" t="s">
        <v>183</v>
      </c>
      <c r="B16" s="179" t="s">
        <v>489</v>
      </c>
      <c r="C16" s="179" t="s">
        <v>503</v>
      </c>
      <c r="D16" s="180" t="s">
        <v>486</v>
      </c>
      <c r="E16" s="181">
        <v>32833.5</v>
      </c>
      <c r="F16" s="182" t="s">
        <v>491</v>
      </c>
    </row>
    <row r="17" spans="1:6" ht="48" x14ac:dyDescent="0.2">
      <c r="A17" s="179" t="s">
        <v>183</v>
      </c>
      <c r="B17" s="179" t="s">
        <v>489</v>
      </c>
      <c r="C17" s="179" t="s">
        <v>504</v>
      </c>
      <c r="D17" s="180" t="s">
        <v>486</v>
      </c>
      <c r="E17" s="181">
        <v>12537.5</v>
      </c>
      <c r="F17" s="182" t="s">
        <v>491</v>
      </c>
    </row>
    <row r="18" spans="1:6" ht="48" x14ac:dyDescent="0.2">
      <c r="A18" s="179" t="s">
        <v>183</v>
      </c>
      <c r="B18" s="179" t="s">
        <v>489</v>
      </c>
      <c r="C18" s="179" t="s">
        <v>505</v>
      </c>
      <c r="D18" s="180" t="s">
        <v>486</v>
      </c>
      <c r="E18" s="181">
        <v>12626</v>
      </c>
      <c r="F18" s="182" t="s">
        <v>491</v>
      </c>
    </row>
    <row r="19" spans="1:6" ht="48" x14ac:dyDescent="0.2">
      <c r="A19" s="179" t="s">
        <v>183</v>
      </c>
      <c r="B19" s="179" t="s">
        <v>489</v>
      </c>
      <c r="C19" s="179" t="s">
        <v>506</v>
      </c>
      <c r="D19" s="180" t="s">
        <v>486</v>
      </c>
      <c r="E19" s="181">
        <v>95892.7</v>
      </c>
      <c r="F19" s="182" t="s">
        <v>491</v>
      </c>
    </row>
    <row r="20" spans="1:6" ht="22.5" customHeight="1" x14ac:dyDescent="0.2">
      <c r="A20" s="179" t="s">
        <v>183</v>
      </c>
      <c r="B20" s="179" t="s">
        <v>489</v>
      </c>
      <c r="C20" s="179" t="s">
        <v>507</v>
      </c>
      <c r="D20" s="180" t="s">
        <v>486</v>
      </c>
      <c r="E20" s="181">
        <v>19706</v>
      </c>
      <c r="F20" s="182" t="s">
        <v>491</v>
      </c>
    </row>
    <row r="21" spans="1:6" ht="22.5" customHeight="1" x14ac:dyDescent="0.2">
      <c r="A21" s="179" t="s">
        <v>183</v>
      </c>
      <c r="B21" s="179" t="s">
        <v>489</v>
      </c>
      <c r="C21" s="179" t="s">
        <v>508</v>
      </c>
      <c r="D21" s="180" t="s">
        <v>486</v>
      </c>
      <c r="E21" s="181">
        <v>30975</v>
      </c>
      <c r="F21" s="182" t="s">
        <v>491</v>
      </c>
    </row>
    <row r="22" spans="1:6" ht="24" x14ac:dyDescent="0.2">
      <c r="A22" s="179" t="s">
        <v>183</v>
      </c>
      <c r="B22" s="179" t="s">
        <v>489</v>
      </c>
      <c r="C22" s="179" t="s">
        <v>509</v>
      </c>
      <c r="D22" s="180" t="s">
        <v>486</v>
      </c>
      <c r="E22" s="181">
        <v>15251.5</v>
      </c>
      <c r="F22" s="182" t="s">
        <v>491</v>
      </c>
    </row>
    <row r="23" spans="1:6" ht="24" x14ac:dyDescent="0.2">
      <c r="A23" s="179" t="s">
        <v>183</v>
      </c>
      <c r="B23" s="179" t="s">
        <v>489</v>
      </c>
      <c r="C23" s="179" t="s">
        <v>510</v>
      </c>
      <c r="D23" s="180" t="s">
        <v>486</v>
      </c>
      <c r="E23" s="181">
        <v>24225.4</v>
      </c>
      <c r="F23" s="182" t="s">
        <v>491</v>
      </c>
    </row>
    <row r="24" spans="1:6" ht="22.5" customHeight="1" x14ac:dyDescent="0.2">
      <c r="A24" s="183" t="s">
        <v>207</v>
      </c>
      <c r="B24" s="183" t="s">
        <v>511</v>
      </c>
      <c r="C24" s="184" t="s">
        <v>512</v>
      </c>
      <c r="D24" s="185" t="s">
        <v>513</v>
      </c>
      <c r="E24" s="186">
        <v>1003</v>
      </c>
      <c r="F24" s="187" t="s">
        <v>514</v>
      </c>
    </row>
    <row r="25" spans="1:6" x14ac:dyDescent="0.2">
      <c r="A25" s="183" t="s">
        <v>207</v>
      </c>
      <c r="B25" s="183" t="s">
        <v>511</v>
      </c>
      <c r="C25" s="184" t="s">
        <v>515</v>
      </c>
      <c r="D25" s="185" t="s">
        <v>513</v>
      </c>
      <c r="E25" s="186">
        <v>1003</v>
      </c>
      <c r="F25" s="187" t="s">
        <v>514</v>
      </c>
    </row>
    <row r="26" spans="1:6" ht="24" customHeight="1" x14ac:dyDescent="0.2">
      <c r="A26" s="183" t="s">
        <v>207</v>
      </c>
      <c r="B26" s="183" t="s">
        <v>511</v>
      </c>
      <c r="C26" s="184" t="s">
        <v>516</v>
      </c>
      <c r="D26" s="185" t="s">
        <v>513</v>
      </c>
      <c r="E26" s="186">
        <v>3009</v>
      </c>
      <c r="F26" s="187" t="s">
        <v>514</v>
      </c>
    </row>
    <row r="27" spans="1:6" x14ac:dyDescent="0.2">
      <c r="A27" s="183" t="s">
        <v>207</v>
      </c>
      <c r="B27" s="183" t="s">
        <v>511</v>
      </c>
      <c r="C27" s="184" t="s">
        <v>517</v>
      </c>
      <c r="D27" s="185" t="s">
        <v>513</v>
      </c>
      <c r="E27" s="186">
        <v>1882.1</v>
      </c>
      <c r="F27" s="187" t="s">
        <v>514</v>
      </c>
    </row>
    <row r="28" spans="1:6" x14ac:dyDescent="0.2">
      <c r="A28" s="183" t="s">
        <v>207</v>
      </c>
      <c r="B28" s="183" t="s">
        <v>511</v>
      </c>
      <c r="C28" s="184" t="s">
        <v>518</v>
      </c>
      <c r="D28" s="185" t="s">
        <v>486</v>
      </c>
      <c r="E28" s="186">
        <v>83.78</v>
      </c>
      <c r="F28" s="187" t="s">
        <v>514</v>
      </c>
    </row>
    <row r="29" spans="1:6" x14ac:dyDescent="0.2">
      <c r="A29" s="183" t="s">
        <v>207</v>
      </c>
      <c r="B29" s="183" t="s">
        <v>511</v>
      </c>
      <c r="C29" s="184" t="s">
        <v>519</v>
      </c>
      <c r="D29" s="185" t="s">
        <v>486</v>
      </c>
      <c r="E29" s="186">
        <v>192.34</v>
      </c>
      <c r="F29" s="187" t="s">
        <v>514</v>
      </c>
    </row>
    <row r="30" spans="1:6" x14ac:dyDescent="0.2">
      <c r="A30" s="183" t="s">
        <v>207</v>
      </c>
      <c r="B30" s="183" t="s">
        <v>511</v>
      </c>
      <c r="C30" s="184" t="s">
        <v>520</v>
      </c>
      <c r="D30" s="185" t="s">
        <v>486</v>
      </c>
      <c r="E30" s="186">
        <v>421.26</v>
      </c>
      <c r="F30" s="187" t="s">
        <v>514</v>
      </c>
    </row>
    <row r="31" spans="1:6" x14ac:dyDescent="0.2">
      <c r="A31" s="188" t="s">
        <v>521</v>
      </c>
      <c r="B31" s="188" t="s">
        <v>522</v>
      </c>
      <c r="C31" s="189" t="s">
        <v>523</v>
      </c>
      <c r="D31" s="190" t="s">
        <v>486</v>
      </c>
      <c r="E31" s="191">
        <v>6500</v>
      </c>
      <c r="F31" s="192" t="s">
        <v>524</v>
      </c>
    </row>
    <row r="32" spans="1:6" x14ac:dyDescent="0.2">
      <c r="A32" s="188" t="s">
        <v>521</v>
      </c>
      <c r="B32" s="188" t="s">
        <v>522</v>
      </c>
      <c r="C32" s="189" t="s">
        <v>525</v>
      </c>
      <c r="D32" s="190" t="s">
        <v>486</v>
      </c>
      <c r="E32" s="191">
        <v>7265.26</v>
      </c>
      <c r="F32" s="192" t="s">
        <v>524</v>
      </c>
    </row>
    <row r="33" spans="1:6" x14ac:dyDescent="0.2">
      <c r="A33" s="188" t="s">
        <v>521</v>
      </c>
      <c r="B33" s="188" t="s">
        <v>522</v>
      </c>
      <c r="C33" s="189" t="s">
        <v>526</v>
      </c>
      <c r="D33" s="190" t="s">
        <v>486</v>
      </c>
      <c r="E33" s="191">
        <v>4675.2539999999999</v>
      </c>
      <c r="F33" s="192" t="s">
        <v>524</v>
      </c>
    </row>
    <row r="34" spans="1:6" x14ac:dyDescent="0.2">
      <c r="A34" s="188" t="s">
        <v>521</v>
      </c>
      <c r="B34" s="188" t="s">
        <v>522</v>
      </c>
      <c r="C34" s="189" t="s">
        <v>527</v>
      </c>
      <c r="D34" s="190" t="s">
        <v>486</v>
      </c>
      <c r="E34" s="191">
        <v>16785.5</v>
      </c>
      <c r="F34" s="192" t="s">
        <v>524</v>
      </c>
    </row>
    <row r="35" spans="1:6" x14ac:dyDescent="0.2">
      <c r="A35" s="188" t="s">
        <v>521</v>
      </c>
      <c r="B35" s="188" t="s">
        <v>522</v>
      </c>
      <c r="C35" s="189" t="s">
        <v>528</v>
      </c>
      <c r="D35" s="190" t="s">
        <v>486</v>
      </c>
      <c r="E35" s="191">
        <v>15163</v>
      </c>
      <c r="F35" s="192" t="s">
        <v>524</v>
      </c>
    </row>
    <row r="36" spans="1:6" x14ac:dyDescent="0.2">
      <c r="A36" s="193" t="s">
        <v>276</v>
      </c>
      <c r="B36" s="193" t="s">
        <v>529</v>
      </c>
      <c r="C36" s="194" t="s">
        <v>530</v>
      </c>
      <c r="D36" s="195" t="s">
        <v>486</v>
      </c>
      <c r="E36" s="196">
        <v>2330.5</v>
      </c>
      <c r="F36" s="197" t="s">
        <v>531</v>
      </c>
    </row>
    <row r="37" spans="1:6" x14ac:dyDescent="0.2">
      <c r="A37" s="193" t="s">
        <v>276</v>
      </c>
      <c r="B37" s="193" t="s">
        <v>529</v>
      </c>
      <c r="C37" s="194" t="s">
        <v>532</v>
      </c>
      <c r="D37" s="195"/>
      <c r="E37" s="196">
        <v>1150</v>
      </c>
      <c r="F37" s="197" t="s">
        <v>531</v>
      </c>
    </row>
    <row r="38" spans="1:6" ht="24" x14ac:dyDescent="0.2">
      <c r="A38" s="193" t="s">
        <v>276</v>
      </c>
      <c r="B38" s="193" t="s">
        <v>529</v>
      </c>
      <c r="C38" s="194" t="s">
        <v>533</v>
      </c>
      <c r="D38" s="195" t="s">
        <v>486</v>
      </c>
      <c r="E38" s="196">
        <v>2330.5</v>
      </c>
      <c r="F38" s="197" t="s">
        <v>531</v>
      </c>
    </row>
    <row r="39" spans="1:6" ht="36" x14ac:dyDescent="0.2">
      <c r="A39" s="193" t="s">
        <v>276</v>
      </c>
      <c r="B39" s="193" t="s">
        <v>529</v>
      </c>
      <c r="C39" s="194" t="s">
        <v>534</v>
      </c>
      <c r="D39" s="195" t="s">
        <v>486</v>
      </c>
      <c r="E39" s="196">
        <v>3009</v>
      </c>
      <c r="F39" s="197" t="s">
        <v>531</v>
      </c>
    </row>
    <row r="40" spans="1:6" ht="36" x14ac:dyDescent="0.2">
      <c r="A40" s="193" t="s">
        <v>276</v>
      </c>
      <c r="B40" s="193" t="s">
        <v>529</v>
      </c>
      <c r="C40" s="194" t="s">
        <v>535</v>
      </c>
      <c r="D40" s="195" t="s">
        <v>486</v>
      </c>
      <c r="E40" s="196">
        <v>1150.5</v>
      </c>
      <c r="F40" s="197" t="s">
        <v>531</v>
      </c>
    </row>
    <row r="41" spans="1:6" ht="36" x14ac:dyDescent="0.2">
      <c r="A41" s="193" t="s">
        <v>276</v>
      </c>
      <c r="B41" s="193" t="s">
        <v>529</v>
      </c>
      <c r="C41" s="194" t="s">
        <v>536</v>
      </c>
      <c r="D41" s="195" t="s">
        <v>486</v>
      </c>
      <c r="E41" s="196">
        <v>1150.5</v>
      </c>
      <c r="F41" s="197" t="s">
        <v>531</v>
      </c>
    </row>
    <row r="42" spans="1:6" ht="24" x14ac:dyDescent="0.2">
      <c r="A42" s="193" t="s">
        <v>276</v>
      </c>
      <c r="B42" s="193" t="s">
        <v>529</v>
      </c>
      <c r="C42" s="194" t="s">
        <v>537</v>
      </c>
      <c r="D42" s="195" t="s">
        <v>486</v>
      </c>
      <c r="E42" s="196">
        <v>1947</v>
      </c>
      <c r="F42" s="197" t="s">
        <v>531</v>
      </c>
    </row>
    <row r="43" spans="1:6" ht="22.5" customHeight="1" x14ac:dyDescent="0.2">
      <c r="A43" s="193" t="s">
        <v>276</v>
      </c>
      <c r="B43" s="193" t="s">
        <v>529</v>
      </c>
      <c r="C43" s="194" t="s">
        <v>538</v>
      </c>
      <c r="D43" s="195" t="s">
        <v>486</v>
      </c>
      <c r="E43" s="196">
        <v>2212.5</v>
      </c>
      <c r="F43" s="197" t="s">
        <v>531</v>
      </c>
    </row>
    <row r="44" spans="1:6" ht="18.95" customHeight="1" x14ac:dyDescent="0.2">
      <c r="A44" s="198" t="s">
        <v>539</v>
      </c>
      <c r="B44" s="198" t="s">
        <v>540</v>
      </c>
      <c r="C44" s="199" t="s">
        <v>541</v>
      </c>
      <c r="D44" s="200" t="s">
        <v>486</v>
      </c>
      <c r="E44" s="201">
        <v>11210</v>
      </c>
      <c r="F44" s="202" t="s">
        <v>542</v>
      </c>
    </row>
    <row r="45" spans="1:6" ht="17.100000000000001" customHeight="1" x14ac:dyDescent="0.2">
      <c r="A45" s="198" t="s">
        <v>539</v>
      </c>
      <c r="B45" s="198" t="s">
        <v>540</v>
      </c>
      <c r="C45" s="199" t="s">
        <v>543</v>
      </c>
      <c r="D45" s="200" t="s">
        <v>486</v>
      </c>
      <c r="E45" s="201">
        <v>15692.82</v>
      </c>
      <c r="F45" s="202" t="s">
        <v>542</v>
      </c>
    </row>
    <row r="46" spans="1:6" x14ac:dyDescent="0.2">
      <c r="A46" s="198" t="s">
        <v>539</v>
      </c>
      <c r="B46" s="198" t="s">
        <v>540</v>
      </c>
      <c r="C46" s="199" t="s">
        <v>544</v>
      </c>
      <c r="D46" s="200" t="s">
        <v>486</v>
      </c>
      <c r="E46" s="201">
        <v>342200</v>
      </c>
      <c r="F46" s="202" t="s">
        <v>542</v>
      </c>
    </row>
    <row r="47" spans="1:6" ht="21" customHeight="1" x14ac:dyDescent="0.2">
      <c r="A47" s="198" t="s">
        <v>539</v>
      </c>
      <c r="B47" s="198" t="s">
        <v>540</v>
      </c>
      <c r="C47" s="199" t="s">
        <v>545</v>
      </c>
      <c r="D47" s="200" t="s">
        <v>486</v>
      </c>
      <c r="E47" s="201">
        <v>6254</v>
      </c>
      <c r="F47" s="202" t="s">
        <v>542</v>
      </c>
    </row>
    <row r="48" spans="1:6" ht="14.1" customHeight="1" x14ac:dyDescent="0.2">
      <c r="A48" s="198" t="s">
        <v>539</v>
      </c>
      <c r="B48" s="198" t="s">
        <v>540</v>
      </c>
      <c r="C48" s="199" t="s">
        <v>546</v>
      </c>
      <c r="D48" s="200" t="s">
        <v>486</v>
      </c>
      <c r="E48" s="201">
        <v>531000</v>
      </c>
      <c r="F48" s="202" t="s">
        <v>542</v>
      </c>
    </row>
    <row r="49" spans="1:6" ht="24" x14ac:dyDescent="0.2">
      <c r="A49" s="198" t="s">
        <v>539</v>
      </c>
      <c r="B49" s="198" t="s">
        <v>540</v>
      </c>
      <c r="C49" s="199" t="s">
        <v>547</v>
      </c>
      <c r="D49" s="200" t="s">
        <v>486</v>
      </c>
      <c r="E49" s="201">
        <v>49794.525000000001</v>
      </c>
      <c r="F49" s="202" t="s">
        <v>542</v>
      </c>
    </row>
    <row r="50" spans="1:6" x14ac:dyDescent="0.2">
      <c r="A50" s="198" t="s">
        <v>539</v>
      </c>
      <c r="B50" s="198" t="s">
        <v>540</v>
      </c>
      <c r="C50" s="199" t="s">
        <v>548</v>
      </c>
      <c r="D50" s="200" t="s">
        <v>486</v>
      </c>
      <c r="E50" s="201">
        <v>275000</v>
      </c>
      <c r="F50" s="202" t="s">
        <v>542</v>
      </c>
    </row>
    <row r="51" spans="1:6" ht="24" x14ac:dyDescent="0.2">
      <c r="A51" s="198" t="s">
        <v>539</v>
      </c>
      <c r="B51" s="198" t="s">
        <v>540</v>
      </c>
      <c r="C51" s="199" t="s">
        <v>549</v>
      </c>
      <c r="D51" s="200" t="s">
        <v>486</v>
      </c>
      <c r="E51" s="201">
        <v>8407.5</v>
      </c>
      <c r="F51" s="202" t="s">
        <v>542</v>
      </c>
    </row>
    <row r="52" spans="1:6" ht="15.95" customHeight="1" x14ac:dyDescent="0.2">
      <c r="A52" s="198" t="s">
        <v>539</v>
      </c>
      <c r="B52" s="198" t="s">
        <v>540</v>
      </c>
      <c r="C52" s="199" t="s">
        <v>550</v>
      </c>
      <c r="D52" s="200" t="s">
        <v>486</v>
      </c>
      <c r="E52" s="201">
        <v>96885.151100000003</v>
      </c>
      <c r="F52" s="202" t="s">
        <v>542</v>
      </c>
    </row>
    <row r="53" spans="1:6" ht="15" customHeight="1" x14ac:dyDescent="0.2">
      <c r="A53" s="198" t="s">
        <v>539</v>
      </c>
      <c r="B53" s="198" t="s">
        <v>540</v>
      </c>
      <c r="C53" s="199" t="s">
        <v>551</v>
      </c>
      <c r="D53" s="200" t="s">
        <v>486</v>
      </c>
      <c r="E53" s="201">
        <v>250160</v>
      </c>
      <c r="F53" s="202" t="s">
        <v>542</v>
      </c>
    </row>
    <row r="54" spans="1:6" ht="24" x14ac:dyDescent="0.2">
      <c r="A54" s="198" t="s">
        <v>539</v>
      </c>
      <c r="B54" s="198" t="s">
        <v>540</v>
      </c>
      <c r="C54" s="199" t="s">
        <v>552</v>
      </c>
      <c r="D54" s="200" t="s">
        <v>486</v>
      </c>
      <c r="E54" s="201">
        <v>2950</v>
      </c>
      <c r="F54" s="202" t="s">
        <v>542</v>
      </c>
    </row>
    <row r="55" spans="1:6" ht="14.1" customHeight="1" x14ac:dyDescent="0.2">
      <c r="A55" s="198" t="s">
        <v>539</v>
      </c>
      <c r="B55" s="198" t="s">
        <v>540</v>
      </c>
      <c r="C55" s="199" t="s">
        <v>553</v>
      </c>
      <c r="D55" s="200" t="s">
        <v>486</v>
      </c>
      <c r="E55" s="201">
        <v>226560</v>
      </c>
      <c r="F55" s="202" t="s">
        <v>542</v>
      </c>
    </row>
    <row r="56" spans="1:6" ht="30.75" customHeight="1" x14ac:dyDescent="0.2">
      <c r="A56" s="198" t="s">
        <v>539</v>
      </c>
      <c r="B56" s="198" t="s">
        <v>540</v>
      </c>
      <c r="C56" s="199" t="s">
        <v>554</v>
      </c>
      <c r="D56" s="200" t="s">
        <v>486</v>
      </c>
      <c r="E56" s="201">
        <v>501500</v>
      </c>
      <c r="F56" s="202" t="s">
        <v>542</v>
      </c>
    </row>
    <row r="57" spans="1:6" ht="15" customHeight="1" x14ac:dyDescent="0.2">
      <c r="A57" s="198" t="s">
        <v>539</v>
      </c>
      <c r="B57" s="198" t="s">
        <v>540</v>
      </c>
      <c r="C57" s="199" t="s">
        <v>555</v>
      </c>
      <c r="D57" s="200" t="s">
        <v>486</v>
      </c>
      <c r="E57" s="201">
        <v>41300</v>
      </c>
      <c r="F57" s="202" t="s">
        <v>542</v>
      </c>
    </row>
    <row r="58" spans="1:6" ht="24" customHeight="1" x14ac:dyDescent="0.2">
      <c r="A58" s="198" t="s">
        <v>539</v>
      </c>
      <c r="B58" s="198" t="s">
        <v>540</v>
      </c>
      <c r="C58" s="199" t="s">
        <v>556</v>
      </c>
      <c r="D58" s="200" t="s">
        <v>486</v>
      </c>
      <c r="E58" s="201">
        <v>49560</v>
      </c>
      <c r="F58" s="202" t="s">
        <v>542</v>
      </c>
    </row>
    <row r="59" spans="1:6" ht="14.1" customHeight="1" x14ac:dyDescent="0.2">
      <c r="A59" s="198" t="s">
        <v>539</v>
      </c>
      <c r="B59" s="198" t="s">
        <v>540</v>
      </c>
      <c r="C59" s="199" t="s">
        <v>557</v>
      </c>
      <c r="D59" s="200" t="s">
        <v>486</v>
      </c>
      <c r="E59" s="201">
        <v>188800</v>
      </c>
      <c r="F59" s="202" t="s">
        <v>542</v>
      </c>
    </row>
    <row r="60" spans="1:6" ht="15" customHeight="1" x14ac:dyDescent="0.2">
      <c r="A60" s="198" t="s">
        <v>539</v>
      </c>
      <c r="B60" s="198" t="s">
        <v>540</v>
      </c>
      <c r="C60" s="199" t="s">
        <v>558</v>
      </c>
      <c r="D60" s="200" t="s">
        <v>486</v>
      </c>
      <c r="E60" s="201">
        <v>27140</v>
      </c>
      <c r="F60" s="202" t="s">
        <v>542</v>
      </c>
    </row>
    <row r="61" spans="1:6" ht="15.95" customHeight="1" x14ac:dyDescent="0.2">
      <c r="A61" s="198" t="s">
        <v>539</v>
      </c>
      <c r="B61" s="198" t="s">
        <v>540</v>
      </c>
      <c r="C61" s="199" t="s">
        <v>559</v>
      </c>
      <c r="D61" s="200" t="s">
        <v>486</v>
      </c>
      <c r="E61" s="201">
        <v>49219.1806</v>
      </c>
      <c r="F61" s="202" t="s">
        <v>542</v>
      </c>
    </row>
    <row r="62" spans="1:6" ht="18.95" customHeight="1" x14ac:dyDescent="0.2">
      <c r="A62" s="198" t="s">
        <v>539</v>
      </c>
      <c r="B62" s="198" t="s">
        <v>540</v>
      </c>
      <c r="C62" s="199" t="s">
        <v>560</v>
      </c>
      <c r="D62" s="200" t="s">
        <v>486</v>
      </c>
      <c r="E62" s="201">
        <v>26137.0707</v>
      </c>
      <c r="F62" s="202" t="s">
        <v>542</v>
      </c>
    </row>
    <row r="63" spans="1:6" ht="20.100000000000001" customHeight="1" x14ac:dyDescent="0.2">
      <c r="A63" s="198" t="s">
        <v>539</v>
      </c>
      <c r="B63" s="198" t="s">
        <v>540</v>
      </c>
      <c r="C63" s="199" t="s">
        <v>561</v>
      </c>
      <c r="D63" s="200" t="s">
        <v>486</v>
      </c>
      <c r="E63" s="201">
        <v>105563.74400000001</v>
      </c>
      <c r="F63" s="202" t="s">
        <v>542</v>
      </c>
    </row>
    <row r="64" spans="1:6" ht="18.95" customHeight="1" x14ac:dyDescent="0.2">
      <c r="A64" s="198" t="s">
        <v>539</v>
      </c>
      <c r="B64" s="198" t="s">
        <v>540</v>
      </c>
      <c r="C64" s="199" t="s">
        <v>562</v>
      </c>
      <c r="D64" s="200" t="s">
        <v>486</v>
      </c>
      <c r="E64" s="201">
        <v>6490</v>
      </c>
      <c r="F64" s="202" t="s">
        <v>542</v>
      </c>
    </row>
    <row r="65" spans="1:6" ht="15" customHeight="1" x14ac:dyDescent="0.2">
      <c r="A65" s="198" t="s">
        <v>539</v>
      </c>
      <c r="B65" s="198" t="s">
        <v>540</v>
      </c>
      <c r="C65" s="199" t="s">
        <v>563</v>
      </c>
      <c r="D65" s="200" t="s">
        <v>486</v>
      </c>
      <c r="E65" s="201">
        <v>30335.3338</v>
      </c>
      <c r="F65" s="202" t="s">
        <v>542</v>
      </c>
    </row>
    <row r="66" spans="1:6" ht="24" x14ac:dyDescent="0.2">
      <c r="A66" s="198" t="s">
        <v>539</v>
      </c>
      <c r="B66" s="198" t="s">
        <v>540</v>
      </c>
      <c r="C66" s="199" t="s">
        <v>564</v>
      </c>
      <c r="D66" s="200" t="s">
        <v>486</v>
      </c>
      <c r="E66" s="201">
        <v>72981.654699999999</v>
      </c>
      <c r="F66" s="202" t="s">
        <v>542</v>
      </c>
    </row>
    <row r="67" spans="1:6" x14ac:dyDescent="0.2">
      <c r="A67" s="198" t="s">
        <v>539</v>
      </c>
      <c r="B67" s="198" t="s">
        <v>540</v>
      </c>
      <c r="C67" s="199" t="s">
        <v>565</v>
      </c>
      <c r="D67" s="200" t="s">
        <v>486</v>
      </c>
      <c r="E67" s="201">
        <v>172048.60250000001</v>
      </c>
      <c r="F67" s="202" t="s">
        <v>542</v>
      </c>
    </row>
    <row r="68" spans="1:6" x14ac:dyDescent="0.2">
      <c r="A68" s="198" t="s">
        <v>539</v>
      </c>
      <c r="B68" s="198" t="s">
        <v>540</v>
      </c>
      <c r="C68" s="199" t="s">
        <v>566</v>
      </c>
      <c r="D68" s="200" t="s">
        <v>486</v>
      </c>
      <c r="E68" s="201">
        <v>104465.4</v>
      </c>
      <c r="F68" s="202" t="s">
        <v>542</v>
      </c>
    </row>
    <row r="69" spans="1:6" x14ac:dyDescent="0.2">
      <c r="A69" s="198" t="s">
        <v>539</v>
      </c>
      <c r="B69" s="198" t="s">
        <v>540</v>
      </c>
      <c r="C69" s="199" t="s">
        <v>567</v>
      </c>
      <c r="D69" s="200" t="s">
        <v>486</v>
      </c>
      <c r="E69" s="201">
        <v>8314.2916999999998</v>
      </c>
      <c r="F69" s="202" t="s">
        <v>542</v>
      </c>
    </row>
    <row r="70" spans="1:6" x14ac:dyDescent="0.2">
      <c r="A70" s="198" t="s">
        <v>539</v>
      </c>
      <c r="B70" s="198" t="s">
        <v>540</v>
      </c>
      <c r="C70" s="199" t="s">
        <v>568</v>
      </c>
      <c r="D70" s="200" t="s">
        <v>486</v>
      </c>
      <c r="E70" s="201">
        <v>198806.39999999999</v>
      </c>
      <c r="F70" s="202" t="s">
        <v>542</v>
      </c>
    </row>
    <row r="71" spans="1:6" x14ac:dyDescent="0.2">
      <c r="A71" s="198" t="s">
        <v>539</v>
      </c>
      <c r="B71" s="198" t="s">
        <v>540</v>
      </c>
      <c r="C71" s="199" t="s">
        <v>569</v>
      </c>
      <c r="D71" s="200" t="s">
        <v>486</v>
      </c>
      <c r="E71" s="201">
        <v>11313.84</v>
      </c>
      <c r="F71" s="202" t="s">
        <v>542</v>
      </c>
    </row>
    <row r="72" spans="1:6" x14ac:dyDescent="0.2">
      <c r="A72" s="198" t="s">
        <v>539</v>
      </c>
      <c r="B72" s="198" t="s">
        <v>540</v>
      </c>
      <c r="C72" s="199" t="s">
        <v>570</v>
      </c>
      <c r="D72" s="200" t="s">
        <v>486</v>
      </c>
      <c r="E72" s="201">
        <v>469017.40850000002</v>
      </c>
      <c r="F72" s="202" t="s">
        <v>542</v>
      </c>
    </row>
    <row r="73" spans="1:6" ht="24" x14ac:dyDescent="0.2">
      <c r="A73" s="198" t="s">
        <v>539</v>
      </c>
      <c r="B73" s="198" t="s">
        <v>540</v>
      </c>
      <c r="C73" s="199" t="s">
        <v>571</v>
      </c>
      <c r="D73" s="200" t="s">
        <v>486</v>
      </c>
      <c r="E73" s="201">
        <v>4501.7</v>
      </c>
      <c r="F73" s="202" t="s">
        <v>542</v>
      </c>
    </row>
    <row r="74" spans="1:6" x14ac:dyDescent="0.2">
      <c r="A74" s="198" t="s">
        <v>539</v>
      </c>
      <c r="B74" s="198" t="s">
        <v>540</v>
      </c>
      <c r="C74" s="199" t="s">
        <v>572</v>
      </c>
      <c r="D74" s="200" t="s">
        <v>486</v>
      </c>
      <c r="E74" s="201">
        <v>161582.93400000001</v>
      </c>
      <c r="F74" s="202" t="s">
        <v>542</v>
      </c>
    </row>
    <row r="75" spans="1:6" ht="24" x14ac:dyDescent="0.2">
      <c r="A75" s="198" t="s">
        <v>539</v>
      </c>
      <c r="B75" s="198" t="s">
        <v>540</v>
      </c>
      <c r="C75" s="199" t="s">
        <v>573</v>
      </c>
      <c r="D75" s="200" t="s">
        <v>486</v>
      </c>
      <c r="E75" s="201">
        <v>344224.6911</v>
      </c>
      <c r="F75" s="202" t="s">
        <v>542</v>
      </c>
    </row>
    <row r="76" spans="1:6" x14ac:dyDescent="0.2">
      <c r="A76" s="198" t="s">
        <v>539</v>
      </c>
      <c r="B76" s="198" t="s">
        <v>540</v>
      </c>
      <c r="C76" s="199" t="s">
        <v>574</v>
      </c>
      <c r="D76" s="200" t="s">
        <v>486</v>
      </c>
      <c r="E76" s="201">
        <v>24151.661800000002</v>
      </c>
      <c r="F76" s="202" t="s">
        <v>542</v>
      </c>
    </row>
    <row r="77" spans="1:6" x14ac:dyDescent="0.2">
      <c r="A77" s="198" t="s">
        <v>539</v>
      </c>
      <c r="B77" s="198" t="s">
        <v>540</v>
      </c>
      <c r="C77" s="199" t="s">
        <v>575</v>
      </c>
      <c r="D77" s="200" t="s">
        <v>486</v>
      </c>
      <c r="E77" s="201">
        <v>12836.04</v>
      </c>
      <c r="F77" s="202" t="s">
        <v>542</v>
      </c>
    </row>
    <row r="78" spans="1:6" ht="24" x14ac:dyDescent="0.2">
      <c r="A78" s="198" t="s">
        <v>539</v>
      </c>
      <c r="B78" s="198" t="s">
        <v>540</v>
      </c>
      <c r="C78" s="199" t="s">
        <v>576</v>
      </c>
      <c r="D78" s="200" t="s">
        <v>486</v>
      </c>
      <c r="E78" s="201">
        <v>45994.842499999999</v>
      </c>
      <c r="F78" s="202" t="s">
        <v>542</v>
      </c>
    </row>
    <row r="79" spans="1:6" x14ac:dyDescent="0.2">
      <c r="A79" s="198" t="s">
        <v>539</v>
      </c>
      <c r="B79" s="198" t="s">
        <v>540</v>
      </c>
      <c r="C79" s="199" t="s">
        <v>577</v>
      </c>
      <c r="D79" s="200" t="s">
        <v>486</v>
      </c>
      <c r="E79" s="201">
        <v>111029.4216</v>
      </c>
      <c r="F79" s="202" t="s">
        <v>542</v>
      </c>
    </row>
    <row r="80" spans="1:6" x14ac:dyDescent="0.2">
      <c r="A80" s="198" t="s">
        <v>539</v>
      </c>
      <c r="B80" s="198" t="s">
        <v>540</v>
      </c>
      <c r="C80" s="199" t="s">
        <v>578</v>
      </c>
      <c r="D80" s="200" t="s">
        <v>486</v>
      </c>
      <c r="E80" s="201">
        <v>1770</v>
      </c>
      <c r="F80" s="202" t="s">
        <v>542</v>
      </c>
    </row>
    <row r="81" spans="1:6" ht="24" x14ac:dyDescent="0.2">
      <c r="A81" s="198" t="s">
        <v>539</v>
      </c>
      <c r="B81" s="198" t="s">
        <v>540</v>
      </c>
      <c r="C81" s="199" t="s">
        <v>579</v>
      </c>
      <c r="D81" s="200" t="s">
        <v>486</v>
      </c>
      <c r="E81" s="201">
        <v>4524.9931999999999</v>
      </c>
      <c r="F81" s="202" t="s">
        <v>542</v>
      </c>
    </row>
    <row r="82" spans="1:6" ht="18.75" customHeight="1" x14ac:dyDescent="0.2">
      <c r="A82" s="198" t="s">
        <v>539</v>
      </c>
      <c r="B82" s="198" t="s">
        <v>540</v>
      </c>
      <c r="C82" s="199" t="s">
        <v>580</v>
      </c>
      <c r="D82" s="200" t="s">
        <v>486</v>
      </c>
      <c r="E82" s="201">
        <v>3299.87</v>
      </c>
      <c r="F82" s="202" t="s">
        <v>542</v>
      </c>
    </row>
    <row r="83" spans="1:6" ht="20.25" customHeight="1" x14ac:dyDescent="0.2">
      <c r="A83" s="198" t="s">
        <v>539</v>
      </c>
      <c r="B83" s="198" t="s">
        <v>540</v>
      </c>
      <c r="C83" s="199" t="s">
        <v>581</v>
      </c>
      <c r="D83" s="200" t="s">
        <v>486</v>
      </c>
      <c r="E83" s="201">
        <v>4242.6899999999996</v>
      </c>
      <c r="F83" s="202" t="s">
        <v>542</v>
      </c>
    </row>
    <row r="84" spans="1:6" ht="21.95" customHeight="1" x14ac:dyDescent="0.2">
      <c r="A84" s="198" t="s">
        <v>539</v>
      </c>
      <c r="B84" s="198" t="s">
        <v>540</v>
      </c>
      <c r="C84" s="199" t="s">
        <v>582</v>
      </c>
      <c r="D84" s="200" t="s">
        <v>486</v>
      </c>
      <c r="E84" s="201">
        <v>11859.991</v>
      </c>
      <c r="F84" s="202" t="s">
        <v>542</v>
      </c>
    </row>
    <row r="85" spans="1:6" ht="18" customHeight="1" x14ac:dyDescent="0.2">
      <c r="A85" s="198" t="s">
        <v>539</v>
      </c>
      <c r="B85" s="198" t="s">
        <v>540</v>
      </c>
      <c r="C85" s="199" t="s">
        <v>583</v>
      </c>
      <c r="D85" s="200" t="s">
        <v>486</v>
      </c>
      <c r="E85" s="201">
        <v>1479.9914000000001</v>
      </c>
      <c r="F85" s="202" t="s">
        <v>542</v>
      </c>
    </row>
    <row r="86" spans="1:6" ht="24" x14ac:dyDescent="0.2">
      <c r="A86" s="198" t="s">
        <v>539</v>
      </c>
      <c r="B86" s="198" t="s">
        <v>540</v>
      </c>
      <c r="C86" s="199" t="s">
        <v>584</v>
      </c>
      <c r="D86" s="200" t="s">
        <v>486</v>
      </c>
      <c r="E86" s="201">
        <v>1999.9938</v>
      </c>
      <c r="F86" s="202" t="s">
        <v>542</v>
      </c>
    </row>
    <row r="87" spans="1:6" ht="24" x14ac:dyDescent="0.2">
      <c r="A87" s="198" t="s">
        <v>539</v>
      </c>
      <c r="B87" s="198" t="s">
        <v>540</v>
      </c>
      <c r="C87" s="199" t="s">
        <v>585</v>
      </c>
      <c r="D87" s="200" t="s">
        <v>486</v>
      </c>
      <c r="E87" s="201">
        <v>6938.4</v>
      </c>
      <c r="F87" s="202" t="s">
        <v>542</v>
      </c>
    </row>
    <row r="88" spans="1:6" x14ac:dyDescent="0.2">
      <c r="A88" s="198" t="s">
        <v>539</v>
      </c>
      <c r="B88" s="198" t="s">
        <v>540</v>
      </c>
      <c r="C88" s="199" t="s">
        <v>586</v>
      </c>
      <c r="D88" s="200" t="s">
        <v>486</v>
      </c>
      <c r="E88" s="201">
        <v>938.18259999999998</v>
      </c>
      <c r="F88" s="202" t="s">
        <v>542</v>
      </c>
    </row>
    <row r="89" spans="1:6" x14ac:dyDescent="0.2">
      <c r="A89" s="198" t="s">
        <v>539</v>
      </c>
      <c r="B89" s="198" t="s">
        <v>540</v>
      </c>
      <c r="C89" s="199" t="s">
        <v>587</v>
      </c>
      <c r="D89" s="200" t="s">
        <v>486</v>
      </c>
      <c r="E89" s="201">
        <v>3519.94</v>
      </c>
      <c r="F89" s="202" t="s">
        <v>542</v>
      </c>
    </row>
    <row r="90" spans="1:6" ht="20.100000000000001" customHeight="1" x14ac:dyDescent="0.2">
      <c r="A90" s="198" t="s">
        <v>539</v>
      </c>
      <c r="B90" s="198" t="s">
        <v>540</v>
      </c>
      <c r="C90" s="199" t="s">
        <v>588</v>
      </c>
      <c r="D90" s="200" t="s">
        <v>486</v>
      </c>
      <c r="E90" s="201">
        <v>9</v>
      </c>
      <c r="F90" s="202" t="s">
        <v>542</v>
      </c>
    </row>
    <row r="91" spans="1:6" ht="20.100000000000001" customHeight="1" x14ac:dyDescent="0.2">
      <c r="A91" s="198" t="s">
        <v>539</v>
      </c>
      <c r="B91" s="198" t="s">
        <v>540</v>
      </c>
      <c r="C91" s="199" t="s">
        <v>589</v>
      </c>
      <c r="D91" s="200" t="s">
        <v>486</v>
      </c>
      <c r="E91" s="201">
        <v>63229.120000000003</v>
      </c>
      <c r="F91" s="202" t="s">
        <v>542</v>
      </c>
    </row>
    <row r="92" spans="1:6" ht="24.75" customHeight="1" x14ac:dyDescent="0.2">
      <c r="A92" s="198" t="s">
        <v>539</v>
      </c>
      <c r="B92" s="198" t="s">
        <v>540</v>
      </c>
      <c r="C92" s="199" t="s">
        <v>590</v>
      </c>
      <c r="D92" s="200" t="s">
        <v>486</v>
      </c>
      <c r="E92" s="201">
        <v>475540</v>
      </c>
      <c r="F92" s="202" t="s">
        <v>542</v>
      </c>
    </row>
    <row r="93" spans="1:6" x14ac:dyDescent="0.2">
      <c r="A93" s="198" t="s">
        <v>539</v>
      </c>
      <c r="B93" s="198" t="s">
        <v>540</v>
      </c>
      <c r="C93" s="199" t="s">
        <v>591</v>
      </c>
      <c r="D93" s="200" t="s">
        <v>486</v>
      </c>
      <c r="E93" s="201">
        <v>490481.16</v>
      </c>
      <c r="F93" s="202" t="s">
        <v>542</v>
      </c>
    </row>
    <row r="94" spans="1:6" ht="24" x14ac:dyDescent="0.2">
      <c r="A94" s="198" t="s">
        <v>539</v>
      </c>
      <c r="B94" s="198" t="s">
        <v>540</v>
      </c>
      <c r="C94" s="199" t="s">
        <v>592</v>
      </c>
      <c r="D94" s="200" t="s">
        <v>486</v>
      </c>
      <c r="E94" s="201">
        <v>74340</v>
      </c>
      <c r="F94" s="202" t="s">
        <v>542</v>
      </c>
    </row>
    <row r="95" spans="1:6" ht="15" customHeight="1" x14ac:dyDescent="0.2">
      <c r="A95" s="198" t="s">
        <v>539</v>
      </c>
      <c r="B95" s="198" t="s">
        <v>540</v>
      </c>
      <c r="C95" s="199" t="s">
        <v>593</v>
      </c>
      <c r="D95" s="200" t="s">
        <v>486</v>
      </c>
      <c r="E95" s="201">
        <v>40101.792600000001</v>
      </c>
      <c r="F95" s="202" t="s">
        <v>542</v>
      </c>
    </row>
    <row r="96" spans="1:6" ht="14.1" customHeight="1" x14ac:dyDescent="0.2">
      <c r="A96" s="198" t="s">
        <v>539</v>
      </c>
      <c r="B96" s="198" t="s">
        <v>540</v>
      </c>
      <c r="C96" s="199" t="s">
        <v>594</v>
      </c>
      <c r="D96" s="200" t="s">
        <v>486</v>
      </c>
      <c r="E96" s="201">
        <v>386697.033</v>
      </c>
      <c r="F96" s="202" t="s">
        <v>542</v>
      </c>
    </row>
    <row r="97" spans="1:6" x14ac:dyDescent="0.2">
      <c r="A97" s="198" t="s">
        <v>539</v>
      </c>
      <c r="B97" s="198" t="s">
        <v>540</v>
      </c>
      <c r="C97" s="199" t="s">
        <v>595</v>
      </c>
      <c r="D97" s="200" t="s">
        <v>486</v>
      </c>
      <c r="E97" s="201">
        <v>142177.25599999999</v>
      </c>
      <c r="F97" s="202" t="s">
        <v>542</v>
      </c>
    </row>
    <row r="98" spans="1:6" x14ac:dyDescent="0.2">
      <c r="A98" s="198" t="s">
        <v>539</v>
      </c>
      <c r="B98" s="198" t="s">
        <v>540</v>
      </c>
      <c r="C98" s="199" t="s">
        <v>596</v>
      </c>
      <c r="D98" s="200" t="s">
        <v>486</v>
      </c>
      <c r="E98" s="201">
        <v>26868.6</v>
      </c>
      <c r="F98" s="202" t="s">
        <v>542</v>
      </c>
    </row>
    <row r="99" spans="1:6" ht="24" x14ac:dyDescent="0.2">
      <c r="A99" s="198" t="s">
        <v>539</v>
      </c>
      <c r="B99" s="198" t="s">
        <v>540</v>
      </c>
      <c r="C99" s="199" t="s">
        <v>597</v>
      </c>
      <c r="D99" s="200" t="s">
        <v>486</v>
      </c>
      <c r="E99" s="201">
        <v>1897493.1</v>
      </c>
      <c r="F99" s="202" t="s">
        <v>542</v>
      </c>
    </row>
    <row r="100" spans="1:6" x14ac:dyDescent="0.2">
      <c r="A100" s="198" t="s">
        <v>539</v>
      </c>
      <c r="B100" s="198" t="s">
        <v>540</v>
      </c>
      <c r="C100" s="199" t="s">
        <v>598</v>
      </c>
      <c r="D100" s="200" t="s">
        <v>486</v>
      </c>
      <c r="E100" s="201">
        <v>232041.1</v>
      </c>
      <c r="F100" s="202" t="s">
        <v>542</v>
      </c>
    </row>
    <row r="101" spans="1:6" ht="24" x14ac:dyDescent="0.2">
      <c r="A101" s="198" t="s">
        <v>539</v>
      </c>
      <c r="B101" s="198" t="s">
        <v>540</v>
      </c>
      <c r="C101" s="199" t="s">
        <v>599</v>
      </c>
      <c r="D101" s="200" t="s">
        <v>486</v>
      </c>
      <c r="E101" s="201">
        <v>34703.800000000003</v>
      </c>
      <c r="F101" s="202" t="s">
        <v>542</v>
      </c>
    </row>
    <row r="102" spans="1:6" ht="24" x14ac:dyDescent="0.2">
      <c r="A102" s="198" t="s">
        <v>539</v>
      </c>
      <c r="B102" s="198" t="s">
        <v>540</v>
      </c>
      <c r="C102" s="199" t="s">
        <v>600</v>
      </c>
      <c r="D102" s="200" t="s">
        <v>486</v>
      </c>
      <c r="E102" s="201">
        <v>8903.1</v>
      </c>
      <c r="F102" s="202" t="s">
        <v>542</v>
      </c>
    </row>
    <row r="103" spans="1:6" ht="15.95" customHeight="1" x14ac:dyDescent="0.2">
      <c r="A103" s="198" t="s">
        <v>539</v>
      </c>
      <c r="B103" s="198" t="s">
        <v>540</v>
      </c>
      <c r="C103" s="199" t="s">
        <v>601</v>
      </c>
      <c r="D103" s="200" t="s">
        <v>486</v>
      </c>
      <c r="E103" s="201">
        <v>130316.25</v>
      </c>
      <c r="F103" s="199" t="s">
        <v>542</v>
      </c>
    </row>
    <row r="104" spans="1:6" x14ac:dyDescent="0.2">
      <c r="A104" s="198" t="s">
        <v>539</v>
      </c>
      <c r="B104" s="198" t="s">
        <v>540</v>
      </c>
      <c r="C104" s="199" t="s">
        <v>602</v>
      </c>
      <c r="D104" s="200" t="s">
        <v>486</v>
      </c>
      <c r="E104" s="201">
        <v>22139.75</v>
      </c>
      <c r="F104" s="202" t="s">
        <v>542</v>
      </c>
    </row>
    <row r="105" spans="1:6" ht="24" x14ac:dyDescent="0.2">
      <c r="A105" s="198" t="s">
        <v>539</v>
      </c>
      <c r="B105" s="198" t="s">
        <v>540</v>
      </c>
      <c r="C105" s="199" t="s">
        <v>603</v>
      </c>
      <c r="D105" s="200" t="s">
        <v>486</v>
      </c>
      <c r="E105" s="201">
        <v>62932.232000000004</v>
      </c>
      <c r="F105" s="202" t="s">
        <v>542</v>
      </c>
    </row>
    <row r="106" spans="1:6" ht="24" x14ac:dyDescent="0.2">
      <c r="A106" s="198" t="s">
        <v>539</v>
      </c>
      <c r="B106" s="198" t="s">
        <v>540</v>
      </c>
      <c r="C106" s="199" t="s">
        <v>604</v>
      </c>
      <c r="D106" s="200" t="s">
        <v>486</v>
      </c>
      <c r="E106" s="201">
        <v>62932.232199999999</v>
      </c>
      <c r="F106" s="202" t="s">
        <v>542</v>
      </c>
    </row>
    <row r="107" spans="1:6" ht="24" x14ac:dyDescent="0.2">
      <c r="A107" s="198" t="s">
        <v>539</v>
      </c>
      <c r="B107" s="198" t="s">
        <v>540</v>
      </c>
      <c r="C107" s="199" t="s">
        <v>605</v>
      </c>
      <c r="D107" s="200" t="s">
        <v>486</v>
      </c>
      <c r="E107" s="201">
        <v>57230</v>
      </c>
      <c r="F107" s="202" t="s">
        <v>542</v>
      </c>
    </row>
    <row r="108" spans="1:6" x14ac:dyDescent="0.2">
      <c r="A108" s="198" t="s">
        <v>539</v>
      </c>
      <c r="B108" s="198" t="s">
        <v>540</v>
      </c>
      <c r="C108" s="199" t="s">
        <v>606</v>
      </c>
      <c r="D108" s="200" t="s">
        <v>486</v>
      </c>
      <c r="E108" s="201">
        <v>2549.9917</v>
      </c>
      <c r="F108" s="202" t="s">
        <v>542</v>
      </c>
    </row>
    <row r="109" spans="1:6" x14ac:dyDescent="0.2">
      <c r="A109" s="198" t="s">
        <v>539</v>
      </c>
      <c r="B109" s="198" t="s">
        <v>540</v>
      </c>
      <c r="C109" s="199" t="s">
        <v>607</v>
      </c>
      <c r="D109" s="200" t="s">
        <v>486</v>
      </c>
      <c r="E109" s="201">
        <v>13999.992</v>
      </c>
      <c r="F109" s="202" t="s">
        <v>542</v>
      </c>
    </row>
    <row r="110" spans="1:6" x14ac:dyDescent="0.2">
      <c r="A110" s="198" t="s">
        <v>539</v>
      </c>
      <c r="B110" s="198" t="s">
        <v>540</v>
      </c>
      <c r="C110" s="199" t="s">
        <v>608</v>
      </c>
      <c r="D110" s="200" t="s">
        <v>486</v>
      </c>
      <c r="E110" s="201">
        <v>19383.86</v>
      </c>
      <c r="F110" s="202" t="s">
        <v>542</v>
      </c>
    </row>
    <row r="111" spans="1:6" x14ac:dyDescent="0.2">
      <c r="A111" s="198" t="s">
        <v>539</v>
      </c>
      <c r="B111" s="198" t="s">
        <v>540</v>
      </c>
      <c r="C111" s="199" t="s">
        <v>609</v>
      </c>
      <c r="D111" s="200" t="s">
        <v>486</v>
      </c>
      <c r="E111" s="201">
        <v>250971.84</v>
      </c>
      <c r="F111" s="202" t="s">
        <v>542</v>
      </c>
    </row>
    <row r="112" spans="1:6" x14ac:dyDescent="0.2">
      <c r="A112" s="198" t="s">
        <v>539</v>
      </c>
      <c r="B112" s="198" t="s">
        <v>540</v>
      </c>
      <c r="C112" s="199" t="s">
        <v>610</v>
      </c>
      <c r="D112" s="200" t="s">
        <v>486</v>
      </c>
      <c r="E112" s="201">
        <v>257712</v>
      </c>
      <c r="F112" s="202" t="s">
        <v>542</v>
      </c>
    </row>
    <row r="113" spans="1:6" x14ac:dyDescent="0.2">
      <c r="A113" s="198" t="s">
        <v>539</v>
      </c>
      <c r="B113" s="198" t="s">
        <v>540</v>
      </c>
      <c r="C113" s="199" t="s">
        <v>611</v>
      </c>
      <c r="D113" s="200" t="s">
        <v>486</v>
      </c>
      <c r="E113" s="201">
        <v>3613.16</v>
      </c>
      <c r="F113" s="202" t="s">
        <v>542</v>
      </c>
    </row>
    <row r="114" spans="1:6" x14ac:dyDescent="0.2">
      <c r="A114" s="198" t="s">
        <v>539</v>
      </c>
      <c r="B114" s="198" t="s">
        <v>540</v>
      </c>
      <c r="C114" s="199" t="s">
        <v>612</v>
      </c>
      <c r="D114" s="200" t="s">
        <v>486</v>
      </c>
      <c r="E114" s="201">
        <v>34202.300000000003</v>
      </c>
      <c r="F114" s="202" t="s">
        <v>542</v>
      </c>
    </row>
    <row r="115" spans="1:6" x14ac:dyDescent="0.2">
      <c r="A115" s="198" t="s">
        <v>539</v>
      </c>
      <c r="B115" s="198" t="s">
        <v>540</v>
      </c>
      <c r="C115" s="199" t="s">
        <v>613</v>
      </c>
      <c r="D115" s="200" t="s">
        <v>486</v>
      </c>
      <c r="E115" s="201">
        <v>30336.03</v>
      </c>
      <c r="F115" s="202" t="s">
        <v>542</v>
      </c>
    </row>
    <row r="116" spans="1:6" x14ac:dyDescent="0.2">
      <c r="A116" s="198" t="s">
        <v>539</v>
      </c>
      <c r="B116" s="198" t="s">
        <v>540</v>
      </c>
      <c r="C116" s="199" t="s">
        <v>614</v>
      </c>
      <c r="D116" s="200" t="s">
        <v>486</v>
      </c>
      <c r="E116" s="201">
        <v>1250.8</v>
      </c>
      <c r="F116" s="202" t="s">
        <v>542</v>
      </c>
    </row>
    <row r="117" spans="1:6" x14ac:dyDescent="0.2">
      <c r="A117" s="198" t="s">
        <v>539</v>
      </c>
      <c r="B117" s="198" t="s">
        <v>540</v>
      </c>
      <c r="C117" s="199" t="s">
        <v>615</v>
      </c>
      <c r="D117" s="200" t="s">
        <v>486</v>
      </c>
      <c r="E117" s="201">
        <v>1250.8</v>
      </c>
      <c r="F117" s="202" t="s">
        <v>542</v>
      </c>
    </row>
    <row r="118" spans="1:6" x14ac:dyDescent="0.2">
      <c r="A118" s="198" t="s">
        <v>539</v>
      </c>
      <c r="B118" s="198" t="s">
        <v>540</v>
      </c>
      <c r="C118" s="199" t="s">
        <v>616</v>
      </c>
      <c r="D118" s="200" t="s">
        <v>486</v>
      </c>
      <c r="E118" s="201">
        <v>1250.8</v>
      </c>
      <c r="F118" s="202" t="s">
        <v>542</v>
      </c>
    </row>
    <row r="119" spans="1:6" x14ac:dyDescent="0.2">
      <c r="A119" s="198" t="s">
        <v>539</v>
      </c>
      <c r="B119" s="198" t="s">
        <v>540</v>
      </c>
      <c r="C119" s="199" t="s">
        <v>617</v>
      </c>
      <c r="D119" s="200" t="s">
        <v>486</v>
      </c>
      <c r="E119" s="201">
        <v>21240</v>
      </c>
      <c r="F119" s="202" t="s">
        <v>542</v>
      </c>
    </row>
    <row r="120" spans="1:6" x14ac:dyDescent="0.2">
      <c r="A120" s="198" t="s">
        <v>539</v>
      </c>
      <c r="B120" s="198" t="s">
        <v>540</v>
      </c>
      <c r="C120" s="199" t="s">
        <v>618</v>
      </c>
      <c r="D120" s="200" t="s">
        <v>486</v>
      </c>
      <c r="E120" s="201">
        <v>43960.9</v>
      </c>
      <c r="F120" s="202" t="s">
        <v>542</v>
      </c>
    </row>
    <row r="121" spans="1:6" x14ac:dyDescent="0.2">
      <c r="A121" s="198" t="s">
        <v>539</v>
      </c>
      <c r="B121" s="198" t="s">
        <v>540</v>
      </c>
      <c r="C121" s="199" t="s">
        <v>619</v>
      </c>
      <c r="D121" s="200" t="s">
        <v>486</v>
      </c>
      <c r="E121" s="201">
        <v>13749.996999999999</v>
      </c>
      <c r="F121" s="202" t="s">
        <v>542</v>
      </c>
    </row>
    <row r="122" spans="1:6" x14ac:dyDescent="0.2">
      <c r="A122" s="198" t="s">
        <v>539</v>
      </c>
      <c r="B122" s="198" t="s">
        <v>540</v>
      </c>
      <c r="C122" s="199" t="s">
        <v>620</v>
      </c>
      <c r="D122" s="200" t="s">
        <v>486</v>
      </c>
      <c r="E122" s="201">
        <v>13570</v>
      </c>
      <c r="F122" s="202" t="s">
        <v>542</v>
      </c>
    </row>
    <row r="123" spans="1:6" x14ac:dyDescent="0.2">
      <c r="A123" s="198" t="s">
        <v>539</v>
      </c>
      <c r="B123" s="198" t="s">
        <v>540</v>
      </c>
      <c r="C123" s="199" t="s">
        <v>621</v>
      </c>
      <c r="D123" s="200" t="s">
        <v>486</v>
      </c>
      <c r="E123" s="201">
        <v>4284.71</v>
      </c>
      <c r="F123" s="202" t="s">
        <v>542</v>
      </c>
    </row>
    <row r="124" spans="1:6" x14ac:dyDescent="0.2">
      <c r="A124" s="198" t="s">
        <v>539</v>
      </c>
      <c r="B124" s="198" t="s">
        <v>540</v>
      </c>
      <c r="C124" s="199" t="s">
        <v>622</v>
      </c>
      <c r="D124" s="200" t="s">
        <v>486</v>
      </c>
      <c r="E124" s="201">
        <v>5726.64</v>
      </c>
      <c r="F124" s="202" t="s">
        <v>542</v>
      </c>
    </row>
    <row r="125" spans="1:6" x14ac:dyDescent="0.2">
      <c r="A125" s="198" t="s">
        <v>539</v>
      </c>
      <c r="B125" s="198" t="s">
        <v>540</v>
      </c>
      <c r="C125" s="199" t="s">
        <v>623</v>
      </c>
      <c r="D125" s="200" t="s">
        <v>486</v>
      </c>
      <c r="E125" s="201">
        <v>20650</v>
      </c>
      <c r="F125" s="202" t="s">
        <v>542</v>
      </c>
    </row>
    <row r="126" spans="1:6" ht="12.95" customHeight="1" x14ac:dyDescent="0.2">
      <c r="A126" s="198" t="s">
        <v>539</v>
      </c>
      <c r="B126" s="198" t="s">
        <v>540</v>
      </c>
      <c r="C126" s="199" t="s">
        <v>624</v>
      </c>
      <c r="D126" s="200" t="s">
        <v>486</v>
      </c>
      <c r="E126" s="201">
        <v>575000.01</v>
      </c>
      <c r="F126" s="202" t="s">
        <v>542</v>
      </c>
    </row>
    <row r="127" spans="1:6" ht="24" x14ac:dyDescent="0.2">
      <c r="A127" s="198" t="s">
        <v>539</v>
      </c>
      <c r="B127" s="198" t="s">
        <v>540</v>
      </c>
      <c r="C127" s="199" t="s">
        <v>625</v>
      </c>
      <c r="D127" s="200" t="s">
        <v>486</v>
      </c>
      <c r="E127" s="201">
        <v>2542900</v>
      </c>
      <c r="F127" s="202" t="s">
        <v>542</v>
      </c>
    </row>
    <row r="128" spans="1:6" x14ac:dyDescent="0.2">
      <c r="A128" s="198" t="s">
        <v>539</v>
      </c>
      <c r="B128" s="198" t="s">
        <v>540</v>
      </c>
      <c r="C128" s="199" t="s">
        <v>626</v>
      </c>
      <c r="D128" s="200" t="s">
        <v>486</v>
      </c>
      <c r="E128" s="201">
        <v>172556.12</v>
      </c>
      <c r="F128" s="202" t="s">
        <v>542</v>
      </c>
    </row>
    <row r="129" spans="1:6" ht="24" x14ac:dyDescent="0.2">
      <c r="A129" s="198" t="s">
        <v>539</v>
      </c>
      <c r="B129" s="198" t="s">
        <v>540</v>
      </c>
      <c r="C129" s="199" t="s">
        <v>627</v>
      </c>
      <c r="D129" s="200" t="s">
        <v>486</v>
      </c>
      <c r="E129" s="201">
        <v>44250</v>
      </c>
      <c r="F129" s="202" t="s">
        <v>542</v>
      </c>
    </row>
    <row r="130" spans="1:6" x14ac:dyDescent="0.2">
      <c r="A130" s="198" t="s">
        <v>539</v>
      </c>
      <c r="B130" s="198" t="s">
        <v>540</v>
      </c>
      <c r="C130" s="199" t="s">
        <v>628</v>
      </c>
      <c r="D130" s="200" t="s">
        <v>486</v>
      </c>
      <c r="E130" s="201">
        <v>719492.56279999996</v>
      </c>
      <c r="F130" s="202" t="s">
        <v>542</v>
      </c>
    </row>
    <row r="131" spans="1:6" x14ac:dyDescent="0.2">
      <c r="A131" s="198" t="s">
        <v>539</v>
      </c>
      <c r="B131" s="198" t="s">
        <v>540</v>
      </c>
      <c r="C131" s="199" t="s">
        <v>629</v>
      </c>
      <c r="D131" s="200" t="s">
        <v>486</v>
      </c>
      <c r="E131" s="201">
        <v>816192.43</v>
      </c>
      <c r="F131" s="202" t="s">
        <v>542</v>
      </c>
    </row>
    <row r="132" spans="1:6" x14ac:dyDescent="0.2">
      <c r="A132" s="203" t="s">
        <v>630</v>
      </c>
      <c r="B132" s="203" t="s">
        <v>631</v>
      </c>
      <c r="C132" s="204" t="s">
        <v>632</v>
      </c>
      <c r="D132" s="205" t="s">
        <v>486</v>
      </c>
      <c r="E132" s="206">
        <v>36954.32</v>
      </c>
      <c r="F132" s="207" t="s">
        <v>633</v>
      </c>
    </row>
    <row r="133" spans="1:6" ht="14.1" customHeight="1" x14ac:dyDescent="0.2">
      <c r="A133" s="203" t="s">
        <v>630</v>
      </c>
      <c r="B133" s="203" t="s">
        <v>631</v>
      </c>
      <c r="C133" s="204" t="s">
        <v>634</v>
      </c>
      <c r="D133" s="205" t="s">
        <v>486</v>
      </c>
      <c r="E133" s="206">
        <v>3776</v>
      </c>
      <c r="F133" s="207" t="s">
        <v>633</v>
      </c>
    </row>
    <row r="134" spans="1:6" ht="15.95" customHeight="1" x14ac:dyDescent="0.2">
      <c r="A134" s="203" t="s">
        <v>630</v>
      </c>
      <c r="B134" s="203" t="s">
        <v>631</v>
      </c>
      <c r="C134" s="204" t="s">
        <v>635</v>
      </c>
      <c r="D134" s="205" t="s">
        <v>486</v>
      </c>
      <c r="E134" s="206">
        <v>12390</v>
      </c>
      <c r="F134" s="207" t="s">
        <v>633</v>
      </c>
    </row>
    <row r="135" spans="1:6" ht="15" customHeight="1" x14ac:dyDescent="0.2">
      <c r="A135" s="203" t="s">
        <v>630</v>
      </c>
      <c r="B135" s="203" t="s">
        <v>631</v>
      </c>
      <c r="C135" s="204" t="s">
        <v>636</v>
      </c>
      <c r="D135" s="205" t="s">
        <v>486</v>
      </c>
      <c r="E135" s="206">
        <v>6293.7049999999999</v>
      </c>
      <c r="F135" s="207" t="s">
        <v>633</v>
      </c>
    </row>
    <row r="136" spans="1:6" ht="14.1" customHeight="1" x14ac:dyDescent="0.2">
      <c r="A136" s="203" t="s">
        <v>630</v>
      </c>
      <c r="B136" s="203" t="s">
        <v>631</v>
      </c>
      <c r="C136" s="204" t="s">
        <v>637</v>
      </c>
      <c r="D136" s="205" t="s">
        <v>486</v>
      </c>
      <c r="E136" s="206">
        <v>27200</v>
      </c>
      <c r="F136" s="207" t="s">
        <v>633</v>
      </c>
    </row>
    <row r="137" spans="1:6" ht="24" x14ac:dyDescent="0.2">
      <c r="A137" s="208" t="s">
        <v>452</v>
      </c>
      <c r="B137" s="208" t="s">
        <v>638</v>
      </c>
      <c r="C137" s="209" t="s">
        <v>639</v>
      </c>
      <c r="D137" s="210" t="s">
        <v>486</v>
      </c>
      <c r="E137" s="211">
        <v>109504</v>
      </c>
      <c r="F137" s="212" t="s">
        <v>640</v>
      </c>
    </row>
    <row r="138" spans="1:6" ht="24" x14ac:dyDescent="0.2">
      <c r="A138" s="208" t="s">
        <v>452</v>
      </c>
      <c r="B138" s="208" t="s">
        <v>638</v>
      </c>
      <c r="C138" s="209" t="s">
        <v>641</v>
      </c>
      <c r="D138" s="210" t="s">
        <v>486</v>
      </c>
      <c r="E138" s="211">
        <v>5723</v>
      </c>
      <c r="F138" s="212" t="s">
        <v>640</v>
      </c>
    </row>
    <row r="139" spans="1:6" ht="24" x14ac:dyDescent="0.2">
      <c r="A139" s="173" t="s">
        <v>642</v>
      </c>
      <c r="B139" s="173" t="s">
        <v>643</v>
      </c>
      <c r="C139" s="174" t="s">
        <v>644</v>
      </c>
      <c r="D139" s="175" t="s">
        <v>486</v>
      </c>
      <c r="E139" s="176">
        <v>6200</v>
      </c>
      <c r="F139" s="213" t="s">
        <v>645</v>
      </c>
    </row>
    <row r="140" spans="1:6" ht="36" x14ac:dyDescent="0.2">
      <c r="A140" s="173" t="s">
        <v>642</v>
      </c>
      <c r="B140" s="173" t="s">
        <v>643</v>
      </c>
      <c r="C140" s="174" t="s">
        <v>646</v>
      </c>
      <c r="D140" s="175" t="s">
        <v>486</v>
      </c>
      <c r="E140" s="176">
        <v>86568.53</v>
      </c>
      <c r="F140" s="213" t="s">
        <v>645</v>
      </c>
    </row>
    <row r="141" spans="1:6" ht="36" x14ac:dyDescent="0.2">
      <c r="A141" s="173" t="s">
        <v>642</v>
      </c>
      <c r="B141" s="173" t="s">
        <v>643</v>
      </c>
      <c r="C141" s="174" t="s">
        <v>647</v>
      </c>
      <c r="D141" s="175" t="s">
        <v>486</v>
      </c>
      <c r="E141" s="176">
        <v>100917.38</v>
      </c>
      <c r="F141" s="213" t="s">
        <v>645</v>
      </c>
    </row>
    <row r="142" spans="1:6" ht="15.95" customHeight="1" x14ac:dyDescent="0.2">
      <c r="A142" s="214" t="s">
        <v>236</v>
      </c>
      <c r="B142" s="214" t="s">
        <v>648</v>
      </c>
      <c r="C142" s="215" t="s">
        <v>649</v>
      </c>
      <c r="D142" s="216" t="s">
        <v>486</v>
      </c>
      <c r="E142" s="217">
        <v>1000</v>
      </c>
      <c r="F142" s="218" t="s">
        <v>650</v>
      </c>
    </row>
    <row r="143" spans="1:6" x14ac:dyDescent="0.2">
      <c r="A143" s="214" t="s">
        <v>236</v>
      </c>
      <c r="B143" s="214" t="s">
        <v>648</v>
      </c>
      <c r="C143" s="215" t="s">
        <v>651</v>
      </c>
      <c r="D143" s="216" t="s">
        <v>486</v>
      </c>
      <c r="E143" s="217">
        <v>200</v>
      </c>
      <c r="F143" s="218" t="s">
        <v>650</v>
      </c>
    </row>
    <row r="144" spans="1:6" ht="18" customHeight="1" x14ac:dyDescent="0.2">
      <c r="A144" s="214" t="s">
        <v>236</v>
      </c>
      <c r="B144" s="214" t="s">
        <v>648</v>
      </c>
      <c r="C144" s="215" t="s">
        <v>652</v>
      </c>
      <c r="D144" s="216" t="s">
        <v>486</v>
      </c>
      <c r="E144" s="217">
        <v>500</v>
      </c>
      <c r="F144" s="218" t="s">
        <v>650</v>
      </c>
    </row>
    <row r="145" spans="1:6" ht="17.25" customHeight="1" x14ac:dyDescent="0.2">
      <c r="A145" s="214" t="s">
        <v>236</v>
      </c>
      <c r="B145" s="214" t="s">
        <v>648</v>
      </c>
      <c r="C145" s="215" t="s">
        <v>653</v>
      </c>
      <c r="D145" s="216" t="s">
        <v>654</v>
      </c>
      <c r="E145" s="217">
        <v>197</v>
      </c>
      <c r="F145" s="219" t="s">
        <v>655</v>
      </c>
    </row>
    <row r="146" spans="1:6" x14ac:dyDescent="0.2">
      <c r="A146" s="214" t="s">
        <v>236</v>
      </c>
      <c r="B146" s="214" t="s">
        <v>648</v>
      </c>
      <c r="C146" s="215" t="s">
        <v>656</v>
      </c>
      <c r="D146" s="216" t="s">
        <v>654</v>
      </c>
      <c r="E146" s="217">
        <v>181</v>
      </c>
      <c r="F146" s="219" t="s">
        <v>655</v>
      </c>
    </row>
    <row r="147" spans="1:6" x14ac:dyDescent="0.2">
      <c r="A147" s="214" t="s">
        <v>236</v>
      </c>
      <c r="B147" s="214" t="s">
        <v>648</v>
      </c>
      <c r="C147" s="215" t="s">
        <v>657</v>
      </c>
      <c r="D147" s="216" t="s">
        <v>654</v>
      </c>
      <c r="E147" s="217">
        <v>251</v>
      </c>
      <c r="F147" s="218" t="s">
        <v>655</v>
      </c>
    </row>
    <row r="148" spans="1:6" x14ac:dyDescent="0.2">
      <c r="A148" s="214" t="s">
        <v>236</v>
      </c>
      <c r="B148" s="214" t="s">
        <v>648</v>
      </c>
      <c r="C148" s="215" t="s">
        <v>658</v>
      </c>
      <c r="D148" s="216" t="s">
        <v>654</v>
      </c>
      <c r="E148" s="217">
        <v>230</v>
      </c>
      <c r="F148" s="219" t="s">
        <v>655</v>
      </c>
    </row>
    <row r="149" spans="1:6" x14ac:dyDescent="0.2">
      <c r="A149" s="214" t="s">
        <v>236</v>
      </c>
      <c r="B149" s="214" t="s">
        <v>648</v>
      </c>
      <c r="C149" s="215" t="s">
        <v>659</v>
      </c>
      <c r="D149" s="216" t="s">
        <v>654</v>
      </c>
      <c r="E149" s="217">
        <v>110</v>
      </c>
      <c r="F149" s="218" t="s">
        <v>655</v>
      </c>
    </row>
    <row r="150" spans="1:6" x14ac:dyDescent="0.2">
      <c r="A150" s="173" t="s">
        <v>223</v>
      </c>
      <c r="B150" s="173" t="s">
        <v>660</v>
      </c>
      <c r="C150" s="174" t="s">
        <v>661</v>
      </c>
      <c r="D150" s="175" t="s">
        <v>662</v>
      </c>
      <c r="E150" s="176">
        <v>28.32</v>
      </c>
      <c r="F150" s="213" t="s">
        <v>663</v>
      </c>
    </row>
    <row r="151" spans="1:6" ht="24" x14ac:dyDescent="0.2">
      <c r="A151" s="173" t="s">
        <v>223</v>
      </c>
      <c r="B151" s="173" t="s">
        <v>660</v>
      </c>
      <c r="C151" s="174" t="s">
        <v>664</v>
      </c>
      <c r="D151" s="175" t="s">
        <v>486</v>
      </c>
      <c r="E151" s="176">
        <v>8500</v>
      </c>
      <c r="F151" s="213" t="s">
        <v>663</v>
      </c>
    </row>
    <row r="152" spans="1:6" x14ac:dyDescent="0.2">
      <c r="A152" s="173" t="s">
        <v>223</v>
      </c>
      <c r="B152" s="173" t="s">
        <v>660</v>
      </c>
      <c r="C152" s="174" t="s">
        <v>665</v>
      </c>
      <c r="D152" s="175" t="s">
        <v>486</v>
      </c>
      <c r="E152" s="176">
        <v>81.171999999999997</v>
      </c>
      <c r="F152" s="213" t="s">
        <v>663</v>
      </c>
    </row>
    <row r="153" spans="1:6" x14ac:dyDescent="0.2">
      <c r="A153" s="173" t="s">
        <v>223</v>
      </c>
      <c r="B153" s="173" t="s">
        <v>660</v>
      </c>
      <c r="C153" s="174" t="s">
        <v>666</v>
      </c>
      <c r="D153" s="175" t="s">
        <v>486</v>
      </c>
      <c r="E153" s="176">
        <v>103.3567</v>
      </c>
      <c r="F153" s="213" t="s">
        <v>663</v>
      </c>
    </row>
    <row r="154" spans="1:6" x14ac:dyDescent="0.2">
      <c r="A154" s="173" t="s">
        <v>223</v>
      </c>
      <c r="B154" s="173" t="s">
        <v>660</v>
      </c>
      <c r="C154" s="174" t="s">
        <v>667</v>
      </c>
      <c r="D154" s="175" t="s">
        <v>486</v>
      </c>
      <c r="E154" s="176">
        <v>20.059999999999999</v>
      </c>
      <c r="F154" s="213" t="s">
        <v>663</v>
      </c>
    </row>
    <row r="155" spans="1:6" ht="12.95" customHeight="1" x14ac:dyDescent="0.2">
      <c r="A155" s="173" t="s">
        <v>223</v>
      </c>
      <c r="B155" s="173" t="s">
        <v>660</v>
      </c>
      <c r="C155" s="174" t="s">
        <v>668</v>
      </c>
      <c r="D155" s="175" t="s">
        <v>486</v>
      </c>
      <c r="E155" s="176">
        <v>208.86</v>
      </c>
      <c r="F155" s="213" t="s">
        <v>663</v>
      </c>
    </row>
    <row r="156" spans="1:6" ht="15" customHeight="1" x14ac:dyDescent="0.2">
      <c r="A156" s="173" t="s">
        <v>223</v>
      </c>
      <c r="B156" s="173" t="s">
        <v>660</v>
      </c>
      <c r="C156" s="174" t="s">
        <v>669</v>
      </c>
      <c r="D156" s="175" t="s">
        <v>486</v>
      </c>
      <c r="E156" s="176">
        <v>206.73500000000001</v>
      </c>
      <c r="F156" s="213" t="s">
        <v>663</v>
      </c>
    </row>
    <row r="157" spans="1:6" ht="15" customHeight="1" x14ac:dyDescent="0.2">
      <c r="A157" s="173" t="s">
        <v>223</v>
      </c>
      <c r="B157" s="173" t="s">
        <v>660</v>
      </c>
      <c r="C157" s="174" t="s">
        <v>670</v>
      </c>
      <c r="D157" s="175" t="s">
        <v>486</v>
      </c>
      <c r="E157" s="176">
        <v>43.293999999999997</v>
      </c>
      <c r="F157" s="213" t="s">
        <v>663</v>
      </c>
    </row>
    <row r="158" spans="1:6" ht="15" customHeight="1" x14ac:dyDescent="0.2">
      <c r="A158" s="173" t="s">
        <v>223</v>
      </c>
      <c r="B158" s="173" t="s">
        <v>660</v>
      </c>
      <c r="C158" s="174" t="s">
        <v>671</v>
      </c>
      <c r="D158" s="175" t="s">
        <v>486</v>
      </c>
      <c r="E158" s="176">
        <v>5.9</v>
      </c>
      <c r="F158" s="213" t="s">
        <v>663</v>
      </c>
    </row>
    <row r="159" spans="1:6" ht="15" customHeight="1" x14ac:dyDescent="0.2">
      <c r="A159" s="173" t="s">
        <v>223</v>
      </c>
      <c r="B159" s="173" t="s">
        <v>660</v>
      </c>
      <c r="C159" s="174" t="s">
        <v>672</v>
      </c>
      <c r="D159" s="175" t="s">
        <v>486</v>
      </c>
      <c r="E159" s="176">
        <v>944</v>
      </c>
      <c r="F159" s="213" t="s">
        <v>663</v>
      </c>
    </row>
    <row r="160" spans="1:6" ht="15" customHeight="1" x14ac:dyDescent="0.2">
      <c r="A160" s="173" t="s">
        <v>223</v>
      </c>
      <c r="B160" s="173" t="s">
        <v>660</v>
      </c>
      <c r="C160" s="174" t="s">
        <v>673</v>
      </c>
      <c r="D160" s="175" t="s">
        <v>486</v>
      </c>
      <c r="E160" s="176">
        <v>571.12</v>
      </c>
      <c r="F160" s="213" t="s">
        <v>663</v>
      </c>
    </row>
    <row r="161" spans="1:6" ht="15" customHeight="1" x14ac:dyDescent="0.2">
      <c r="A161" s="173" t="s">
        <v>223</v>
      </c>
      <c r="B161" s="173" t="s">
        <v>660</v>
      </c>
      <c r="C161" s="174" t="s">
        <v>674</v>
      </c>
      <c r="D161" s="175" t="s">
        <v>486</v>
      </c>
      <c r="E161" s="176">
        <v>619.5</v>
      </c>
      <c r="F161" s="213" t="s">
        <v>663</v>
      </c>
    </row>
    <row r="162" spans="1:6" ht="15" customHeight="1" x14ac:dyDescent="0.2">
      <c r="A162" s="173" t="s">
        <v>223</v>
      </c>
      <c r="B162" s="173" t="s">
        <v>660</v>
      </c>
      <c r="C162" s="174" t="s">
        <v>675</v>
      </c>
      <c r="D162" s="175" t="s">
        <v>486</v>
      </c>
      <c r="E162" s="176">
        <v>100.3</v>
      </c>
      <c r="F162" s="213" t="s">
        <v>663</v>
      </c>
    </row>
    <row r="163" spans="1:6" ht="14.1" customHeight="1" x14ac:dyDescent="0.2">
      <c r="A163" s="173" t="s">
        <v>223</v>
      </c>
      <c r="B163" s="173" t="s">
        <v>660</v>
      </c>
      <c r="C163" s="174" t="s">
        <v>676</v>
      </c>
      <c r="D163" s="175" t="s">
        <v>486</v>
      </c>
      <c r="E163" s="176">
        <v>33.630000000000003</v>
      </c>
      <c r="F163" s="213" t="s">
        <v>663</v>
      </c>
    </row>
    <row r="164" spans="1:6" x14ac:dyDescent="0.2">
      <c r="A164" s="173" t="s">
        <v>223</v>
      </c>
      <c r="B164" s="173" t="s">
        <v>660</v>
      </c>
      <c r="C164" s="174" t="s">
        <v>677</v>
      </c>
      <c r="D164" s="175" t="s">
        <v>486</v>
      </c>
      <c r="E164" s="176">
        <v>44.25</v>
      </c>
      <c r="F164" s="213" t="s">
        <v>663</v>
      </c>
    </row>
    <row r="165" spans="1:6" x14ac:dyDescent="0.2">
      <c r="A165" s="173" t="s">
        <v>223</v>
      </c>
      <c r="B165" s="173" t="s">
        <v>660</v>
      </c>
      <c r="C165" s="174" t="s">
        <v>678</v>
      </c>
      <c r="D165" s="175" t="s">
        <v>486</v>
      </c>
      <c r="E165" s="176">
        <v>855.5</v>
      </c>
      <c r="F165" s="213" t="s">
        <v>663</v>
      </c>
    </row>
    <row r="166" spans="1:6" x14ac:dyDescent="0.2">
      <c r="A166" s="173" t="s">
        <v>223</v>
      </c>
      <c r="B166" s="173" t="s">
        <v>660</v>
      </c>
      <c r="C166" s="174" t="s">
        <v>679</v>
      </c>
      <c r="D166" s="175" t="s">
        <v>486</v>
      </c>
      <c r="E166" s="176">
        <v>60.2273</v>
      </c>
      <c r="F166" s="213" t="s">
        <v>663</v>
      </c>
    </row>
    <row r="167" spans="1:6" x14ac:dyDescent="0.2">
      <c r="A167" s="173" t="s">
        <v>223</v>
      </c>
      <c r="B167" s="173" t="s">
        <v>660</v>
      </c>
      <c r="C167" s="174" t="s">
        <v>680</v>
      </c>
      <c r="D167" s="175" t="s">
        <v>486</v>
      </c>
      <c r="E167" s="176">
        <v>102.8133</v>
      </c>
      <c r="F167" s="213" t="s">
        <v>663</v>
      </c>
    </row>
    <row r="168" spans="1:6" x14ac:dyDescent="0.2">
      <c r="A168" s="173" t="s">
        <v>223</v>
      </c>
      <c r="B168" s="173" t="s">
        <v>660</v>
      </c>
      <c r="C168" s="174" t="s">
        <v>681</v>
      </c>
      <c r="D168" s="175" t="s">
        <v>486</v>
      </c>
      <c r="E168" s="176">
        <v>3030.43</v>
      </c>
      <c r="F168" s="213" t="s">
        <v>663</v>
      </c>
    </row>
    <row r="169" spans="1:6" x14ac:dyDescent="0.2">
      <c r="A169" s="173" t="s">
        <v>223</v>
      </c>
      <c r="B169" s="173" t="s">
        <v>660</v>
      </c>
      <c r="C169" s="174" t="s">
        <v>682</v>
      </c>
      <c r="D169" s="175" t="s">
        <v>486</v>
      </c>
      <c r="E169" s="176">
        <v>858.45</v>
      </c>
      <c r="F169" s="213" t="s">
        <v>663</v>
      </c>
    </row>
    <row r="170" spans="1:6" x14ac:dyDescent="0.2">
      <c r="A170" s="173" t="s">
        <v>223</v>
      </c>
      <c r="B170" s="173" t="s">
        <v>660</v>
      </c>
      <c r="C170" s="174" t="s">
        <v>683</v>
      </c>
      <c r="D170" s="175" t="s">
        <v>486</v>
      </c>
      <c r="E170" s="176">
        <v>206.72329999999999</v>
      </c>
      <c r="F170" s="213" t="s">
        <v>663</v>
      </c>
    </row>
    <row r="171" spans="1:6" ht="15.95" customHeight="1" x14ac:dyDescent="0.2">
      <c r="A171" s="173" t="s">
        <v>223</v>
      </c>
      <c r="B171" s="173" t="s">
        <v>660</v>
      </c>
      <c r="C171" s="174" t="s">
        <v>684</v>
      </c>
      <c r="D171" s="175" t="s">
        <v>486</v>
      </c>
      <c r="E171" s="176">
        <v>4425</v>
      </c>
      <c r="F171" s="213" t="s">
        <v>663</v>
      </c>
    </row>
    <row r="172" spans="1:6" ht="24" x14ac:dyDescent="0.2">
      <c r="A172" s="173" t="s">
        <v>223</v>
      </c>
      <c r="B172" s="173" t="s">
        <v>660</v>
      </c>
      <c r="C172" s="174" t="s">
        <v>685</v>
      </c>
      <c r="D172" s="175" t="s">
        <v>486</v>
      </c>
      <c r="E172" s="176">
        <v>13500.0026</v>
      </c>
      <c r="F172" s="213" t="s">
        <v>663</v>
      </c>
    </row>
    <row r="173" spans="1:6" ht="20.25" customHeight="1" x14ac:dyDescent="0.2">
      <c r="A173" s="173" t="s">
        <v>223</v>
      </c>
      <c r="B173" s="173" t="s">
        <v>660</v>
      </c>
      <c r="C173" s="174" t="s">
        <v>686</v>
      </c>
      <c r="D173" s="175" t="s">
        <v>486</v>
      </c>
      <c r="E173" s="176">
        <v>1416</v>
      </c>
      <c r="F173" s="213" t="s">
        <v>663</v>
      </c>
    </row>
    <row r="174" spans="1:6" ht="21" customHeight="1" x14ac:dyDescent="0.2">
      <c r="A174" s="173" t="s">
        <v>223</v>
      </c>
      <c r="B174" s="173" t="s">
        <v>660</v>
      </c>
      <c r="C174" s="174" t="s">
        <v>687</v>
      </c>
      <c r="D174" s="175" t="s">
        <v>486</v>
      </c>
      <c r="E174" s="176">
        <v>3.54</v>
      </c>
      <c r="F174" s="220" t="s">
        <v>663</v>
      </c>
    </row>
    <row r="175" spans="1:6" ht="18" customHeight="1" x14ac:dyDescent="0.2">
      <c r="A175" s="173" t="s">
        <v>223</v>
      </c>
      <c r="B175" s="173" t="s">
        <v>660</v>
      </c>
      <c r="C175" s="174" t="s">
        <v>688</v>
      </c>
      <c r="D175" s="175" t="s">
        <v>486</v>
      </c>
      <c r="E175" s="176">
        <v>73.16</v>
      </c>
      <c r="F175" s="213" t="s">
        <v>663</v>
      </c>
    </row>
    <row r="176" spans="1:6" ht="20.25" customHeight="1" x14ac:dyDescent="0.2">
      <c r="A176" s="173" t="s">
        <v>223</v>
      </c>
      <c r="B176" s="173" t="s">
        <v>660</v>
      </c>
      <c r="C176" s="174" t="s">
        <v>689</v>
      </c>
      <c r="D176" s="175" t="s">
        <v>486</v>
      </c>
      <c r="E176" s="176">
        <v>548.26499999999999</v>
      </c>
      <c r="F176" s="213" t="s">
        <v>663</v>
      </c>
    </row>
    <row r="177" spans="1:6" ht="25.5" customHeight="1" x14ac:dyDescent="0.2">
      <c r="A177" s="173" t="s">
        <v>223</v>
      </c>
      <c r="B177" s="173" t="s">
        <v>660</v>
      </c>
      <c r="C177" s="174" t="s">
        <v>690</v>
      </c>
      <c r="D177" s="175" t="s">
        <v>486</v>
      </c>
      <c r="E177" s="176">
        <v>526.32500000000005</v>
      </c>
      <c r="F177" s="213" t="s">
        <v>663</v>
      </c>
    </row>
    <row r="178" spans="1:6" ht="19.5" customHeight="1" x14ac:dyDescent="0.2">
      <c r="A178" s="173" t="s">
        <v>223</v>
      </c>
      <c r="B178" s="173" t="s">
        <v>660</v>
      </c>
      <c r="C178" s="174" t="s">
        <v>691</v>
      </c>
      <c r="D178" s="175" t="s">
        <v>486</v>
      </c>
      <c r="E178" s="176">
        <v>3.54</v>
      </c>
      <c r="F178" s="220" t="s">
        <v>663</v>
      </c>
    </row>
    <row r="179" spans="1:6" ht="27.75" customHeight="1" x14ac:dyDescent="0.2">
      <c r="A179" s="173" t="s">
        <v>223</v>
      </c>
      <c r="B179" s="173" t="s">
        <v>660</v>
      </c>
      <c r="C179" s="174" t="s">
        <v>692</v>
      </c>
      <c r="D179" s="175" t="s">
        <v>486</v>
      </c>
      <c r="E179" s="176">
        <v>265.5</v>
      </c>
      <c r="F179" s="213" t="s">
        <v>663</v>
      </c>
    </row>
    <row r="180" spans="1:6" ht="21.75" customHeight="1" x14ac:dyDescent="0.2">
      <c r="A180" s="221" t="s">
        <v>128</v>
      </c>
      <c r="B180" s="221" t="s">
        <v>693</v>
      </c>
      <c r="C180" s="222" t="s">
        <v>694</v>
      </c>
      <c r="D180" s="223" t="s">
        <v>486</v>
      </c>
      <c r="E180" s="224">
        <v>1.9823999999999999</v>
      </c>
      <c r="F180" s="225" t="s">
        <v>695</v>
      </c>
    </row>
    <row r="181" spans="1:6" ht="22.5" customHeight="1" x14ac:dyDescent="0.2">
      <c r="A181" s="173" t="s">
        <v>204</v>
      </c>
      <c r="B181" s="173" t="s">
        <v>696</v>
      </c>
      <c r="C181" s="174" t="s">
        <v>697</v>
      </c>
      <c r="D181" s="175" t="s">
        <v>486</v>
      </c>
      <c r="E181" s="176">
        <v>7773.84</v>
      </c>
      <c r="F181" s="213" t="s">
        <v>698</v>
      </c>
    </row>
    <row r="182" spans="1:6" ht="24" x14ac:dyDescent="0.2">
      <c r="A182" s="173" t="s">
        <v>204</v>
      </c>
      <c r="B182" s="173" t="s">
        <v>696</v>
      </c>
      <c r="C182" s="174" t="s">
        <v>699</v>
      </c>
      <c r="D182" s="175" t="s">
        <v>486</v>
      </c>
      <c r="E182" s="176">
        <v>9343.24</v>
      </c>
      <c r="F182" s="213" t="s">
        <v>698</v>
      </c>
    </row>
    <row r="183" spans="1:6" ht="23.25" customHeight="1" x14ac:dyDescent="0.2">
      <c r="A183" s="173" t="s">
        <v>204</v>
      </c>
      <c r="B183" s="173" t="s">
        <v>696</v>
      </c>
      <c r="C183" s="174" t="s">
        <v>700</v>
      </c>
      <c r="D183" s="175" t="s">
        <v>486</v>
      </c>
      <c r="E183" s="176">
        <v>10915</v>
      </c>
      <c r="F183" s="213" t="s">
        <v>698</v>
      </c>
    </row>
    <row r="184" spans="1:6" ht="20.25" customHeight="1" x14ac:dyDescent="0.2">
      <c r="A184" s="173" t="s">
        <v>204</v>
      </c>
      <c r="B184" s="173" t="s">
        <v>696</v>
      </c>
      <c r="C184" s="174" t="s">
        <v>701</v>
      </c>
      <c r="D184" s="175" t="s">
        <v>486</v>
      </c>
      <c r="E184" s="176">
        <v>3923.5</v>
      </c>
      <c r="F184" s="213" t="s">
        <v>698</v>
      </c>
    </row>
    <row r="185" spans="1:6" ht="14.1" customHeight="1" x14ac:dyDescent="0.2">
      <c r="A185" s="173" t="s">
        <v>204</v>
      </c>
      <c r="B185" s="173" t="s">
        <v>696</v>
      </c>
      <c r="C185" s="174" t="s">
        <v>702</v>
      </c>
      <c r="D185" s="175" t="s">
        <v>486</v>
      </c>
      <c r="E185" s="176">
        <v>4543</v>
      </c>
      <c r="F185" s="213" t="s">
        <v>698</v>
      </c>
    </row>
    <row r="186" spans="1:6" ht="17.100000000000001" customHeight="1" x14ac:dyDescent="0.2">
      <c r="A186" s="173" t="s">
        <v>204</v>
      </c>
      <c r="B186" s="173" t="s">
        <v>696</v>
      </c>
      <c r="C186" s="174" t="s">
        <v>703</v>
      </c>
      <c r="D186" s="175" t="s">
        <v>486</v>
      </c>
      <c r="E186" s="176">
        <v>9204</v>
      </c>
      <c r="F186" s="213" t="s">
        <v>698</v>
      </c>
    </row>
    <row r="187" spans="1:6" ht="15.95" customHeight="1" x14ac:dyDescent="0.2">
      <c r="A187" s="173" t="s">
        <v>204</v>
      </c>
      <c r="B187" s="173" t="s">
        <v>696</v>
      </c>
      <c r="C187" s="174" t="s">
        <v>704</v>
      </c>
      <c r="D187" s="175" t="s">
        <v>486</v>
      </c>
      <c r="E187" s="176">
        <v>1239</v>
      </c>
      <c r="F187" s="213" t="s">
        <v>698</v>
      </c>
    </row>
    <row r="188" spans="1:6" ht="15.95" customHeight="1" x14ac:dyDescent="0.2">
      <c r="A188" s="173" t="s">
        <v>204</v>
      </c>
      <c r="B188" s="173" t="s">
        <v>696</v>
      </c>
      <c r="C188" s="174" t="s">
        <v>705</v>
      </c>
      <c r="D188" s="175" t="s">
        <v>486</v>
      </c>
      <c r="E188" s="176">
        <v>1239</v>
      </c>
      <c r="F188" s="213" t="s">
        <v>698</v>
      </c>
    </row>
    <row r="189" spans="1:6" ht="32.25" customHeight="1" x14ac:dyDescent="0.2">
      <c r="A189" s="226" t="s">
        <v>158</v>
      </c>
      <c r="B189" s="226" t="s">
        <v>706</v>
      </c>
      <c r="C189" s="226" t="s">
        <v>707</v>
      </c>
      <c r="D189" s="227" t="s">
        <v>486</v>
      </c>
      <c r="E189" s="228">
        <v>54999.99</v>
      </c>
      <c r="F189" s="229" t="s">
        <v>708</v>
      </c>
    </row>
    <row r="190" spans="1:6" ht="30.75" customHeight="1" x14ac:dyDescent="0.2">
      <c r="A190" s="226" t="s">
        <v>158</v>
      </c>
      <c r="B190" s="226" t="s">
        <v>706</v>
      </c>
      <c r="C190" s="226" t="s">
        <v>709</v>
      </c>
      <c r="D190" s="227" t="s">
        <v>486</v>
      </c>
      <c r="E190" s="228">
        <v>17023.8</v>
      </c>
      <c r="F190" s="229" t="s">
        <v>708</v>
      </c>
    </row>
    <row r="191" spans="1:6" ht="25.5" customHeight="1" x14ac:dyDescent="0.2">
      <c r="A191" s="230" t="s">
        <v>710</v>
      </c>
      <c r="B191" s="226" t="s">
        <v>706</v>
      </c>
      <c r="C191" s="231" t="s">
        <v>711</v>
      </c>
      <c r="D191" s="232" t="s">
        <v>486</v>
      </c>
      <c r="E191" s="233">
        <v>4130</v>
      </c>
      <c r="F191" s="234" t="s">
        <v>712</v>
      </c>
    </row>
    <row r="192" spans="1:6" ht="15.95" customHeight="1" x14ac:dyDescent="0.2">
      <c r="A192" s="230" t="s">
        <v>710</v>
      </c>
      <c r="B192" s="226" t="s">
        <v>706</v>
      </c>
      <c r="C192" s="231" t="s">
        <v>713</v>
      </c>
      <c r="D192" s="232" t="s">
        <v>486</v>
      </c>
      <c r="E192" s="233">
        <v>16048</v>
      </c>
      <c r="F192" s="234" t="s">
        <v>712</v>
      </c>
    </row>
    <row r="193" spans="1:6" ht="27.75" customHeight="1" x14ac:dyDescent="0.2">
      <c r="A193" s="230" t="s">
        <v>710</v>
      </c>
      <c r="B193" s="226" t="s">
        <v>706</v>
      </c>
      <c r="C193" s="231" t="s">
        <v>714</v>
      </c>
      <c r="D193" s="235" t="s">
        <v>486</v>
      </c>
      <c r="E193" s="233">
        <v>24502.7</v>
      </c>
      <c r="F193" s="234" t="s">
        <v>712</v>
      </c>
    </row>
    <row r="194" spans="1:6" ht="34.5" customHeight="1" x14ac:dyDescent="0.2">
      <c r="A194" s="226" t="s">
        <v>157</v>
      </c>
      <c r="B194" s="226" t="s">
        <v>706</v>
      </c>
      <c r="C194" s="226" t="s">
        <v>715</v>
      </c>
      <c r="D194" s="227" t="s">
        <v>486</v>
      </c>
      <c r="E194" s="228">
        <v>715000</v>
      </c>
      <c r="F194" s="229" t="s">
        <v>716</v>
      </c>
    </row>
    <row r="195" spans="1:6" ht="23.25" customHeight="1" x14ac:dyDescent="0.2">
      <c r="A195" s="226" t="s">
        <v>717</v>
      </c>
      <c r="B195" s="226" t="s">
        <v>706</v>
      </c>
      <c r="C195" s="226" t="s">
        <v>718</v>
      </c>
      <c r="D195" s="227" t="s">
        <v>486</v>
      </c>
      <c r="E195" s="228">
        <v>60742.81</v>
      </c>
      <c r="F195" s="229" t="s">
        <v>708</v>
      </c>
    </row>
    <row r="196" spans="1:6" ht="25.5" customHeight="1" x14ac:dyDescent="0.2">
      <c r="A196" s="198" t="s">
        <v>717</v>
      </c>
      <c r="B196" s="226" t="s">
        <v>706</v>
      </c>
      <c r="C196" s="226" t="s">
        <v>719</v>
      </c>
      <c r="D196" s="227" t="s">
        <v>486</v>
      </c>
      <c r="E196" s="228">
        <v>30385</v>
      </c>
      <c r="F196" s="229" t="s">
        <v>708</v>
      </c>
    </row>
    <row r="197" spans="1:6" ht="24" x14ac:dyDescent="0.2">
      <c r="A197" s="226" t="s">
        <v>717</v>
      </c>
      <c r="B197" s="226" t="s">
        <v>706</v>
      </c>
      <c r="C197" s="226" t="s">
        <v>720</v>
      </c>
      <c r="D197" s="227" t="s">
        <v>486</v>
      </c>
      <c r="E197" s="228">
        <v>79818.740000000005</v>
      </c>
      <c r="F197" s="229" t="s">
        <v>708</v>
      </c>
    </row>
    <row r="198" spans="1:6" ht="24" x14ac:dyDescent="0.2">
      <c r="A198" s="198" t="s">
        <v>717</v>
      </c>
      <c r="B198" s="226" t="s">
        <v>706</v>
      </c>
      <c r="C198" s="226" t="s">
        <v>721</v>
      </c>
      <c r="D198" s="227" t="s">
        <v>486</v>
      </c>
      <c r="E198" s="228">
        <v>4500</v>
      </c>
      <c r="F198" s="229" t="s">
        <v>722</v>
      </c>
    </row>
    <row r="199" spans="1:6" ht="24" x14ac:dyDescent="0.2">
      <c r="A199" s="198" t="s">
        <v>717</v>
      </c>
      <c r="B199" s="226" t="s">
        <v>706</v>
      </c>
      <c r="C199" s="199" t="s">
        <v>723</v>
      </c>
      <c r="D199" s="200" t="s">
        <v>486</v>
      </c>
      <c r="E199" s="201">
        <v>44840</v>
      </c>
      <c r="F199" s="202" t="s">
        <v>724</v>
      </c>
    </row>
    <row r="200" spans="1:6" ht="14.1" customHeight="1" x14ac:dyDescent="0.2">
      <c r="A200" s="226" t="s">
        <v>717</v>
      </c>
      <c r="B200" s="226" t="s">
        <v>706</v>
      </c>
      <c r="C200" s="226" t="s">
        <v>725</v>
      </c>
      <c r="D200" s="227" t="s">
        <v>486</v>
      </c>
      <c r="E200" s="228">
        <v>8850</v>
      </c>
      <c r="F200" s="229" t="s">
        <v>708</v>
      </c>
    </row>
    <row r="201" spans="1:6" ht="14.1" customHeight="1" x14ac:dyDescent="0.2">
      <c r="A201" s="198" t="s">
        <v>726</v>
      </c>
      <c r="B201" s="226" t="s">
        <v>706</v>
      </c>
      <c r="C201" s="236" t="s">
        <v>727</v>
      </c>
      <c r="D201" s="237" t="s">
        <v>486</v>
      </c>
      <c r="E201" s="238">
        <v>45459.5</v>
      </c>
      <c r="F201" s="239" t="s">
        <v>728</v>
      </c>
    </row>
    <row r="202" spans="1:6" ht="15.95" customHeight="1" x14ac:dyDescent="0.2">
      <c r="A202" s="198" t="s">
        <v>726</v>
      </c>
      <c r="B202" s="226" t="s">
        <v>706</v>
      </c>
      <c r="C202" s="236" t="s">
        <v>729</v>
      </c>
      <c r="D202" s="237" t="s">
        <v>486</v>
      </c>
      <c r="E202" s="238">
        <v>7500</v>
      </c>
      <c r="F202" s="239" t="s">
        <v>730</v>
      </c>
    </row>
    <row r="203" spans="1:6" ht="15" customHeight="1" x14ac:dyDescent="0.2">
      <c r="A203" s="240" t="s">
        <v>247</v>
      </c>
      <c r="B203" s="240" t="s">
        <v>731</v>
      </c>
      <c r="C203" s="241" t="s">
        <v>732</v>
      </c>
      <c r="D203" s="242" t="s">
        <v>486</v>
      </c>
      <c r="E203" s="243">
        <v>68.44</v>
      </c>
      <c r="F203" s="244" t="s">
        <v>733</v>
      </c>
    </row>
    <row r="204" spans="1:6" ht="15" customHeight="1" x14ac:dyDescent="0.2">
      <c r="A204" s="240" t="s">
        <v>247</v>
      </c>
      <c r="B204" s="240" t="s">
        <v>731</v>
      </c>
      <c r="C204" s="241" t="s">
        <v>734</v>
      </c>
      <c r="D204" s="242" t="s">
        <v>486</v>
      </c>
      <c r="E204" s="243">
        <v>3935.3</v>
      </c>
      <c r="F204" s="244" t="s">
        <v>733</v>
      </c>
    </row>
    <row r="205" spans="1:6" ht="14.1" customHeight="1" x14ac:dyDescent="0.2">
      <c r="A205" s="240" t="s">
        <v>247</v>
      </c>
      <c r="B205" s="240" t="s">
        <v>731</v>
      </c>
      <c r="C205" s="241" t="s">
        <v>735</v>
      </c>
      <c r="D205" s="242" t="s">
        <v>486</v>
      </c>
      <c r="E205" s="243">
        <v>1548</v>
      </c>
      <c r="F205" s="244" t="s">
        <v>733</v>
      </c>
    </row>
    <row r="206" spans="1:6" ht="12.95" customHeight="1" x14ac:dyDescent="0.2">
      <c r="A206" s="240" t="s">
        <v>247</v>
      </c>
      <c r="B206" s="240" t="s">
        <v>731</v>
      </c>
      <c r="C206" s="241" t="s">
        <v>736</v>
      </c>
      <c r="D206" s="242" t="s">
        <v>486</v>
      </c>
      <c r="E206" s="243">
        <v>130</v>
      </c>
      <c r="F206" s="244" t="s">
        <v>733</v>
      </c>
    </row>
    <row r="207" spans="1:6" x14ac:dyDescent="0.2">
      <c r="A207" s="240" t="s">
        <v>247</v>
      </c>
      <c r="B207" s="240" t="s">
        <v>731</v>
      </c>
      <c r="C207" s="241" t="s">
        <v>737</v>
      </c>
      <c r="D207" s="242" t="s">
        <v>486</v>
      </c>
      <c r="E207" s="243">
        <v>341.02</v>
      </c>
      <c r="F207" s="244" t="s">
        <v>733</v>
      </c>
    </row>
    <row r="208" spans="1:6" x14ac:dyDescent="0.2">
      <c r="A208" s="240" t="s">
        <v>247</v>
      </c>
      <c r="B208" s="240" t="s">
        <v>731</v>
      </c>
      <c r="C208" s="241" t="s">
        <v>738</v>
      </c>
      <c r="D208" s="242" t="s">
        <v>486</v>
      </c>
      <c r="E208" s="243">
        <v>120</v>
      </c>
      <c r="F208" s="244" t="s">
        <v>733</v>
      </c>
    </row>
    <row r="209" spans="1:6" x14ac:dyDescent="0.2">
      <c r="A209" s="240" t="s">
        <v>247</v>
      </c>
      <c r="B209" s="240" t="s">
        <v>731</v>
      </c>
      <c r="C209" s="241" t="s">
        <v>739</v>
      </c>
      <c r="D209" s="242" t="s">
        <v>654</v>
      </c>
      <c r="E209" s="243">
        <v>57.784999999999997</v>
      </c>
      <c r="F209" s="244" t="s">
        <v>733</v>
      </c>
    </row>
    <row r="210" spans="1:6" x14ac:dyDescent="0.2">
      <c r="A210" s="240" t="s">
        <v>247</v>
      </c>
      <c r="B210" s="240" t="s">
        <v>731</v>
      </c>
      <c r="C210" s="241" t="s">
        <v>740</v>
      </c>
      <c r="D210" s="242" t="s">
        <v>654</v>
      </c>
      <c r="E210" s="243">
        <v>118</v>
      </c>
      <c r="F210" s="244" t="s">
        <v>733</v>
      </c>
    </row>
    <row r="211" spans="1:6" x14ac:dyDescent="0.2">
      <c r="A211" s="240" t="s">
        <v>247</v>
      </c>
      <c r="B211" s="240" t="s">
        <v>731</v>
      </c>
      <c r="C211" s="241" t="s">
        <v>741</v>
      </c>
      <c r="D211" s="242" t="s">
        <v>654</v>
      </c>
      <c r="E211" s="243">
        <v>138.06</v>
      </c>
      <c r="F211" s="244" t="s">
        <v>733</v>
      </c>
    </row>
    <row r="212" spans="1:6" x14ac:dyDescent="0.2">
      <c r="A212" s="240" t="s">
        <v>247</v>
      </c>
      <c r="B212" s="240" t="s">
        <v>731</v>
      </c>
      <c r="C212" s="241" t="s">
        <v>742</v>
      </c>
      <c r="D212" s="242" t="s">
        <v>654</v>
      </c>
      <c r="E212" s="243">
        <v>136.88</v>
      </c>
      <c r="F212" s="244" t="s">
        <v>733</v>
      </c>
    </row>
    <row r="213" spans="1:6" ht="14.1" customHeight="1" x14ac:dyDescent="0.2">
      <c r="A213" s="240" t="s">
        <v>247</v>
      </c>
      <c r="B213" s="240" t="s">
        <v>731</v>
      </c>
      <c r="C213" s="241" t="s">
        <v>743</v>
      </c>
      <c r="D213" s="242" t="s">
        <v>486</v>
      </c>
      <c r="E213" s="243">
        <v>270</v>
      </c>
      <c r="F213" s="244" t="s">
        <v>733</v>
      </c>
    </row>
    <row r="214" spans="1:6" ht="15" customHeight="1" x14ac:dyDescent="0.2">
      <c r="A214" s="240" t="s">
        <v>247</v>
      </c>
      <c r="B214" s="240" t="s">
        <v>731</v>
      </c>
      <c r="C214" s="241" t="s">
        <v>744</v>
      </c>
      <c r="D214" s="242" t="s">
        <v>486</v>
      </c>
      <c r="E214" s="243">
        <v>300</v>
      </c>
      <c r="F214" s="244" t="s">
        <v>733</v>
      </c>
    </row>
    <row r="215" spans="1:6" x14ac:dyDescent="0.2">
      <c r="A215" s="240" t="s">
        <v>247</v>
      </c>
      <c r="B215" s="240" t="s">
        <v>731</v>
      </c>
      <c r="C215" s="241" t="s">
        <v>745</v>
      </c>
      <c r="D215" s="242" t="s">
        <v>486</v>
      </c>
      <c r="E215" s="243">
        <v>160</v>
      </c>
      <c r="F215" s="244" t="s">
        <v>733</v>
      </c>
    </row>
    <row r="216" spans="1:6" x14ac:dyDescent="0.2">
      <c r="A216" s="240" t="s">
        <v>247</v>
      </c>
      <c r="B216" s="240" t="s">
        <v>731</v>
      </c>
      <c r="C216" s="241" t="s">
        <v>746</v>
      </c>
      <c r="D216" s="242" t="s">
        <v>486</v>
      </c>
      <c r="E216" s="243">
        <v>728.06</v>
      </c>
      <c r="F216" s="244" t="s">
        <v>733</v>
      </c>
    </row>
    <row r="217" spans="1:6" x14ac:dyDescent="0.2">
      <c r="A217" s="240" t="s">
        <v>247</v>
      </c>
      <c r="B217" s="240" t="s">
        <v>731</v>
      </c>
      <c r="C217" s="241" t="s">
        <v>747</v>
      </c>
      <c r="D217" s="242" t="s">
        <v>486</v>
      </c>
      <c r="E217" s="243">
        <v>125</v>
      </c>
      <c r="F217" s="244" t="s">
        <v>733</v>
      </c>
    </row>
    <row r="218" spans="1:6" x14ac:dyDescent="0.2">
      <c r="A218" s="245" t="s">
        <v>748</v>
      </c>
      <c r="B218" s="245" t="s">
        <v>749</v>
      </c>
      <c r="C218" s="246" t="s">
        <v>750</v>
      </c>
      <c r="D218" s="247" t="s">
        <v>486</v>
      </c>
      <c r="E218" s="248">
        <v>7123.8959999999997</v>
      </c>
      <c r="F218" s="249" t="s">
        <v>751</v>
      </c>
    </row>
    <row r="219" spans="1:6" x14ac:dyDescent="0.2">
      <c r="A219" s="245" t="s">
        <v>748</v>
      </c>
      <c r="B219" s="245" t="s">
        <v>749</v>
      </c>
      <c r="C219" s="246" t="s">
        <v>752</v>
      </c>
      <c r="D219" s="250" t="s">
        <v>486</v>
      </c>
      <c r="E219" s="251">
        <v>13570</v>
      </c>
      <c r="F219" s="252" t="s">
        <v>751</v>
      </c>
    </row>
    <row r="220" spans="1:6" ht="19.5" customHeight="1" x14ac:dyDescent="0.2">
      <c r="A220" s="253" t="s">
        <v>257</v>
      </c>
      <c r="B220" s="253" t="s">
        <v>753</v>
      </c>
      <c r="C220" s="254" t="s">
        <v>754</v>
      </c>
      <c r="D220" s="255" t="s">
        <v>486</v>
      </c>
      <c r="E220" s="256">
        <v>6938.4</v>
      </c>
      <c r="F220" s="257" t="s">
        <v>755</v>
      </c>
    </row>
    <row r="221" spans="1:6" ht="15.95" customHeight="1" x14ac:dyDescent="0.2">
      <c r="A221" s="258" t="s">
        <v>257</v>
      </c>
      <c r="B221" s="253" t="s">
        <v>753</v>
      </c>
      <c r="C221" s="259" t="s">
        <v>756</v>
      </c>
      <c r="D221" s="260" t="s">
        <v>486</v>
      </c>
      <c r="E221" s="261">
        <v>11800</v>
      </c>
      <c r="F221" s="262" t="s">
        <v>757</v>
      </c>
    </row>
    <row r="222" spans="1:6" ht="15.95" customHeight="1" x14ac:dyDescent="0.2">
      <c r="A222" s="258" t="s">
        <v>257</v>
      </c>
      <c r="B222" s="253" t="s">
        <v>753</v>
      </c>
      <c r="C222" s="259" t="s">
        <v>758</v>
      </c>
      <c r="D222" s="260" t="s">
        <v>486</v>
      </c>
      <c r="E222" s="261">
        <v>10620</v>
      </c>
      <c r="F222" s="262" t="s">
        <v>757</v>
      </c>
    </row>
    <row r="223" spans="1:6" x14ac:dyDescent="0.2">
      <c r="A223" s="253" t="s">
        <v>257</v>
      </c>
      <c r="B223" s="253" t="s">
        <v>753</v>
      </c>
      <c r="C223" s="254" t="s">
        <v>759</v>
      </c>
      <c r="D223" s="255" t="s">
        <v>486</v>
      </c>
      <c r="E223" s="256">
        <v>8142</v>
      </c>
      <c r="F223" s="257" t="s">
        <v>755</v>
      </c>
    </row>
    <row r="224" spans="1:6" x14ac:dyDescent="0.2">
      <c r="A224" s="258" t="s">
        <v>257</v>
      </c>
      <c r="B224" s="253" t="s">
        <v>753</v>
      </c>
      <c r="C224" s="259" t="s">
        <v>760</v>
      </c>
      <c r="D224" s="260" t="s">
        <v>486</v>
      </c>
      <c r="E224" s="261">
        <v>11227.8771</v>
      </c>
      <c r="F224" s="263" t="s">
        <v>757</v>
      </c>
    </row>
    <row r="225" spans="1:6" ht="21.75" customHeight="1" x14ac:dyDescent="0.2">
      <c r="A225" s="253" t="s">
        <v>257</v>
      </c>
      <c r="B225" s="253" t="s">
        <v>753</v>
      </c>
      <c r="C225" s="254" t="s">
        <v>761</v>
      </c>
      <c r="D225" s="255" t="s">
        <v>486</v>
      </c>
      <c r="E225" s="256">
        <v>8496</v>
      </c>
      <c r="F225" s="257" t="s">
        <v>755</v>
      </c>
    </row>
    <row r="226" spans="1:6" ht="23.25" customHeight="1" x14ac:dyDescent="0.2">
      <c r="A226" s="253" t="s">
        <v>257</v>
      </c>
      <c r="B226" s="253" t="s">
        <v>753</v>
      </c>
      <c r="C226" s="254" t="s">
        <v>762</v>
      </c>
      <c r="D226" s="264" t="s">
        <v>486</v>
      </c>
      <c r="E226" s="265">
        <v>5605</v>
      </c>
      <c r="F226" s="266" t="s">
        <v>755</v>
      </c>
    </row>
    <row r="227" spans="1:6" ht="23.25" customHeight="1" x14ac:dyDescent="0.2">
      <c r="A227" s="258" t="s">
        <v>257</v>
      </c>
      <c r="B227" s="253" t="s">
        <v>753</v>
      </c>
      <c r="C227" s="259" t="s">
        <v>763</v>
      </c>
      <c r="D227" s="260" t="s">
        <v>486</v>
      </c>
      <c r="E227" s="261">
        <v>14160</v>
      </c>
      <c r="F227" s="263" t="s">
        <v>757</v>
      </c>
    </row>
    <row r="228" spans="1:6" ht="24" x14ac:dyDescent="0.2">
      <c r="A228" s="253" t="s">
        <v>257</v>
      </c>
      <c r="B228" s="253" t="s">
        <v>753</v>
      </c>
      <c r="C228" s="254" t="s">
        <v>764</v>
      </c>
      <c r="D228" s="255" t="s">
        <v>486</v>
      </c>
      <c r="E228" s="256">
        <v>1121</v>
      </c>
      <c r="F228" s="257" t="s">
        <v>755</v>
      </c>
    </row>
    <row r="229" spans="1:6" ht="24" x14ac:dyDescent="0.2">
      <c r="A229" s="258" t="s">
        <v>257</v>
      </c>
      <c r="B229" s="253" t="s">
        <v>753</v>
      </c>
      <c r="C229" s="259" t="s">
        <v>765</v>
      </c>
      <c r="D229" s="260" t="s">
        <v>486</v>
      </c>
      <c r="E229" s="261">
        <v>450</v>
      </c>
      <c r="F229" s="263" t="s">
        <v>757</v>
      </c>
    </row>
    <row r="230" spans="1:6" ht="24" x14ac:dyDescent="0.2">
      <c r="A230" s="253" t="s">
        <v>257</v>
      </c>
      <c r="B230" s="253" t="s">
        <v>753</v>
      </c>
      <c r="C230" s="254" t="s">
        <v>766</v>
      </c>
      <c r="D230" s="255" t="s">
        <v>486</v>
      </c>
      <c r="E230" s="256">
        <v>5900</v>
      </c>
      <c r="F230" s="257" t="s">
        <v>755</v>
      </c>
    </row>
    <row r="231" spans="1:6" ht="24" x14ac:dyDescent="0.2">
      <c r="A231" s="258" t="s">
        <v>257</v>
      </c>
      <c r="B231" s="253" t="s">
        <v>753</v>
      </c>
      <c r="C231" s="259" t="s">
        <v>767</v>
      </c>
      <c r="D231" s="260" t="s">
        <v>486</v>
      </c>
      <c r="E231" s="261">
        <v>14160</v>
      </c>
      <c r="F231" s="263" t="s">
        <v>757</v>
      </c>
    </row>
    <row r="232" spans="1:6" x14ac:dyDescent="0.2">
      <c r="A232" s="253" t="s">
        <v>257</v>
      </c>
      <c r="B232" s="253" t="s">
        <v>753</v>
      </c>
      <c r="C232" s="254" t="s">
        <v>768</v>
      </c>
      <c r="D232" s="255" t="s">
        <v>486</v>
      </c>
      <c r="E232" s="256">
        <v>18880</v>
      </c>
      <c r="F232" s="266" t="s">
        <v>755</v>
      </c>
    </row>
    <row r="233" spans="1:6" ht="24" x14ac:dyDescent="0.2">
      <c r="A233" s="253" t="s">
        <v>257</v>
      </c>
      <c r="B233" s="253" t="s">
        <v>753</v>
      </c>
      <c r="C233" s="254" t="s">
        <v>769</v>
      </c>
      <c r="D233" s="255" t="s">
        <v>486</v>
      </c>
      <c r="E233" s="256">
        <v>4130</v>
      </c>
      <c r="F233" s="266" t="s">
        <v>755</v>
      </c>
    </row>
    <row r="234" spans="1:6" x14ac:dyDescent="0.2">
      <c r="A234" s="253" t="s">
        <v>257</v>
      </c>
      <c r="B234" s="253" t="s">
        <v>753</v>
      </c>
      <c r="C234" s="254" t="s">
        <v>770</v>
      </c>
      <c r="D234" s="255" t="s">
        <v>486</v>
      </c>
      <c r="E234" s="256">
        <v>2950</v>
      </c>
      <c r="F234" s="266" t="s">
        <v>755</v>
      </c>
    </row>
    <row r="235" spans="1:6" ht="24" x14ac:dyDescent="0.2">
      <c r="A235" s="258" t="s">
        <v>257</v>
      </c>
      <c r="B235" s="253" t="s">
        <v>753</v>
      </c>
      <c r="C235" s="259" t="s">
        <v>771</v>
      </c>
      <c r="D235" s="260" t="s">
        <v>486</v>
      </c>
      <c r="E235" s="261">
        <v>7949.66</v>
      </c>
      <c r="F235" s="263" t="s">
        <v>757</v>
      </c>
    </row>
    <row r="236" spans="1:6" x14ac:dyDescent="0.2">
      <c r="A236" s="258" t="s">
        <v>257</v>
      </c>
      <c r="B236" s="253" t="s">
        <v>753</v>
      </c>
      <c r="C236" s="259" t="s">
        <v>772</v>
      </c>
      <c r="D236" s="260" t="s">
        <v>486</v>
      </c>
      <c r="E236" s="261">
        <v>1303.9000000000001</v>
      </c>
      <c r="F236" s="263" t="s">
        <v>757</v>
      </c>
    </row>
    <row r="237" spans="1:6" ht="24" x14ac:dyDescent="0.2">
      <c r="A237" s="258" t="s">
        <v>257</v>
      </c>
      <c r="B237" s="253" t="s">
        <v>753</v>
      </c>
      <c r="C237" s="259" t="s">
        <v>773</v>
      </c>
      <c r="D237" s="260" t="s">
        <v>486</v>
      </c>
      <c r="E237" s="261">
        <v>7949.66</v>
      </c>
      <c r="F237" s="263" t="s">
        <v>757</v>
      </c>
    </row>
    <row r="238" spans="1:6" ht="24" x14ac:dyDescent="0.2">
      <c r="A238" s="258" t="s">
        <v>257</v>
      </c>
      <c r="B238" s="253" t="s">
        <v>753</v>
      </c>
      <c r="C238" s="259" t="s">
        <v>774</v>
      </c>
      <c r="D238" s="260" t="s">
        <v>486</v>
      </c>
      <c r="E238" s="261">
        <v>9912</v>
      </c>
      <c r="F238" s="263" t="s">
        <v>757</v>
      </c>
    </row>
    <row r="239" spans="1:6" ht="19.5" customHeight="1" x14ac:dyDescent="0.2">
      <c r="A239" s="253" t="s">
        <v>257</v>
      </c>
      <c r="B239" s="253" t="s">
        <v>753</v>
      </c>
      <c r="C239" s="267" t="s">
        <v>775</v>
      </c>
      <c r="D239" s="264" t="s">
        <v>486</v>
      </c>
      <c r="E239" s="265">
        <v>14004.83</v>
      </c>
      <c r="F239" s="266" t="s">
        <v>755</v>
      </c>
    </row>
    <row r="240" spans="1:6" ht="20.25" customHeight="1" x14ac:dyDescent="0.2">
      <c r="A240" s="253" t="s">
        <v>257</v>
      </c>
      <c r="B240" s="253" t="s">
        <v>753</v>
      </c>
      <c r="C240" s="254" t="s">
        <v>776</v>
      </c>
      <c r="D240" s="255" t="s">
        <v>486</v>
      </c>
      <c r="E240" s="256">
        <v>12019.008</v>
      </c>
      <c r="F240" s="266" t="s">
        <v>755</v>
      </c>
    </row>
    <row r="241" spans="1:6" ht="24" x14ac:dyDescent="0.2">
      <c r="A241" s="253" t="s">
        <v>257</v>
      </c>
      <c r="B241" s="253" t="s">
        <v>753</v>
      </c>
      <c r="C241" s="254" t="s">
        <v>777</v>
      </c>
      <c r="D241" s="264" t="s">
        <v>486</v>
      </c>
      <c r="E241" s="265">
        <v>4378.9799999999996</v>
      </c>
      <c r="F241" s="266" t="s">
        <v>757</v>
      </c>
    </row>
    <row r="242" spans="1:6" ht="24" x14ac:dyDescent="0.2">
      <c r="A242" s="253" t="s">
        <v>257</v>
      </c>
      <c r="B242" s="253" t="s">
        <v>753</v>
      </c>
      <c r="C242" s="254" t="s">
        <v>778</v>
      </c>
      <c r="D242" s="255" t="s">
        <v>486</v>
      </c>
      <c r="E242" s="256">
        <v>3482.18</v>
      </c>
      <c r="F242" s="257" t="s">
        <v>755</v>
      </c>
    </row>
    <row r="243" spans="1:6" ht="24" x14ac:dyDescent="0.2">
      <c r="A243" s="253" t="s">
        <v>257</v>
      </c>
      <c r="B243" s="253" t="s">
        <v>753</v>
      </c>
      <c r="C243" s="254" t="s">
        <v>779</v>
      </c>
      <c r="D243" s="255" t="s">
        <v>486</v>
      </c>
      <c r="E243" s="256">
        <v>6755.7359999999999</v>
      </c>
      <c r="F243" s="266" t="s">
        <v>755</v>
      </c>
    </row>
    <row r="244" spans="1:6" ht="12.95" customHeight="1" x14ac:dyDescent="0.2">
      <c r="A244" s="268" t="s">
        <v>149</v>
      </c>
      <c r="B244" s="268" t="s">
        <v>780</v>
      </c>
      <c r="C244" s="269" t="s">
        <v>781</v>
      </c>
      <c r="D244" s="270" t="s">
        <v>486</v>
      </c>
      <c r="E244" s="271"/>
      <c r="F244" s="272" t="s">
        <v>782</v>
      </c>
    </row>
    <row r="245" spans="1:6" ht="24" x14ac:dyDescent="0.2">
      <c r="A245" s="273" t="s">
        <v>279</v>
      </c>
      <c r="B245" s="273" t="s">
        <v>783</v>
      </c>
      <c r="C245" s="274" t="s">
        <v>784</v>
      </c>
      <c r="D245" s="275" t="s">
        <v>486</v>
      </c>
      <c r="E245" s="276">
        <v>36028.94</v>
      </c>
      <c r="F245" s="277" t="s">
        <v>785</v>
      </c>
    </row>
    <row r="246" spans="1:6" x14ac:dyDescent="0.2">
      <c r="A246" s="273" t="s">
        <v>279</v>
      </c>
      <c r="B246" s="273" t="s">
        <v>783</v>
      </c>
      <c r="C246" s="274" t="s">
        <v>786</v>
      </c>
      <c r="D246" s="275" t="s">
        <v>486</v>
      </c>
      <c r="E246" s="276">
        <v>30591.5</v>
      </c>
      <c r="F246" s="277" t="s">
        <v>785</v>
      </c>
    </row>
    <row r="247" spans="1:6" x14ac:dyDescent="0.2">
      <c r="A247" s="273" t="s">
        <v>279</v>
      </c>
      <c r="B247" s="273" t="s">
        <v>783</v>
      </c>
      <c r="C247" s="274" t="s">
        <v>787</v>
      </c>
      <c r="D247" s="275" t="s">
        <v>486</v>
      </c>
      <c r="E247" s="276">
        <v>626.58000000000004</v>
      </c>
      <c r="F247" s="277" t="s">
        <v>785</v>
      </c>
    </row>
    <row r="248" spans="1:6" ht="24" x14ac:dyDescent="0.2">
      <c r="A248" s="273" t="s">
        <v>279</v>
      </c>
      <c r="B248" s="273" t="s">
        <v>783</v>
      </c>
      <c r="C248" s="274" t="s">
        <v>788</v>
      </c>
      <c r="D248" s="275" t="s">
        <v>486</v>
      </c>
      <c r="E248" s="276">
        <v>62031.42</v>
      </c>
      <c r="F248" s="277" t="s">
        <v>785</v>
      </c>
    </row>
    <row r="249" spans="1:6" x14ac:dyDescent="0.2">
      <c r="A249" s="173" t="s">
        <v>132</v>
      </c>
      <c r="B249" s="173" t="s">
        <v>789</v>
      </c>
      <c r="C249" s="174" t="s">
        <v>790</v>
      </c>
      <c r="D249" s="175" t="s">
        <v>486</v>
      </c>
      <c r="E249" s="176">
        <v>60</v>
      </c>
      <c r="F249" s="213" t="s">
        <v>791</v>
      </c>
    </row>
    <row r="250" spans="1:6" x14ac:dyDescent="0.2">
      <c r="A250" s="278" t="s">
        <v>792</v>
      </c>
      <c r="B250" s="278" t="s">
        <v>793</v>
      </c>
      <c r="C250" s="279" t="s">
        <v>794</v>
      </c>
      <c r="D250" s="280" t="s">
        <v>486</v>
      </c>
      <c r="E250" s="281">
        <v>487.34</v>
      </c>
      <c r="F250" s="282" t="s">
        <v>795</v>
      </c>
    </row>
    <row r="251" spans="1:6" x14ac:dyDescent="0.2">
      <c r="A251" s="278" t="s">
        <v>792</v>
      </c>
      <c r="B251" s="278" t="s">
        <v>793</v>
      </c>
      <c r="C251" s="279" t="s">
        <v>796</v>
      </c>
      <c r="D251" s="280" t="s">
        <v>486</v>
      </c>
      <c r="E251" s="281">
        <v>88.5</v>
      </c>
      <c r="F251" s="282" t="s">
        <v>795</v>
      </c>
    </row>
    <row r="252" spans="1:6" x14ac:dyDescent="0.2">
      <c r="A252" s="283" t="s">
        <v>196</v>
      </c>
      <c r="B252" s="283" t="s">
        <v>797</v>
      </c>
      <c r="C252" s="284" t="s">
        <v>798</v>
      </c>
      <c r="D252" s="285" t="s">
        <v>486</v>
      </c>
      <c r="E252" s="286">
        <v>177</v>
      </c>
      <c r="F252" s="287" t="s">
        <v>799</v>
      </c>
    </row>
    <row r="253" spans="1:6" ht="36" x14ac:dyDescent="0.2">
      <c r="A253" s="283" t="s">
        <v>196</v>
      </c>
      <c r="B253" s="283" t="s">
        <v>797</v>
      </c>
      <c r="C253" s="284" t="s">
        <v>800</v>
      </c>
      <c r="D253" s="285" t="s">
        <v>486</v>
      </c>
      <c r="E253" s="286">
        <v>5959</v>
      </c>
      <c r="F253" s="287" t="s">
        <v>799</v>
      </c>
    </row>
    <row r="254" spans="1:6" x14ac:dyDescent="0.2">
      <c r="A254" s="173" t="s">
        <v>210</v>
      </c>
      <c r="B254" s="173" t="s">
        <v>801</v>
      </c>
      <c r="C254" s="174" t="s">
        <v>802</v>
      </c>
      <c r="D254" s="175" t="s">
        <v>803</v>
      </c>
      <c r="E254" s="176">
        <v>18.88</v>
      </c>
      <c r="F254" s="177" t="s">
        <v>804</v>
      </c>
    </row>
    <row r="255" spans="1:6" x14ac:dyDescent="0.2">
      <c r="A255" s="173" t="s">
        <v>217</v>
      </c>
      <c r="B255" s="173" t="s">
        <v>805</v>
      </c>
      <c r="C255" s="174" t="s">
        <v>806</v>
      </c>
      <c r="D255" s="175" t="s">
        <v>486</v>
      </c>
      <c r="E255" s="176">
        <v>4124.1000000000004</v>
      </c>
      <c r="F255" s="177" t="s">
        <v>807</v>
      </c>
    </row>
    <row r="256" spans="1:6" ht="19.5" customHeight="1" x14ac:dyDescent="0.2">
      <c r="A256" s="173" t="s">
        <v>217</v>
      </c>
      <c r="B256" s="173" t="s">
        <v>805</v>
      </c>
      <c r="C256" s="174" t="s">
        <v>808</v>
      </c>
      <c r="D256" s="175" t="s">
        <v>486</v>
      </c>
      <c r="E256" s="176">
        <v>4737.7</v>
      </c>
      <c r="F256" s="177" t="s">
        <v>807</v>
      </c>
    </row>
    <row r="257" spans="1:6" x14ac:dyDescent="0.2">
      <c r="A257" s="173" t="s">
        <v>217</v>
      </c>
      <c r="B257" s="173" t="s">
        <v>805</v>
      </c>
      <c r="C257" s="174" t="s">
        <v>809</v>
      </c>
      <c r="D257" s="175" t="s">
        <v>486</v>
      </c>
      <c r="E257" s="176">
        <v>1239</v>
      </c>
      <c r="F257" s="177" t="s">
        <v>807</v>
      </c>
    </row>
    <row r="258" spans="1:6" ht="24" x14ac:dyDescent="0.2">
      <c r="A258" s="283" t="s">
        <v>383</v>
      </c>
      <c r="B258" s="283" t="s">
        <v>810</v>
      </c>
      <c r="C258" s="284" t="s">
        <v>811</v>
      </c>
      <c r="D258" s="285" t="s">
        <v>486</v>
      </c>
      <c r="E258" s="286">
        <v>711.54</v>
      </c>
      <c r="F258" s="287" t="s">
        <v>799</v>
      </c>
    </row>
    <row r="259" spans="1:6" ht="23.25" customHeight="1" x14ac:dyDescent="0.2">
      <c r="A259" s="283" t="s">
        <v>383</v>
      </c>
      <c r="B259" s="283" t="s">
        <v>810</v>
      </c>
      <c r="C259" s="284" t="s">
        <v>812</v>
      </c>
      <c r="D259" s="285" t="s">
        <v>486</v>
      </c>
      <c r="E259" s="286">
        <v>30.68</v>
      </c>
      <c r="F259" s="287" t="s">
        <v>799</v>
      </c>
    </row>
    <row r="260" spans="1:6" ht="17.25" customHeight="1" x14ac:dyDescent="0.2">
      <c r="A260" s="283" t="s">
        <v>383</v>
      </c>
      <c r="B260" s="283" t="s">
        <v>810</v>
      </c>
      <c r="C260" s="284" t="s">
        <v>813</v>
      </c>
      <c r="D260" s="285" t="s">
        <v>486</v>
      </c>
      <c r="E260" s="286">
        <v>93.22</v>
      </c>
      <c r="F260" s="287" t="s">
        <v>814</v>
      </c>
    </row>
    <row r="261" spans="1:6" ht="15" customHeight="1" x14ac:dyDescent="0.2">
      <c r="A261" s="283" t="s">
        <v>383</v>
      </c>
      <c r="B261" s="283" t="s">
        <v>810</v>
      </c>
      <c r="C261" s="284" t="s">
        <v>815</v>
      </c>
      <c r="D261" s="285" t="s">
        <v>486</v>
      </c>
      <c r="E261" s="286">
        <v>140.125</v>
      </c>
      <c r="F261" s="287" t="s">
        <v>814</v>
      </c>
    </row>
    <row r="262" spans="1:6" x14ac:dyDescent="0.2">
      <c r="A262" s="283" t="s">
        <v>383</v>
      </c>
      <c r="B262" s="283" t="s">
        <v>810</v>
      </c>
      <c r="C262" s="284" t="s">
        <v>816</v>
      </c>
      <c r="D262" s="285" t="s">
        <v>486</v>
      </c>
      <c r="E262" s="286">
        <v>194.7</v>
      </c>
      <c r="F262" s="287" t="s">
        <v>814</v>
      </c>
    </row>
    <row r="263" spans="1:6" x14ac:dyDescent="0.2">
      <c r="A263" s="283" t="s">
        <v>383</v>
      </c>
      <c r="B263" s="283" t="s">
        <v>810</v>
      </c>
      <c r="C263" s="284" t="s">
        <v>817</v>
      </c>
      <c r="D263" s="285" t="s">
        <v>486</v>
      </c>
      <c r="E263" s="286">
        <v>334.82499999999999</v>
      </c>
      <c r="F263" s="287" t="s">
        <v>814</v>
      </c>
    </row>
    <row r="264" spans="1:6" x14ac:dyDescent="0.2">
      <c r="A264" s="283" t="s">
        <v>383</v>
      </c>
      <c r="B264" s="283" t="s">
        <v>810</v>
      </c>
      <c r="C264" s="284" t="s">
        <v>818</v>
      </c>
      <c r="D264" s="285" t="s">
        <v>486</v>
      </c>
      <c r="E264" s="286">
        <v>474.36</v>
      </c>
      <c r="F264" s="287" t="s">
        <v>814</v>
      </c>
    </row>
    <row r="265" spans="1:6" x14ac:dyDescent="0.2">
      <c r="A265" s="283" t="s">
        <v>383</v>
      </c>
      <c r="B265" s="283" t="s">
        <v>810</v>
      </c>
      <c r="C265" s="284" t="s">
        <v>819</v>
      </c>
      <c r="D265" s="285" t="s">
        <v>486</v>
      </c>
      <c r="E265" s="286">
        <v>548.70000000000005</v>
      </c>
      <c r="F265" s="287" t="s">
        <v>814</v>
      </c>
    </row>
    <row r="266" spans="1:6" x14ac:dyDescent="0.2">
      <c r="A266" s="283" t="s">
        <v>383</v>
      </c>
      <c r="B266" s="283" t="s">
        <v>810</v>
      </c>
      <c r="C266" s="284" t="s">
        <v>820</v>
      </c>
      <c r="D266" s="285" t="s">
        <v>486</v>
      </c>
      <c r="E266" s="286">
        <v>628.94000000000005</v>
      </c>
      <c r="F266" s="287" t="s">
        <v>814</v>
      </c>
    </row>
    <row r="267" spans="1:6" x14ac:dyDescent="0.2">
      <c r="A267" s="283" t="s">
        <v>383</v>
      </c>
      <c r="B267" s="283" t="s">
        <v>810</v>
      </c>
      <c r="C267" s="284" t="s">
        <v>821</v>
      </c>
      <c r="D267" s="285" t="s">
        <v>486</v>
      </c>
      <c r="E267" s="286">
        <v>401.2</v>
      </c>
      <c r="F267" s="287" t="s">
        <v>814</v>
      </c>
    </row>
    <row r="268" spans="1:6" x14ac:dyDescent="0.2">
      <c r="A268" s="283" t="s">
        <v>383</v>
      </c>
      <c r="B268" s="283" t="s">
        <v>810</v>
      </c>
      <c r="C268" s="284" t="s">
        <v>822</v>
      </c>
      <c r="D268" s="285" t="s">
        <v>486</v>
      </c>
      <c r="E268" s="286">
        <v>526.57500000000005</v>
      </c>
      <c r="F268" s="287" t="s">
        <v>814</v>
      </c>
    </row>
    <row r="269" spans="1:6" x14ac:dyDescent="0.2">
      <c r="A269" s="283" t="s">
        <v>383</v>
      </c>
      <c r="B269" s="283" t="s">
        <v>810</v>
      </c>
      <c r="C269" s="284" t="s">
        <v>823</v>
      </c>
      <c r="D269" s="285" t="s">
        <v>513</v>
      </c>
      <c r="E269" s="286">
        <v>175.82</v>
      </c>
      <c r="F269" s="287" t="s">
        <v>814</v>
      </c>
    </row>
    <row r="270" spans="1:6" x14ac:dyDescent="0.2">
      <c r="A270" s="283" t="s">
        <v>383</v>
      </c>
      <c r="B270" s="283" t="s">
        <v>810</v>
      </c>
      <c r="C270" s="284" t="s">
        <v>824</v>
      </c>
      <c r="D270" s="285" t="s">
        <v>513</v>
      </c>
      <c r="E270" s="286">
        <v>531</v>
      </c>
      <c r="F270" s="287" t="s">
        <v>814</v>
      </c>
    </row>
    <row r="271" spans="1:6" x14ac:dyDescent="0.2">
      <c r="A271" s="283" t="s">
        <v>383</v>
      </c>
      <c r="B271" s="283" t="s">
        <v>810</v>
      </c>
      <c r="C271" s="284" t="s">
        <v>825</v>
      </c>
      <c r="D271" s="285" t="s">
        <v>513</v>
      </c>
      <c r="E271" s="286">
        <v>233.64</v>
      </c>
      <c r="F271" s="287" t="s">
        <v>814</v>
      </c>
    </row>
    <row r="272" spans="1:6" x14ac:dyDescent="0.2">
      <c r="A272" s="283" t="s">
        <v>383</v>
      </c>
      <c r="B272" s="283" t="s">
        <v>810</v>
      </c>
      <c r="C272" s="284" t="s">
        <v>826</v>
      </c>
      <c r="D272" s="285" t="s">
        <v>513</v>
      </c>
      <c r="E272" s="286">
        <v>260.00110000000001</v>
      </c>
      <c r="F272" s="287" t="s">
        <v>814</v>
      </c>
    </row>
    <row r="273" spans="1:6" ht="36" x14ac:dyDescent="0.2">
      <c r="A273" s="283" t="s">
        <v>383</v>
      </c>
      <c r="B273" s="283" t="s">
        <v>810</v>
      </c>
      <c r="C273" s="284" t="s">
        <v>827</v>
      </c>
      <c r="D273" s="285" t="s">
        <v>486</v>
      </c>
      <c r="E273" s="286">
        <v>283.2</v>
      </c>
      <c r="F273" s="287" t="s">
        <v>799</v>
      </c>
    </row>
    <row r="274" spans="1:6" x14ac:dyDescent="0.2">
      <c r="A274" s="283" t="s">
        <v>383</v>
      </c>
      <c r="B274" s="283" t="s">
        <v>810</v>
      </c>
      <c r="C274" s="284" t="s">
        <v>828</v>
      </c>
      <c r="D274" s="285" t="s">
        <v>486</v>
      </c>
      <c r="E274" s="286">
        <v>132.75</v>
      </c>
      <c r="F274" s="287" t="s">
        <v>814</v>
      </c>
    </row>
    <row r="275" spans="1:6" x14ac:dyDescent="0.2">
      <c r="A275" s="283" t="s">
        <v>383</v>
      </c>
      <c r="B275" s="283" t="s">
        <v>810</v>
      </c>
      <c r="C275" s="284" t="s">
        <v>829</v>
      </c>
      <c r="D275" s="285" t="s">
        <v>486</v>
      </c>
      <c r="E275" s="286">
        <v>368.75</v>
      </c>
      <c r="F275" s="287" t="s">
        <v>814</v>
      </c>
    </row>
    <row r="276" spans="1:6" x14ac:dyDescent="0.2">
      <c r="A276" s="283" t="s">
        <v>383</v>
      </c>
      <c r="B276" s="283" t="s">
        <v>810</v>
      </c>
      <c r="C276" s="284" t="s">
        <v>830</v>
      </c>
      <c r="D276" s="285" t="s">
        <v>486</v>
      </c>
      <c r="E276" s="286">
        <v>5546</v>
      </c>
      <c r="F276" s="287" t="s">
        <v>799</v>
      </c>
    </row>
    <row r="277" spans="1:6" ht="24" x14ac:dyDescent="0.2">
      <c r="A277" s="283" t="s">
        <v>383</v>
      </c>
      <c r="B277" s="283" t="s">
        <v>810</v>
      </c>
      <c r="C277" s="284" t="s">
        <v>831</v>
      </c>
      <c r="D277" s="285" t="s">
        <v>486</v>
      </c>
      <c r="E277" s="286">
        <v>1215.4000000000001</v>
      </c>
      <c r="F277" s="287" t="s">
        <v>799</v>
      </c>
    </row>
    <row r="278" spans="1:6" x14ac:dyDescent="0.2">
      <c r="A278" s="283" t="s">
        <v>383</v>
      </c>
      <c r="B278" s="283" t="s">
        <v>810</v>
      </c>
      <c r="C278" s="284" t="s">
        <v>832</v>
      </c>
      <c r="D278" s="285" t="s">
        <v>833</v>
      </c>
      <c r="E278" s="286">
        <v>139.24</v>
      </c>
      <c r="F278" s="287" t="s">
        <v>834</v>
      </c>
    </row>
    <row r="279" spans="1:6" x14ac:dyDescent="0.2">
      <c r="A279" s="283" t="s">
        <v>383</v>
      </c>
      <c r="B279" s="283" t="s">
        <v>810</v>
      </c>
      <c r="C279" s="284" t="s">
        <v>835</v>
      </c>
      <c r="D279" s="285" t="s">
        <v>833</v>
      </c>
      <c r="E279" s="286">
        <v>194.7</v>
      </c>
      <c r="F279" s="287" t="s">
        <v>834</v>
      </c>
    </row>
    <row r="280" spans="1:6" ht="24" x14ac:dyDescent="0.2">
      <c r="A280" s="283" t="s">
        <v>383</v>
      </c>
      <c r="B280" s="283" t="s">
        <v>810</v>
      </c>
      <c r="C280" s="284" t="s">
        <v>836</v>
      </c>
      <c r="D280" s="285" t="s">
        <v>486</v>
      </c>
      <c r="E280" s="286">
        <v>12.803000000000001</v>
      </c>
      <c r="F280" s="287" t="s">
        <v>814</v>
      </c>
    </row>
    <row r="281" spans="1:6" x14ac:dyDescent="0.2">
      <c r="A281" s="283" t="s">
        <v>383</v>
      </c>
      <c r="B281" s="283" t="s">
        <v>810</v>
      </c>
      <c r="C281" s="284" t="s">
        <v>837</v>
      </c>
      <c r="D281" s="285" t="s">
        <v>486</v>
      </c>
      <c r="E281" s="286">
        <v>663.75</v>
      </c>
      <c r="F281" s="287" t="s">
        <v>814</v>
      </c>
    </row>
    <row r="282" spans="1:6" x14ac:dyDescent="0.2">
      <c r="A282" s="283" t="s">
        <v>383</v>
      </c>
      <c r="B282" s="283" t="s">
        <v>810</v>
      </c>
      <c r="C282" s="284" t="s">
        <v>838</v>
      </c>
      <c r="D282" s="285" t="s">
        <v>486</v>
      </c>
      <c r="E282" s="286">
        <v>6149.9943000000003</v>
      </c>
      <c r="F282" s="287" t="s">
        <v>799</v>
      </c>
    </row>
    <row r="283" spans="1:6" x14ac:dyDescent="0.2">
      <c r="A283" s="173" t="s">
        <v>216</v>
      </c>
      <c r="B283" s="173" t="s">
        <v>839</v>
      </c>
      <c r="C283" s="174" t="s">
        <v>840</v>
      </c>
      <c r="D283" s="175" t="s">
        <v>486</v>
      </c>
      <c r="E283" s="176">
        <v>6490</v>
      </c>
      <c r="F283" s="213" t="s">
        <v>841</v>
      </c>
    </row>
    <row r="284" spans="1:6" x14ac:dyDescent="0.2">
      <c r="A284" s="173" t="s">
        <v>216</v>
      </c>
      <c r="B284" s="173" t="s">
        <v>839</v>
      </c>
      <c r="C284" s="174" t="s">
        <v>842</v>
      </c>
      <c r="D284" s="175" t="s">
        <v>486</v>
      </c>
      <c r="E284" s="176">
        <v>6490</v>
      </c>
      <c r="F284" s="213" t="s">
        <v>841</v>
      </c>
    </row>
    <row r="285" spans="1:6" x14ac:dyDescent="0.2">
      <c r="A285" s="173" t="s">
        <v>216</v>
      </c>
      <c r="B285" s="173" t="s">
        <v>839</v>
      </c>
      <c r="C285" s="174" t="s">
        <v>843</v>
      </c>
      <c r="D285" s="175" t="s">
        <v>486</v>
      </c>
      <c r="E285" s="176">
        <v>6490</v>
      </c>
      <c r="F285" s="213" t="s">
        <v>841</v>
      </c>
    </row>
    <row r="286" spans="1:6" ht="14.1" customHeight="1" x14ac:dyDescent="0.2">
      <c r="A286" s="173" t="s">
        <v>216</v>
      </c>
      <c r="B286" s="173" t="s">
        <v>839</v>
      </c>
      <c r="C286" s="174" t="s">
        <v>844</v>
      </c>
      <c r="D286" s="175" t="s">
        <v>486</v>
      </c>
      <c r="E286" s="176">
        <v>6490</v>
      </c>
      <c r="F286" s="213" t="s">
        <v>841</v>
      </c>
    </row>
    <row r="287" spans="1:6" ht="15" customHeight="1" x14ac:dyDescent="0.2">
      <c r="A287" s="173" t="s">
        <v>216</v>
      </c>
      <c r="B287" s="173" t="s">
        <v>839</v>
      </c>
      <c r="C287" s="174" t="s">
        <v>845</v>
      </c>
      <c r="D287" s="175" t="s">
        <v>486</v>
      </c>
      <c r="E287" s="176">
        <v>6490</v>
      </c>
      <c r="F287" s="213" t="s">
        <v>841</v>
      </c>
    </row>
    <row r="288" spans="1:6" ht="21.75" customHeight="1" x14ac:dyDescent="0.2">
      <c r="A288" s="288" t="s">
        <v>251</v>
      </c>
      <c r="B288" s="288" t="s">
        <v>846</v>
      </c>
      <c r="C288" s="289" t="s">
        <v>847</v>
      </c>
      <c r="D288" s="290" t="s">
        <v>486</v>
      </c>
      <c r="E288" s="291">
        <v>2205.7732999999998</v>
      </c>
      <c r="F288" s="292" t="s">
        <v>848</v>
      </c>
    </row>
    <row r="289" spans="1:6" ht="15.95" customHeight="1" x14ac:dyDescent="0.2">
      <c r="A289" s="288" t="s">
        <v>251</v>
      </c>
      <c r="B289" s="288" t="s">
        <v>846</v>
      </c>
      <c r="C289" s="289" t="s">
        <v>849</v>
      </c>
      <c r="D289" s="290" t="s">
        <v>486</v>
      </c>
      <c r="E289" s="291">
        <v>501.5</v>
      </c>
      <c r="F289" s="292" t="s">
        <v>848</v>
      </c>
    </row>
    <row r="290" spans="1:6" x14ac:dyDescent="0.2">
      <c r="A290" s="288" t="s">
        <v>251</v>
      </c>
      <c r="B290" s="288" t="s">
        <v>846</v>
      </c>
      <c r="C290" s="289" t="s">
        <v>850</v>
      </c>
      <c r="D290" s="290" t="s">
        <v>486</v>
      </c>
      <c r="E290" s="291">
        <v>442.5</v>
      </c>
      <c r="F290" s="292" t="s">
        <v>848</v>
      </c>
    </row>
    <row r="291" spans="1:6" ht="14.1" customHeight="1" x14ac:dyDescent="0.2">
      <c r="A291" s="288" t="s">
        <v>251</v>
      </c>
      <c r="B291" s="288" t="s">
        <v>846</v>
      </c>
      <c r="C291" s="289" t="s">
        <v>851</v>
      </c>
      <c r="D291" s="290" t="s">
        <v>486</v>
      </c>
      <c r="E291" s="291">
        <v>531</v>
      </c>
      <c r="F291" s="292" t="s">
        <v>848</v>
      </c>
    </row>
    <row r="292" spans="1:6" x14ac:dyDescent="0.2">
      <c r="A292" s="288" t="s">
        <v>251</v>
      </c>
      <c r="B292" s="288" t="s">
        <v>846</v>
      </c>
      <c r="C292" s="289" t="s">
        <v>852</v>
      </c>
      <c r="D292" s="290" t="s">
        <v>486</v>
      </c>
      <c r="E292" s="291">
        <v>796.5</v>
      </c>
      <c r="F292" s="292" t="s">
        <v>848</v>
      </c>
    </row>
    <row r="293" spans="1:6" ht="17.25" customHeight="1" x14ac:dyDescent="0.2">
      <c r="A293" s="288" t="s">
        <v>251</v>
      </c>
      <c r="B293" s="288" t="s">
        <v>846</v>
      </c>
      <c r="C293" s="289" t="s">
        <v>853</v>
      </c>
      <c r="D293" s="290" t="s">
        <v>486</v>
      </c>
      <c r="E293" s="291">
        <v>5640.4</v>
      </c>
      <c r="F293" s="292" t="s">
        <v>848</v>
      </c>
    </row>
    <row r="294" spans="1:6" ht="30.75" customHeight="1" x14ac:dyDescent="0.2">
      <c r="A294" s="288" t="s">
        <v>251</v>
      </c>
      <c r="B294" s="288" t="s">
        <v>846</v>
      </c>
      <c r="C294" s="289" t="s">
        <v>854</v>
      </c>
      <c r="D294" s="290" t="s">
        <v>486</v>
      </c>
      <c r="E294" s="291">
        <v>5640.4</v>
      </c>
      <c r="F294" s="292" t="s">
        <v>848</v>
      </c>
    </row>
    <row r="295" spans="1:6" ht="24" x14ac:dyDescent="0.2">
      <c r="A295" s="288" t="s">
        <v>251</v>
      </c>
      <c r="B295" s="288" t="s">
        <v>846</v>
      </c>
      <c r="C295" s="289" t="s">
        <v>855</v>
      </c>
      <c r="D295" s="290" t="s">
        <v>486</v>
      </c>
      <c r="E295" s="291">
        <v>5640.4</v>
      </c>
      <c r="F295" s="292" t="s">
        <v>848</v>
      </c>
    </row>
    <row r="296" spans="1:6" ht="29.25" customHeight="1" x14ac:dyDescent="0.2">
      <c r="A296" s="288" t="s">
        <v>251</v>
      </c>
      <c r="B296" s="288" t="s">
        <v>846</v>
      </c>
      <c r="C296" s="289" t="s">
        <v>856</v>
      </c>
      <c r="D296" s="290" t="s">
        <v>486</v>
      </c>
      <c r="E296" s="291">
        <v>4366</v>
      </c>
      <c r="F296" s="292" t="s">
        <v>848</v>
      </c>
    </row>
    <row r="297" spans="1:6" ht="28.5" customHeight="1" x14ac:dyDescent="0.2">
      <c r="A297" s="288" t="s">
        <v>251</v>
      </c>
      <c r="B297" s="288" t="s">
        <v>846</v>
      </c>
      <c r="C297" s="289" t="s">
        <v>857</v>
      </c>
      <c r="D297" s="290" t="s">
        <v>486</v>
      </c>
      <c r="E297" s="291">
        <v>15611.4</v>
      </c>
      <c r="F297" s="292" t="s">
        <v>848</v>
      </c>
    </row>
    <row r="298" spans="1:6" ht="28.5" customHeight="1" x14ac:dyDescent="0.2">
      <c r="A298" s="288" t="s">
        <v>251</v>
      </c>
      <c r="B298" s="288" t="s">
        <v>846</v>
      </c>
      <c r="C298" s="289" t="s">
        <v>858</v>
      </c>
      <c r="D298" s="290" t="s">
        <v>486</v>
      </c>
      <c r="E298" s="291">
        <v>179.15</v>
      </c>
      <c r="F298" s="292" t="s">
        <v>848</v>
      </c>
    </row>
    <row r="299" spans="1:6" ht="22.5" customHeight="1" x14ac:dyDescent="0.2">
      <c r="A299" s="288" t="s">
        <v>251</v>
      </c>
      <c r="B299" s="288" t="s">
        <v>846</v>
      </c>
      <c r="C299" s="289" t="s">
        <v>859</v>
      </c>
      <c r="D299" s="290" t="s">
        <v>486</v>
      </c>
      <c r="E299" s="291">
        <v>194.7</v>
      </c>
      <c r="F299" s="292" t="s">
        <v>848</v>
      </c>
    </row>
    <row r="300" spans="1:6" x14ac:dyDescent="0.2">
      <c r="A300" s="288" t="s">
        <v>251</v>
      </c>
      <c r="B300" s="288" t="s">
        <v>846</v>
      </c>
      <c r="C300" s="289" t="s">
        <v>860</v>
      </c>
      <c r="D300" s="290" t="s">
        <v>486</v>
      </c>
      <c r="E300" s="291">
        <v>672.6</v>
      </c>
      <c r="F300" s="292" t="s">
        <v>848</v>
      </c>
    </row>
    <row r="301" spans="1:6" x14ac:dyDescent="0.2">
      <c r="A301" s="288" t="s">
        <v>251</v>
      </c>
      <c r="B301" s="288" t="s">
        <v>846</v>
      </c>
      <c r="C301" s="289" t="s">
        <v>861</v>
      </c>
      <c r="D301" s="290" t="s">
        <v>486</v>
      </c>
      <c r="E301" s="291">
        <v>20650</v>
      </c>
      <c r="F301" s="292" t="s">
        <v>848</v>
      </c>
    </row>
    <row r="302" spans="1:6" x14ac:dyDescent="0.2">
      <c r="A302" s="288" t="s">
        <v>251</v>
      </c>
      <c r="B302" s="288" t="s">
        <v>846</v>
      </c>
      <c r="C302" s="289" t="s">
        <v>862</v>
      </c>
      <c r="D302" s="290" t="s">
        <v>486</v>
      </c>
      <c r="E302" s="291">
        <v>4661</v>
      </c>
      <c r="F302" s="292" t="s">
        <v>848</v>
      </c>
    </row>
    <row r="303" spans="1:6" x14ac:dyDescent="0.2">
      <c r="A303" s="288" t="s">
        <v>251</v>
      </c>
      <c r="B303" s="288" t="s">
        <v>846</v>
      </c>
      <c r="C303" s="289" t="s">
        <v>863</v>
      </c>
      <c r="D303" s="290" t="s">
        <v>486</v>
      </c>
      <c r="E303" s="291">
        <v>525.1</v>
      </c>
      <c r="F303" s="292" t="s">
        <v>848</v>
      </c>
    </row>
    <row r="304" spans="1:6" x14ac:dyDescent="0.2">
      <c r="A304" s="288" t="s">
        <v>251</v>
      </c>
      <c r="B304" s="288" t="s">
        <v>846</v>
      </c>
      <c r="C304" s="289" t="s">
        <v>864</v>
      </c>
      <c r="D304" s="290" t="s">
        <v>486</v>
      </c>
      <c r="E304" s="291">
        <v>6384.19</v>
      </c>
      <c r="F304" s="292" t="s">
        <v>848</v>
      </c>
    </row>
    <row r="305" spans="1:6" ht="21" customHeight="1" x14ac:dyDescent="0.2">
      <c r="A305" s="288" t="s">
        <v>251</v>
      </c>
      <c r="B305" s="288" t="s">
        <v>846</v>
      </c>
      <c r="C305" s="289" t="s">
        <v>865</v>
      </c>
      <c r="D305" s="290" t="s">
        <v>486</v>
      </c>
      <c r="E305" s="291">
        <v>899.04330000000004</v>
      </c>
      <c r="F305" s="292" t="s">
        <v>848</v>
      </c>
    </row>
    <row r="306" spans="1:6" ht="29.25" customHeight="1" x14ac:dyDescent="0.2">
      <c r="A306" s="288" t="s">
        <v>251</v>
      </c>
      <c r="B306" s="288" t="s">
        <v>846</v>
      </c>
      <c r="C306" s="289" t="s">
        <v>866</v>
      </c>
      <c r="D306" s="290" t="s">
        <v>486</v>
      </c>
      <c r="E306" s="291">
        <v>348.1</v>
      </c>
      <c r="F306" s="292" t="s">
        <v>848</v>
      </c>
    </row>
    <row r="307" spans="1:6" ht="28.5" customHeight="1" x14ac:dyDescent="0.2">
      <c r="A307" s="288" t="s">
        <v>251</v>
      </c>
      <c r="B307" s="288" t="s">
        <v>846</v>
      </c>
      <c r="C307" s="289" t="s">
        <v>867</v>
      </c>
      <c r="D307" s="290" t="s">
        <v>486</v>
      </c>
      <c r="E307" s="291">
        <v>147.5</v>
      </c>
      <c r="F307" s="292" t="s">
        <v>848</v>
      </c>
    </row>
    <row r="308" spans="1:6" ht="32.25" customHeight="1" x14ac:dyDescent="0.2">
      <c r="A308" s="288" t="s">
        <v>251</v>
      </c>
      <c r="B308" s="288" t="s">
        <v>846</v>
      </c>
      <c r="C308" s="289" t="s">
        <v>868</v>
      </c>
      <c r="D308" s="290" t="s">
        <v>486</v>
      </c>
      <c r="E308" s="291">
        <v>11210</v>
      </c>
      <c r="F308" s="292" t="s">
        <v>848</v>
      </c>
    </row>
    <row r="309" spans="1:6" ht="24" x14ac:dyDescent="0.2">
      <c r="A309" s="288" t="s">
        <v>251</v>
      </c>
      <c r="B309" s="288" t="s">
        <v>846</v>
      </c>
      <c r="C309" s="289" t="s">
        <v>869</v>
      </c>
      <c r="D309" s="290" t="s">
        <v>486</v>
      </c>
      <c r="E309" s="291">
        <v>1333.4</v>
      </c>
      <c r="F309" s="292" t="s">
        <v>848</v>
      </c>
    </row>
    <row r="310" spans="1:6" x14ac:dyDescent="0.2">
      <c r="A310" s="293" t="s">
        <v>200</v>
      </c>
      <c r="B310" s="293" t="s">
        <v>870</v>
      </c>
      <c r="C310" s="294" t="s">
        <v>871</v>
      </c>
      <c r="D310" s="295" t="s">
        <v>486</v>
      </c>
      <c r="E310" s="296">
        <v>939.75</v>
      </c>
      <c r="F310" s="297" t="s">
        <v>872</v>
      </c>
    </row>
    <row r="311" spans="1:6" ht="22.5" customHeight="1" x14ac:dyDescent="0.2">
      <c r="A311" s="293" t="s">
        <v>200</v>
      </c>
      <c r="B311" s="293" t="s">
        <v>870</v>
      </c>
      <c r="C311" s="294" t="s">
        <v>873</v>
      </c>
      <c r="D311" s="295" t="s">
        <v>486</v>
      </c>
      <c r="E311" s="296">
        <v>590</v>
      </c>
      <c r="F311" s="297" t="s">
        <v>872</v>
      </c>
    </row>
    <row r="312" spans="1:6" x14ac:dyDescent="0.2">
      <c r="A312" s="293" t="s">
        <v>200</v>
      </c>
      <c r="B312" s="293" t="s">
        <v>870</v>
      </c>
      <c r="C312" s="294" t="s">
        <v>874</v>
      </c>
      <c r="D312" s="295" t="s">
        <v>486</v>
      </c>
      <c r="E312" s="296">
        <v>761.25</v>
      </c>
      <c r="F312" s="297" t="s">
        <v>872</v>
      </c>
    </row>
    <row r="313" spans="1:6" x14ac:dyDescent="0.2">
      <c r="A313" s="293" t="s">
        <v>200</v>
      </c>
      <c r="B313" s="293" t="s">
        <v>870</v>
      </c>
      <c r="C313" s="298" t="s">
        <v>874</v>
      </c>
      <c r="D313" s="299" t="s">
        <v>486</v>
      </c>
      <c r="E313" s="300">
        <v>761.25</v>
      </c>
      <c r="F313" s="301" t="s">
        <v>875</v>
      </c>
    </row>
    <row r="314" spans="1:6" ht="26.25" customHeight="1" x14ac:dyDescent="0.2">
      <c r="A314" s="293" t="s">
        <v>200</v>
      </c>
      <c r="B314" s="293" t="s">
        <v>870</v>
      </c>
      <c r="C314" s="298" t="s">
        <v>876</v>
      </c>
      <c r="D314" s="299" t="s">
        <v>486</v>
      </c>
      <c r="E314" s="300">
        <v>309.75</v>
      </c>
      <c r="F314" s="301" t="s">
        <v>875</v>
      </c>
    </row>
    <row r="315" spans="1:6" ht="18" customHeight="1" x14ac:dyDescent="0.2">
      <c r="A315" s="293" t="s">
        <v>200</v>
      </c>
      <c r="B315" s="293" t="s">
        <v>870</v>
      </c>
      <c r="C315" s="294" t="s">
        <v>877</v>
      </c>
      <c r="D315" s="295" t="s">
        <v>486</v>
      </c>
      <c r="E315" s="296">
        <v>270.48</v>
      </c>
      <c r="F315" s="301" t="s">
        <v>875</v>
      </c>
    </row>
    <row r="316" spans="1:6" x14ac:dyDescent="0.2">
      <c r="A316" s="293" t="s">
        <v>200</v>
      </c>
      <c r="B316" s="293" t="s">
        <v>870</v>
      </c>
      <c r="C316" s="294" t="s">
        <v>878</v>
      </c>
      <c r="D316" s="295" t="s">
        <v>486</v>
      </c>
      <c r="E316" s="296">
        <v>229.21530000000001</v>
      </c>
      <c r="F316" s="297" t="s">
        <v>872</v>
      </c>
    </row>
    <row r="317" spans="1:6" x14ac:dyDescent="0.2">
      <c r="A317" s="293" t="s">
        <v>200</v>
      </c>
      <c r="B317" s="293" t="s">
        <v>870</v>
      </c>
      <c r="C317" s="294" t="s">
        <v>879</v>
      </c>
      <c r="D317" s="295" t="s">
        <v>486</v>
      </c>
      <c r="E317" s="296">
        <v>194.25</v>
      </c>
      <c r="F317" s="301" t="s">
        <v>875</v>
      </c>
    </row>
    <row r="318" spans="1:6" x14ac:dyDescent="0.2">
      <c r="A318" s="293" t="s">
        <v>200</v>
      </c>
      <c r="B318" s="293" t="s">
        <v>870</v>
      </c>
      <c r="C318" s="294" t="s">
        <v>880</v>
      </c>
      <c r="D318" s="295" t="s">
        <v>486</v>
      </c>
      <c r="E318" s="296">
        <v>414.75</v>
      </c>
      <c r="F318" s="297" t="s">
        <v>872</v>
      </c>
    </row>
    <row r="319" spans="1:6" x14ac:dyDescent="0.2">
      <c r="A319" s="293" t="s">
        <v>200</v>
      </c>
      <c r="B319" s="293" t="s">
        <v>870</v>
      </c>
      <c r="C319" s="294" t="s">
        <v>881</v>
      </c>
      <c r="D319" s="295" t="s">
        <v>486</v>
      </c>
      <c r="E319" s="296">
        <v>414.75</v>
      </c>
      <c r="F319" s="301" t="s">
        <v>875</v>
      </c>
    </row>
    <row r="320" spans="1:6" x14ac:dyDescent="0.2">
      <c r="A320" s="293" t="s">
        <v>200</v>
      </c>
      <c r="B320" s="293" t="s">
        <v>870</v>
      </c>
      <c r="C320" s="298" t="s">
        <v>882</v>
      </c>
      <c r="D320" s="299" t="s">
        <v>486</v>
      </c>
      <c r="E320" s="300">
        <v>3669.75</v>
      </c>
      <c r="F320" s="301" t="s">
        <v>875</v>
      </c>
    </row>
    <row r="321" spans="1:6" x14ac:dyDescent="0.2">
      <c r="A321" s="293" t="s">
        <v>200</v>
      </c>
      <c r="B321" s="293" t="s">
        <v>870</v>
      </c>
      <c r="C321" s="294" t="s">
        <v>883</v>
      </c>
      <c r="D321" s="295" t="s">
        <v>884</v>
      </c>
      <c r="E321" s="296">
        <v>866.25</v>
      </c>
      <c r="F321" s="301" t="s">
        <v>875</v>
      </c>
    </row>
    <row r="322" spans="1:6" ht="24" x14ac:dyDescent="0.2">
      <c r="A322" s="293" t="s">
        <v>200</v>
      </c>
      <c r="B322" s="293" t="s">
        <v>870</v>
      </c>
      <c r="C322" s="294" t="s">
        <v>885</v>
      </c>
      <c r="D322" s="295" t="s">
        <v>486</v>
      </c>
      <c r="E322" s="296">
        <v>8096</v>
      </c>
      <c r="F322" s="301" t="s">
        <v>875</v>
      </c>
    </row>
    <row r="323" spans="1:6" ht="24" x14ac:dyDescent="0.2">
      <c r="A323" s="293" t="s">
        <v>200</v>
      </c>
      <c r="B323" s="293" t="s">
        <v>870</v>
      </c>
      <c r="C323" s="294" t="s">
        <v>886</v>
      </c>
      <c r="D323" s="295" t="s">
        <v>486</v>
      </c>
      <c r="E323" s="296">
        <v>8000</v>
      </c>
      <c r="F323" s="301" t="s">
        <v>875</v>
      </c>
    </row>
    <row r="324" spans="1:6" x14ac:dyDescent="0.2">
      <c r="A324" s="293" t="s">
        <v>200</v>
      </c>
      <c r="B324" s="293" t="s">
        <v>870</v>
      </c>
      <c r="C324" s="298" t="s">
        <v>887</v>
      </c>
      <c r="D324" s="299" t="s">
        <v>486</v>
      </c>
      <c r="E324" s="300">
        <v>167.27</v>
      </c>
      <c r="F324" s="301" t="s">
        <v>875</v>
      </c>
    </row>
    <row r="325" spans="1:6" ht="30.75" customHeight="1" x14ac:dyDescent="0.2">
      <c r="A325" s="293" t="s">
        <v>200</v>
      </c>
      <c r="B325" s="293" t="s">
        <v>870</v>
      </c>
      <c r="C325" s="294" t="s">
        <v>888</v>
      </c>
      <c r="D325" s="295" t="s">
        <v>486</v>
      </c>
      <c r="E325" s="296">
        <v>402.67669999999998</v>
      </c>
      <c r="F325" s="297" t="s">
        <v>872</v>
      </c>
    </row>
    <row r="326" spans="1:6" x14ac:dyDescent="0.2">
      <c r="A326" s="293" t="s">
        <v>200</v>
      </c>
      <c r="B326" s="293" t="s">
        <v>870</v>
      </c>
      <c r="C326" s="294" t="s">
        <v>889</v>
      </c>
      <c r="D326" s="295" t="s">
        <v>486</v>
      </c>
      <c r="E326" s="296">
        <v>600.9153</v>
      </c>
      <c r="F326" s="297" t="s">
        <v>872</v>
      </c>
    </row>
    <row r="327" spans="1:6" x14ac:dyDescent="0.2">
      <c r="A327" s="293" t="s">
        <v>200</v>
      </c>
      <c r="B327" s="293" t="s">
        <v>870</v>
      </c>
      <c r="C327" s="294" t="s">
        <v>890</v>
      </c>
      <c r="D327" s="295" t="s">
        <v>884</v>
      </c>
      <c r="E327" s="296">
        <v>489.40600000000001</v>
      </c>
      <c r="F327" s="301" t="s">
        <v>875</v>
      </c>
    </row>
    <row r="328" spans="1:6" ht="24.75" customHeight="1" x14ac:dyDescent="0.2">
      <c r="A328" s="293" t="s">
        <v>200</v>
      </c>
      <c r="B328" s="293" t="s">
        <v>870</v>
      </c>
      <c r="C328" s="294" t="s">
        <v>891</v>
      </c>
      <c r="D328" s="295" t="s">
        <v>486</v>
      </c>
      <c r="E328" s="296">
        <v>455.48</v>
      </c>
      <c r="F328" s="297" t="s">
        <v>872</v>
      </c>
    </row>
    <row r="329" spans="1:6" ht="24" x14ac:dyDescent="0.2">
      <c r="A329" s="173" t="s">
        <v>219</v>
      </c>
      <c r="B329" s="173" t="s">
        <v>892</v>
      </c>
      <c r="C329" s="174" t="s">
        <v>893</v>
      </c>
      <c r="D329" s="175" t="s">
        <v>486</v>
      </c>
      <c r="E329" s="176">
        <v>6490</v>
      </c>
      <c r="F329" s="213" t="s">
        <v>894</v>
      </c>
    </row>
    <row r="330" spans="1:6" ht="24" x14ac:dyDescent="0.2">
      <c r="A330" s="173" t="s">
        <v>895</v>
      </c>
      <c r="B330" s="173" t="s">
        <v>896</v>
      </c>
      <c r="C330" s="174" t="s">
        <v>897</v>
      </c>
      <c r="D330" s="175" t="s">
        <v>654</v>
      </c>
      <c r="E330" s="176">
        <v>460.2</v>
      </c>
      <c r="F330" s="213" t="s">
        <v>898</v>
      </c>
    </row>
    <row r="331" spans="1:6" ht="36" x14ac:dyDescent="0.2">
      <c r="A331" s="173" t="s">
        <v>127</v>
      </c>
      <c r="B331" s="173" t="s">
        <v>899</v>
      </c>
      <c r="C331" s="174" t="s">
        <v>900</v>
      </c>
      <c r="D331" s="175" t="s">
        <v>901</v>
      </c>
      <c r="E331" s="176">
        <v>44877.760000000002</v>
      </c>
      <c r="F331" s="213" t="s">
        <v>902</v>
      </c>
    </row>
    <row r="332" spans="1:6" x14ac:dyDescent="0.2">
      <c r="A332" s="177" t="s">
        <v>903</v>
      </c>
      <c r="B332" s="177" t="s">
        <v>904</v>
      </c>
      <c r="C332" s="174" t="s">
        <v>905</v>
      </c>
      <c r="D332" s="175" t="s">
        <v>906</v>
      </c>
      <c r="E332" s="176">
        <v>3000</v>
      </c>
      <c r="F332" s="213" t="s">
        <v>907</v>
      </c>
    </row>
    <row r="333" spans="1:6" ht="24" x14ac:dyDescent="0.2">
      <c r="A333" s="302" t="s">
        <v>908</v>
      </c>
      <c r="B333" s="302" t="s">
        <v>909</v>
      </c>
      <c r="C333" s="303" t="s">
        <v>910</v>
      </c>
      <c r="D333" s="304" t="s">
        <v>486</v>
      </c>
      <c r="E333" s="305">
        <v>23562.5</v>
      </c>
      <c r="F333" s="306" t="s">
        <v>911</v>
      </c>
    </row>
    <row r="334" spans="1:6" ht="24" x14ac:dyDescent="0.2">
      <c r="A334" s="302" t="s">
        <v>908</v>
      </c>
      <c r="B334" s="302" t="s">
        <v>909</v>
      </c>
      <c r="C334" s="303" t="s">
        <v>912</v>
      </c>
      <c r="D334" s="304" t="s">
        <v>486</v>
      </c>
      <c r="E334" s="305">
        <v>102660</v>
      </c>
      <c r="F334" s="306" t="s">
        <v>911</v>
      </c>
    </row>
    <row r="335" spans="1:6" ht="20.25" customHeight="1" x14ac:dyDescent="0.2">
      <c r="A335" s="307" t="s">
        <v>913</v>
      </c>
      <c r="B335" s="307" t="s">
        <v>914</v>
      </c>
      <c r="C335" s="308" t="s">
        <v>915</v>
      </c>
      <c r="D335" s="309" t="s">
        <v>486</v>
      </c>
      <c r="E335" s="310">
        <v>590</v>
      </c>
      <c r="F335" s="311" t="s">
        <v>916</v>
      </c>
    </row>
    <row r="336" spans="1:6" ht="15" customHeight="1" x14ac:dyDescent="0.2">
      <c r="A336" s="307" t="s">
        <v>913</v>
      </c>
      <c r="B336" s="307" t="s">
        <v>914</v>
      </c>
      <c r="C336" s="308" t="s">
        <v>917</v>
      </c>
      <c r="D336" s="309" t="s">
        <v>486</v>
      </c>
      <c r="E336" s="310">
        <v>2124</v>
      </c>
      <c r="F336" s="311" t="s">
        <v>916</v>
      </c>
    </row>
    <row r="337" spans="1:6" ht="14.1" customHeight="1" x14ac:dyDescent="0.2">
      <c r="A337" s="307" t="s">
        <v>913</v>
      </c>
      <c r="B337" s="307" t="s">
        <v>914</v>
      </c>
      <c r="C337" s="308" t="s">
        <v>918</v>
      </c>
      <c r="D337" s="309" t="s">
        <v>919</v>
      </c>
      <c r="E337" s="310">
        <v>2832</v>
      </c>
      <c r="F337" s="311" t="s">
        <v>916</v>
      </c>
    </row>
    <row r="338" spans="1:6" x14ac:dyDescent="0.2">
      <c r="A338" s="307" t="s">
        <v>913</v>
      </c>
      <c r="B338" s="307" t="s">
        <v>914</v>
      </c>
      <c r="C338" s="308" t="s">
        <v>920</v>
      </c>
      <c r="D338" s="309" t="s">
        <v>919</v>
      </c>
      <c r="E338" s="310">
        <v>2548.8000000000002</v>
      </c>
      <c r="F338" s="311" t="s">
        <v>916</v>
      </c>
    </row>
    <row r="339" spans="1:6" ht="15" customHeight="1" x14ac:dyDescent="0.2">
      <c r="A339" s="307" t="s">
        <v>913</v>
      </c>
      <c r="B339" s="307" t="s">
        <v>914</v>
      </c>
      <c r="C339" s="308" t="s">
        <v>921</v>
      </c>
      <c r="D339" s="309" t="s">
        <v>919</v>
      </c>
      <c r="E339" s="310">
        <v>2360</v>
      </c>
      <c r="F339" s="311" t="s">
        <v>916</v>
      </c>
    </row>
    <row r="340" spans="1:6" ht="24" x14ac:dyDescent="0.2">
      <c r="A340" s="307" t="s">
        <v>913</v>
      </c>
      <c r="B340" s="307" t="s">
        <v>914</v>
      </c>
      <c r="C340" s="308" t="s">
        <v>922</v>
      </c>
      <c r="D340" s="309" t="s">
        <v>919</v>
      </c>
      <c r="E340" s="310">
        <v>2360</v>
      </c>
      <c r="F340" s="311" t="s">
        <v>916</v>
      </c>
    </row>
    <row r="341" spans="1:6" x14ac:dyDescent="0.2">
      <c r="A341" s="307" t="s">
        <v>913</v>
      </c>
      <c r="B341" s="307" t="s">
        <v>914</v>
      </c>
      <c r="C341" s="308" t="s">
        <v>923</v>
      </c>
      <c r="D341" s="309" t="s">
        <v>919</v>
      </c>
      <c r="E341" s="310">
        <v>708</v>
      </c>
      <c r="F341" s="311" t="s">
        <v>916</v>
      </c>
    </row>
    <row r="342" spans="1:6" x14ac:dyDescent="0.2">
      <c r="A342" s="307" t="s">
        <v>913</v>
      </c>
      <c r="B342" s="307" t="s">
        <v>914</v>
      </c>
      <c r="C342" s="308" t="s">
        <v>924</v>
      </c>
      <c r="D342" s="309" t="s">
        <v>486</v>
      </c>
      <c r="E342" s="310">
        <v>7670</v>
      </c>
      <c r="F342" s="311" t="s">
        <v>916</v>
      </c>
    </row>
    <row r="343" spans="1:6" ht="24" x14ac:dyDescent="0.2">
      <c r="A343" s="307" t="s">
        <v>913</v>
      </c>
      <c r="B343" s="307" t="s">
        <v>914</v>
      </c>
      <c r="C343" s="308" t="s">
        <v>925</v>
      </c>
      <c r="D343" s="309" t="s">
        <v>919</v>
      </c>
      <c r="E343" s="310">
        <v>2548.8000000000002</v>
      </c>
      <c r="F343" s="311" t="s">
        <v>916</v>
      </c>
    </row>
    <row r="344" spans="1:6" ht="24" x14ac:dyDescent="0.2">
      <c r="A344" s="307" t="s">
        <v>913</v>
      </c>
      <c r="B344" s="307" t="s">
        <v>914</v>
      </c>
      <c r="C344" s="308" t="s">
        <v>926</v>
      </c>
      <c r="D344" s="309" t="s">
        <v>486</v>
      </c>
      <c r="E344" s="310">
        <v>2360</v>
      </c>
      <c r="F344" s="311" t="s">
        <v>916</v>
      </c>
    </row>
    <row r="345" spans="1:6" ht="24" x14ac:dyDescent="0.2">
      <c r="A345" s="307" t="s">
        <v>913</v>
      </c>
      <c r="B345" s="307" t="s">
        <v>914</v>
      </c>
      <c r="C345" s="308" t="s">
        <v>927</v>
      </c>
      <c r="D345" s="309" t="s">
        <v>486</v>
      </c>
      <c r="E345" s="310">
        <v>1770</v>
      </c>
      <c r="F345" s="311" t="s">
        <v>916</v>
      </c>
    </row>
    <row r="346" spans="1:6" x14ac:dyDescent="0.2">
      <c r="A346" s="307" t="s">
        <v>913</v>
      </c>
      <c r="B346" s="307" t="s">
        <v>914</v>
      </c>
      <c r="C346" s="308" t="s">
        <v>928</v>
      </c>
      <c r="D346" s="309" t="s">
        <v>486</v>
      </c>
      <c r="E346" s="310">
        <v>1121</v>
      </c>
      <c r="F346" s="311" t="s">
        <v>916</v>
      </c>
    </row>
    <row r="347" spans="1:6" x14ac:dyDescent="0.2">
      <c r="A347" s="312" t="s">
        <v>929</v>
      </c>
      <c r="B347" s="312" t="s">
        <v>930</v>
      </c>
      <c r="C347" s="313" t="s">
        <v>931</v>
      </c>
      <c r="D347" s="314" t="s">
        <v>486</v>
      </c>
      <c r="E347" s="315">
        <v>1770</v>
      </c>
      <c r="F347" s="316" t="s">
        <v>932</v>
      </c>
    </row>
    <row r="348" spans="1:6" ht="24" x14ac:dyDescent="0.2">
      <c r="A348" s="312" t="s">
        <v>929</v>
      </c>
      <c r="B348" s="312" t="s">
        <v>930</v>
      </c>
      <c r="C348" s="313" t="s">
        <v>933</v>
      </c>
      <c r="D348" s="314" t="s">
        <v>486</v>
      </c>
      <c r="E348" s="315">
        <v>1062</v>
      </c>
      <c r="F348" s="316" t="s">
        <v>932</v>
      </c>
    </row>
    <row r="349" spans="1:6" x14ac:dyDescent="0.2">
      <c r="A349" s="312" t="s">
        <v>929</v>
      </c>
      <c r="B349" s="312" t="s">
        <v>930</v>
      </c>
      <c r="C349" s="313" t="s">
        <v>934</v>
      </c>
      <c r="D349" s="314" t="s">
        <v>486</v>
      </c>
      <c r="E349" s="315">
        <v>420.55200000000002</v>
      </c>
      <c r="F349" s="316" t="s">
        <v>932</v>
      </c>
    </row>
    <row r="350" spans="1:6" ht="24" x14ac:dyDescent="0.2">
      <c r="A350" s="312" t="s">
        <v>929</v>
      </c>
      <c r="B350" s="312" t="s">
        <v>930</v>
      </c>
      <c r="C350" s="313" t="s">
        <v>935</v>
      </c>
      <c r="D350" s="314" t="s">
        <v>486</v>
      </c>
      <c r="E350" s="315">
        <v>420.73</v>
      </c>
      <c r="F350" s="316" t="s">
        <v>932</v>
      </c>
    </row>
    <row r="351" spans="1:6" ht="24" x14ac:dyDescent="0.2">
      <c r="A351" s="312" t="s">
        <v>929</v>
      </c>
      <c r="B351" s="312" t="s">
        <v>930</v>
      </c>
      <c r="C351" s="313" t="s">
        <v>936</v>
      </c>
      <c r="D351" s="314" t="s">
        <v>486</v>
      </c>
      <c r="E351" s="315">
        <v>1379.48</v>
      </c>
      <c r="F351" s="316" t="s">
        <v>932</v>
      </c>
    </row>
    <row r="352" spans="1:6" ht="24" x14ac:dyDescent="0.2">
      <c r="A352" s="312" t="s">
        <v>929</v>
      </c>
      <c r="B352" s="312" t="s">
        <v>930</v>
      </c>
      <c r="C352" s="313" t="s">
        <v>936</v>
      </c>
      <c r="D352" s="314" t="s">
        <v>486</v>
      </c>
      <c r="E352" s="315">
        <v>486.69200000000001</v>
      </c>
      <c r="F352" s="316" t="s">
        <v>932</v>
      </c>
    </row>
    <row r="353" spans="1:6" ht="24" x14ac:dyDescent="0.2">
      <c r="A353" s="312" t="s">
        <v>929</v>
      </c>
      <c r="B353" s="312" t="s">
        <v>930</v>
      </c>
      <c r="C353" s="313" t="s">
        <v>937</v>
      </c>
      <c r="D353" s="314" t="s">
        <v>486</v>
      </c>
      <c r="E353" s="315">
        <v>420.09199999999998</v>
      </c>
      <c r="F353" s="316" t="s">
        <v>932</v>
      </c>
    </row>
    <row r="354" spans="1:6" ht="24" x14ac:dyDescent="0.2">
      <c r="A354" s="312" t="s">
        <v>929</v>
      </c>
      <c r="B354" s="312" t="s">
        <v>930</v>
      </c>
      <c r="C354" s="313" t="s">
        <v>938</v>
      </c>
      <c r="D354" s="314" t="s">
        <v>486</v>
      </c>
      <c r="E354" s="315">
        <v>422.358</v>
      </c>
      <c r="F354" s="316" t="s">
        <v>932</v>
      </c>
    </row>
    <row r="355" spans="1:6" ht="15" customHeight="1" x14ac:dyDescent="0.2">
      <c r="A355" s="312" t="s">
        <v>929</v>
      </c>
      <c r="B355" s="312" t="s">
        <v>930</v>
      </c>
      <c r="C355" s="313" t="s">
        <v>939</v>
      </c>
      <c r="D355" s="314" t="s">
        <v>486</v>
      </c>
      <c r="E355" s="315">
        <v>422.44</v>
      </c>
      <c r="F355" s="316" t="s">
        <v>932</v>
      </c>
    </row>
    <row r="356" spans="1:6" ht="24" x14ac:dyDescent="0.2">
      <c r="A356" s="312" t="s">
        <v>929</v>
      </c>
      <c r="B356" s="312" t="s">
        <v>930</v>
      </c>
      <c r="C356" s="313" t="s">
        <v>940</v>
      </c>
      <c r="D356" s="314" t="s">
        <v>486</v>
      </c>
      <c r="E356" s="315">
        <v>422.62799999999999</v>
      </c>
      <c r="F356" s="316" t="s">
        <v>932</v>
      </c>
    </row>
    <row r="357" spans="1:6" ht="14.1" customHeight="1" x14ac:dyDescent="0.2">
      <c r="A357" s="312" t="s">
        <v>929</v>
      </c>
      <c r="B357" s="312" t="s">
        <v>930</v>
      </c>
      <c r="C357" s="313" t="s">
        <v>941</v>
      </c>
      <c r="D357" s="314" t="s">
        <v>486</v>
      </c>
      <c r="E357" s="315">
        <v>810.41200000000003</v>
      </c>
      <c r="F357" s="316" t="s">
        <v>932</v>
      </c>
    </row>
    <row r="358" spans="1:6" x14ac:dyDescent="0.2">
      <c r="A358" s="312" t="s">
        <v>929</v>
      </c>
      <c r="B358" s="312" t="s">
        <v>930</v>
      </c>
      <c r="C358" s="313" t="s">
        <v>942</v>
      </c>
      <c r="D358" s="314" t="s">
        <v>486</v>
      </c>
      <c r="E358" s="315">
        <v>1069.47</v>
      </c>
      <c r="F358" s="316" t="s">
        <v>932</v>
      </c>
    </row>
    <row r="359" spans="1:6" ht="18" customHeight="1" x14ac:dyDescent="0.2">
      <c r="A359" s="312" t="s">
        <v>929</v>
      </c>
      <c r="B359" s="312" t="s">
        <v>930</v>
      </c>
      <c r="C359" s="313" t="s">
        <v>943</v>
      </c>
      <c r="D359" s="314" t="s">
        <v>486</v>
      </c>
      <c r="E359" s="315">
        <v>3499.9967000000001</v>
      </c>
      <c r="F359" s="316" t="s">
        <v>932</v>
      </c>
    </row>
    <row r="360" spans="1:6" ht="18.95" customHeight="1" x14ac:dyDescent="0.2">
      <c r="A360" s="312" t="s">
        <v>929</v>
      </c>
      <c r="B360" s="312" t="s">
        <v>930</v>
      </c>
      <c r="C360" s="313" t="s">
        <v>944</v>
      </c>
      <c r="D360" s="314" t="s">
        <v>486</v>
      </c>
      <c r="E360" s="315">
        <v>200.6</v>
      </c>
      <c r="F360" s="316" t="s">
        <v>932</v>
      </c>
    </row>
    <row r="361" spans="1:6" ht="15.95" customHeight="1" x14ac:dyDescent="0.2">
      <c r="A361" s="312" t="s">
        <v>929</v>
      </c>
      <c r="B361" s="312" t="s">
        <v>930</v>
      </c>
      <c r="C361" s="313" t="s">
        <v>945</v>
      </c>
      <c r="D361" s="314" t="s">
        <v>486</v>
      </c>
      <c r="E361" s="315">
        <v>17.405000000000001</v>
      </c>
      <c r="F361" s="316" t="s">
        <v>932</v>
      </c>
    </row>
    <row r="362" spans="1:6" ht="21" customHeight="1" x14ac:dyDescent="0.2">
      <c r="A362" s="312" t="s">
        <v>929</v>
      </c>
      <c r="B362" s="312" t="s">
        <v>930</v>
      </c>
      <c r="C362" s="313" t="s">
        <v>946</v>
      </c>
      <c r="D362" s="314" t="s">
        <v>486</v>
      </c>
      <c r="E362" s="315">
        <v>101.48</v>
      </c>
      <c r="F362" s="316" t="s">
        <v>932</v>
      </c>
    </row>
    <row r="363" spans="1:6" x14ac:dyDescent="0.2">
      <c r="A363" s="312" t="s">
        <v>929</v>
      </c>
      <c r="B363" s="312" t="s">
        <v>930</v>
      </c>
      <c r="C363" s="313" t="s">
        <v>947</v>
      </c>
      <c r="D363" s="314" t="s">
        <v>486</v>
      </c>
      <c r="E363" s="315">
        <v>15.281000000000001</v>
      </c>
      <c r="F363" s="316" t="s">
        <v>932</v>
      </c>
    </row>
    <row r="364" spans="1:6" x14ac:dyDescent="0.2">
      <c r="A364" s="312" t="s">
        <v>929</v>
      </c>
      <c r="B364" s="312" t="s">
        <v>930</v>
      </c>
      <c r="C364" s="313" t="s">
        <v>948</v>
      </c>
      <c r="D364" s="314" t="s">
        <v>486</v>
      </c>
      <c r="E364" s="315">
        <v>34.81</v>
      </c>
      <c r="F364" s="316" t="s">
        <v>932</v>
      </c>
    </row>
    <row r="365" spans="1:6" x14ac:dyDescent="0.2">
      <c r="A365" s="312" t="s">
        <v>929</v>
      </c>
      <c r="B365" s="312" t="s">
        <v>930</v>
      </c>
      <c r="C365" s="313" t="s">
        <v>949</v>
      </c>
      <c r="D365" s="314" t="s">
        <v>486</v>
      </c>
      <c r="E365" s="315">
        <v>77.88</v>
      </c>
      <c r="F365" s="316" t="s">
        <v>932</v>
      </c>
    </row>
    <row r="366" spans="1:6" x14ac:dyDescent="0.2">
      <c r="A366" s="312" t="s">
        <v>929</v>
      </c>
      <c r="B366" s="312" t="s">
        <v>930</v>
      </c>
      <c r="C366" s="313" t="s">
        <v>950</v>
      </c>
      <c r="D366" s="314" t="s">
        <v>513</v>
      </c>
      <c r="E366" s="315">
        <v>403.79669999999999</v>
      </c>
      <c r="F366" s="316" t="s">
        <v>932</v>
      </c>
    </row>
    <row r="367" spans="1:6" x14ac:dyDescent="0.2">
      <c r="A367" s="312" t="s">
        <v>929</v>
      </c>
      <c r="B367" s="312" t="s">
        <v>930</v>
      </c>
      <c r="C367" s="313" t="s">
        <v>951</v>
      </c>
      <c r="D367" s="314" t="s">
        <v>513</v>
      </c>
      <c r="E367" s="315">
        <v>36</v>
      </c>
      <c r="F367" s="316" t="s">
        <v>932</v>
      </c>
    </row>
    <row r="368" spans="1:6" x14ac:dyDescent="0.2">
      <c r="A368" s="312" t="s">
        <v>929</v>
      </c>
      <c r="B368" s="312" t="s">
        <v>930</v>
      </c>
      <c r="C368" s="313" t="s">
        <v>952</v>
      </c>
      <c r="D368" s="314" t="s">
        <v>513</v>
      </c>
      <c r="E368" s="315">
        <v>154.875</v>
      </c>
      <c r="F368" s="316" t="s">
        <v>932</v>
      </c>
    </row>
    <row r="369" spans="1:6" x14ac:dyDescent="0.2">
      <c r="A369" s="312" t="s">
        <v>929</v>
      </c>
      <c r="B369" s="312" t="s">
        <v>930</v>
      </c>
      <c r="C369" s="312" t="s">
        <v>953</v>
      </c>
      <c r="D369" s="314" t="s">
        <v>486</v>
      </c>
      <c r="E369" s="317">
        <v>121.54</v>
      </c>
      <c r="F369" s="318" t="s">
        <v>932</v>
      </c>
    </row>
    <row r="370" spans="1:6" ht="18" customHeight="1" x14ac:dyDescent="0.2">
      <c r="A370" s="312" t="s">
        <v>929</v>
      </c>
      <c r="B370" s="312" t="s">
        <v>930</v>
      </c>
      <c r="C370" s="313" t="s">
        <v>954</v>
      </c>
      <c r="D370" s="314" t="s">
        <v>486</v>
      </c>
      <c r="E370" s="315">
        <v>510.04250000000002</v>
      </c>
      <c r="F370" s="316" t="s">
        <v>932</v>
      </c>
    </row>
    <row r="371" spans="1:6" ht="24" x14ac:dyDescent="0.2">
      <c r="A371" s="312" t="s">
        <v>929</v>
      </c>
      <c r="B371" s="312" t="s">
        <v>930</v>
      </c>
      <c r="C371" s="313" t="s">
        <v>955</v>
      </c>
      <c r="D371" s="314" t="s">
        <v>486</v>
      </c>
      <c r="E371" s="315">
        <v>510.04250000000002</v>
      </c>
      <c r="F371" s="316" t="s">
        <v>932</v>
      </c>
    </row>
    <row r="372" spans="1:6" ht="24" x14ac:dyDescent="0.2">
      <c r="A372" s="312" t="s">
        <v>929</v>
      </c>
      <c r="B372" s="312" t="s">
        <v>930</v>
      </c>
      <c r="C372" s="313" t="s">
        <v>956</v>
      </c>
      <c r="D372" s="314" t="s">
        <v>486</v>
      </c>
      <c r="E372" s="315">
        <v>445.214</v>
      </c>
      <c r="F372" s="316" t="s">
        <v>932</v>
      </c>
    </row>
    <row r="373" spans="1:6" ht="24" x14ac:dyDescent="0.2">
      <c r="A373" s="312" t="s">
        <v>929</v>
      </c>
      <c r="B373" s="312" t="s">
        <v>930</v>
      </c>
      <c r="C373" s="313" t="s">
        <v>957</v>
      </c>
      <c r="D373" s="314" t="s">
        <v>486</v>
      </c>
      <c r="E373" s="315">
        <v>445.21409999999997</v>
      </c>
      <c r="F373" s="316" t="s">
        <v>932</v>
      </c>
    </row>
    <row r="374" spans="1:6" ht="21.75" customHeight="1" x14ac:dyDescent="0.2">
      <c r="A374" s="312" t="s">
        <v>929</v>
      </c>
      <c r="B374" s="312" t="s">
        <v>930</v>
      </c>
      <c r="C374" s="313" t="s">
        <v>957</v>
      </c>
      <c r="D374" s="314" t="s">
        <v>486</v>
      </c>
      <c r="E374" s="315">
        <v>437.91</v>
      </c>
      <c r="F374" s="316" t="s">
        <v>932</v>
      </c>
    </row>
    <row r="375" spans="1:6" ht="24" x14ac:dyDescent="0.2">
      <c r="A375" s="312" t="s">
        <v>929</v>
      </c>
      <c r="B375" s="312" t="s">
        <v>930</v>
      </c>
      <c r="C375" s="313" t="s">
        <v>958</v>
      </c>
      <c r="D375" s="314" t="s">
        <v>486</v>
      </c>
      <c r="E375" s="315">
        <v>440.16329999999999</v>
      </c>
      <c r="F375" s="316" t="s">
        <v>932</v>
      </c>
    </row>
    <row r="376" spans="1:6" ht="24" x14ac:dyDescent="0.2">
      <c r="A376" s="312" t="s">
        <v>929</v>
      </c>
      <c r="B376" s="312" t="s">
        <v>930</v>
      </c>
      <c r="C376" s="313" t="s">
        <v>959</v>
      </c>
      <c r="D376" s="314" t="s">
        <v>486</v>
      </c>
      <c r="E376" s="315">
        <v>439.49</v>
      </c>
      <c r="F376" s="316" t="s">
        <v>932</v>
      </c>
    </row>
    <row r="377" spans="1:6" ht="24" x14ac:dyDescent="0.2">
      <c r="A377" s="312" t="s">
        <v>929</v>
      </c>
      <c r="B377" s="312" t="s">
        <v>930</v>
      </c>
      <c r="C377" s="313" t="s">
        <v>960</v>
      </c>
      <c r="D377" s="314" t="s">
        <v>486</v>
      </c>
      <c r="E377" s="315">
        <v>442.005</v>
      </c>
      <c r="F377" s="316" t="s">
        <v>932</v>
      </c>
    </row>
    <row r="378" spans="1:6" ht="24" x14ac:dyDescent="0.2">
      <c r="A378" s="312" t="s">
        <v>929</v>
      </c>
      <c r="B378" s="312" t="s">
        <v>930</v>
      </c>
      <c r="C378" s="313" t="s">
        <v>961</v>
      </c>
      <c r="D378" s="314" t="s">
        <v>486</v>
      </c>
      <c r="E378" s="315">
        <v>439.49</v>
      </c>
      <c r="F378" s="316" t="s">
        <v>932</v>
      </c>
    </row>
    <row r="379" spans="1:6" ht="24" x14ac:dyDescent="0.2">
      <c r="A379" s="312" t="s">
        <v>929</v>
      </c>
      <c r="B379" s="312" t="s">
        <v>930</v>
      </c>
      <c r="C379" s="313" t="s">
        <v>962</v>
      </c>
      <c r="D379" s="314" t="s">
        <v>486</v>
      </c>
      <c r="E379" s="315">
        <v>835.00300000000004</v>
      </c>
      <c r="F379" s="316" t="s">
        <v>932</v>
      </c>
    </row>
    <row r="380" spans="1:6" ht="24" x14ac:dyDescent="0.2">
      <c r="A380" s="312" t="s">
        <v>929</v>
      </c>
      <c r="B380" s="312" t="s">
        <v>930</v>
      </c>
      <c r="C380" s="313" t="s">
        <v>963</v>
      </c>
      <c r="D380" s="314" t="s">
        <v>486</v>
      </c>
      <c r="E380" s="315">
        <v>1110</v>
      </c>
      <c r="F380" s="316" t="s">
        <v>932</v>
      </c>
    </row>
    <row r="381" spans="1:6" ht="24" x14ac:dyDescent="0.2">
      <c r="A381" s="312" t="s">
        <v>929</v>
      </c>
      <c r="B381" s="312" t="s">
        <v>930</v>
      </c>
      <c r="C381" s="313" t="s">
        <v>964</v>
      </c>
      <c r="D381" s="314" t="s">
        <v>486</v>
      </c>
      <c r="E381" s="315">
        <v>932.61249999999995</v>
      </c>
      <c r="F381" s="316" t="s">
        <v>932</v>
      </c>
    </row>
    <row r="382" spans="1:6" ht="24" x14ac:dyDescent="0.2">
      <c r="A382" s="312" t="s">
        <v>929</v>
      </c>
      <c r="B382" s="312" t="s">
        <v>930</v>
      </c>
      <c r="C382" s="313" t="s">
        <v>965</v>
      </c>
      <c r="D382" s="314" t="s">
        <v>486</v>
      </c>
      <c r="E382" s="315">
        <v>932.39</v>
      </c>
      <c r="F382" s="316" t="s">
        <v>932</v>
      </c>
    </row>
    <row r="383" spans="1:6" ht="24" x14ac:dyDescent="0.2">
      <c r="A383" s="312" t="s">
        <v>929</v>
      </c>
      <c r="B383" s="312" t="s">
        <v>930</v>
      </c>
      <c r="C383" s="313" t="s">
        <v>966</v>
      </c>
      <c r="D383" s="314" t="s">
        <v>486</v>
      </c>
      <c r="E383" s="315">
        <v>932.39</v>
      </c>
      <c r="F383" s="316" t="s">
        <v>932</v>
      </c>
    </row>
    <row r="384" spans="1:6" ht="24" x14ac:dyDescent="0.2">
      <c r="A384" s="312" t="s">
        <v>929</v>
      </c>
      <c r="B384" s="312" t="s">
        <v>930</v>
      </c>
      <c r="C384" s="313" t="s">
        <v>967</v>
      </c>
      <c r="D384" s="314" t="s">
        <v>486</v>
      </c>
      <c r="E384" s="315">
        <v>1015</v>
      </c>
      <c r="F384" s="316" t="s">
        <v>932</v>
      </c>
    </row>
    <row r="385" spans="1:6" ht="24" x14ac:dyDescent="0.2">
      <c r="A385" s="312" t="s">
        <v>929</v>
      </c>
      <c r="B385" s="312" t="s">
        <v>930</v>
      </c>
      <c r="C385" s="313" t="s">
        <v>968</v>
      </c>
      <c r="D385" s="314" t="s">
        <v>486</v>
      </c>
      <c r="E385" s="315">
        <v>927.75</v>
      </c>
      <c r="F385" s="316" t="s">
        <v>932</v>
      </c>
    </row>
    <row r="386" spans="1:6" ht="24" x14ac:dyDescent="0.2">
      <c r="A386" s="312" t="s">
        <v>929</v>
      </c>
      <c r="B386" s="312" t="s">
        <v>930</v>
      </c>
      <c r="C386" s="313" t="s">
        <v>969</v>
      </c>
      <c r="D386" s="314" t="s">
        <v>486</v>
      </c>
      <c r="E386" s="315">
        <v>922.77329999999995</v>
      </c>
      <c r="F386" s="316" t="s">
        <v>932</v>
      </c>
    </row>
    <row r="387" spans="1:6" ht="24" x14ac:dyDescent="0.2">
      <c r="A387" s="312" t="s">
        <v>929</v>
      </c>
      <c r="B387" s="312" t="s">
        <v>930</v>
      </c>
      <c r="C387" s="313" t="s">
        <v>970</v>
      </c>
      <c r="D387" s="314" t="s">
        <v>486</v>
      </c>
      <c r="E387" s="315">
        <v>929.53330000000005</v>
      </c>
      <c r="F387" s="316" t="s">
        <v>932</v>
      </c>
    </row>
    <row r="388" spans="1:6" ht="24" x14ac:dyDescent="0.2">
      <c r="A388" s="312" t="s">
        <v>929</v>
      </c>
      <c r="B388" s="312" t="s">
        <v>930</v>
      </c>
      <c r="C388" s="313" t="s">
        <v>971</v>
      </c>
      <c r="D388" s="314" t="s">
        <v>486</v>
      </c>
      <c r="E388" s="315">
        <v>885</v>
      </c>
      <c r="F388" s="316" t="s">
        <v>932</v>
      </c>
    </row>
    <row r="389" spans="1:6" ht="24" x14ac:dyDescent="0.2">
      <c r="A389" s="312" t="s">
        <v>929</v>
      </c>
      <c r="B389" s="312" t="s">
        <v>930</v>
      </c>
      <c r="C389" s="313" t="s">
        <v>972</v>
      </c>
      <c r="D389" s="314" t="s">
        <v>486</v>
      </c>
      <c r="E389" s="315">
        <v>1017.5025000000001</v>
      </c>
      <c r="F389" s="316" t="s">
        <v>932</v>
      </c>
    </row>
    <row r="390" spans="1:6" ht="24" x14ac:dyDescent="0.2">
      <c r="A390" s="312" t="s">
        <v>929</v>
      </c>
      <c r="B390" s="312" t="s">
        <v>930</v>
      </c>
      <c r="C390" s="313" t="s">
        <v>973</v>
      </c>
      <c r="D390" s="314" t="s">
        <v>486</v>
      </c>
      <c r="E390" s="315">
        <v>2700.0052000000001</v>
      </c>
      <c r="F390" s="316" t="s">
        <v>932</v>
      </c>
    </row>
    <row r="391" spans="1:6" ht="24" x14ac:dyDescent="0.2">
      <c r="A391" s="312" t="s">
        <v>929</v>
      </c>
      <c r="B391" s="312" t="s">
        <v>930</v>
      </c>
      <c r="C391" s="313" t="s">
        <v>974</v>
      </c>
      <c r="D391" s="314" t="s">
        <v>486</v>
      </c>
      <c r="E391" s="315">
        <v>2799.9985000000001</v>
      </c>
      <c r="F391" s="316" t="s">
        <v>932</v>
      </c>
    </row>
    <row r="392" spans="1:6" ht="24" x14ac:dyDescent="0.2">
      <c r="A392" s="312" t="s">
        <v>929</v>
      </c>
      <c r="B392" s="312" t="s">
        <v>930</v>
      </c>
      <c r="C392" s="313" t="s">
        <v>975</v>
      </c>
      <c r="D392" s="314" t="s">
        <v>486</v>
      </c>
      <c r="E392" s="315">
        <v>2149.9960000000001</v>
      </c>
      <c r="F392" s="316" t="s">
        <v>932</v>
      </c>
    </row>
    <row r="393" spans="1:6" ht="24" x14ac:dyDescent="0.2">
      <c r="A393" s="312" t="s">
        <v>929</v>
      </c>
      <c r="B393" s="312" t="s">
        <v>930</v>
      </c>
      <c r="C393" s="313" t="s">
        <v>976</v>
      </c>
      <c r="D393" s="314" t="s">
        <v>486</v>
      </c>
      <c r="E393" s="315">
        <v>3650</v>
      </c>
      <c r="F393" s="316" t="s">
        <v>932</v>
      </c>
    </row>
    <row r="394" spans="1:6" ht="14.1" customHeight="1" x14ac:dyDescent="0.2">
      <c r="A394" s="312" t="s">
        <v>929</v>
      </c>
      <c r="B394" s="312" t="s">
        <v>930</v>
      </c>
      <c r="C394" s="313" t="s">
        <v>977</v>
      </c>
      <c r="D394" s="314" t="s">
        <v>486</v>
      </c>
      <c r="E394" s="315">
        <v>30.68</v>
      </c>
      <c r="F394" s="316" t="s">
        <v>932</v>
      </c>
    </row>
    <row r="395" spans="1:6" ht="24" x14ac:dyDescent="0.2">
      <c r="A395" s="312" t="s">
        <v>929</v>
      </c>
      <c r="B395" s="312" t="s">
        <v>930</v>
      </c>
      <c r="C395" s="313" t="s">
        <v>978</v>
      </c>
      <c r="D395" s="314" t="s">
        <v>486</v>
      </c>
      <c r="E395" s="315">
        <v>5039.8509999999997</v>
      </c>
      <c r="F395" s="316" t="s">
        <v>932</v>
      </c>
    </row>
    <row r="396" spans="1:6" ht="24" x14ac:dyDescent="0.2">
      <c r="A396" s="312" t="s">
        <v>929</v>
      </c>
      <c r="B396" s="312" t="s">
        <v>930</v>
      </c>
      <c r="C396" s="313" t="s">
        <v>979</v>
      </c>
      <c r="D396" s="314" t="s">
        <v>486</v>
      </c>
      <c r="E396" s="315">
        <v>2700.0050000000001</v>
      </c>
      <c r="F396" s="316" t="s">
        <v>932</v>
      </c>
    </row>
    <row r="397" spans="1:6" x14ac:dyDescent="0.2">
      <c r="A397" s="312" t="s">
        <v>929</v>
      </c>
      <c r="B397" s="312" t="s">
        <v>930</v>
      </c>
      <c r="C397" s="313" t="s">
        <v>980</v>
      </c>
      <c r="D397" s="314" t="s">
        <v>486</v>
      </c>
      <c r="E397" s="315">
        <v>9.9946000000000002</v>
      </c>
      <c r="F397" s="316" t="s">
        <v>932</v>
      </c>
    </row>
    <row r="398" spans="1:6" ht="24.75" customHeight="1" x14ac:dyDescent="0.2">
      <c r="A398" s="312" t="s">
        <v>929</v>
      </c>
      <c r="B398" s="312" t="s">
        <v>930</v>
      </c>
      <c r="C398" s="313" t="s">
        <v>981</v>
      </c>
      <c r="D398" s="314" t="s">
        <v>486</v>
      </c>
      <c r="E398" s="315">
        <v>35.4</v>
      </c>
      <c r="F398" s="316" t="s">
        <v>932</v>
      </c>
    </row>
    <row r="399" spans="1:6" ht="24" x14ac:dyDescent="0.2">
      <c r="A399" s="312" t="s">
        <v>929</v>
      </c>
      <c r="B399" s="312" t="s">
        <v>930</v>
      </c>
      <c r="C399" s="313" t="s">
        <v>982</v>
      </c>
      <c r="D399" s="314" t="s">
        <v>486</v>
      </c>
      <c r="E399" s="315">
        <v>1184.72</v>
      </c>
      <c r="F399" s="316" t="s">
        <v>932</v>
      </c>
    </row>
    <row r="400" spans="1:6" ht="24" x14ac:dyDescent="0.2">
      <c r="A400" s="312" t="s">
        <v>929</v>
      </c>
      <c r="B400" s="312" t="s">
        <v>930</v>
      </c>
      <c r="C400" s="313" t="s">
        <v>983</v>
      </c>
      <c r="D400" s="314" t="s">
        <v>486</v>
      </c>
      <c r="E400" s="315">
        <v>2265.6</v>
      </c>
      <c r="F400" s="316" t="s">
        <v>932</v>
      </c>
    </row>
    <row r="401" spans="1:6" x14ac:dyDescent="0.2">
      <c r="A401" s="312" t="s">
        <v>929</v>
      </c>
      <c r="B401" s="312" t="s">
        <v>930</v>
      </c>
      <c r="C401" s="313" t="s">
        <v>984</v>
      </c>
      <c r="D401" s="314" t="s">
        <v>486</v>
      </c>
      <c r="E401" s="315">
        <v>13.3222</v>
      </c>
      <c r="F401" s="316" t="s">
        <v>932</v>
      </c>
    </row>
    <row r="402" spans="1:6" x14ac:dyDescent="0.2">
      <c r="A402" s="312" t="s">
        <v>929</v>
      </c>
      <c r="B402" s="312" t="s">
        <v>930</v>
      </c>
      <c r="C402" s="313" t="s">
        <v>985</v>
      </c>
      <c r="D402" s="314" t="s">
        <v>486</v>
      </c>
      <c r="E402" s="315">
        <v>107.675</v>
      </c>
      <c r="F402" s="316" t="s">
        <v>932</v>
      </c>
    </row>
    <row r="403" spans="1:6" ht="21.75" customHeight="1" x14ac:dyDescent="0.2">
      <c r="A403" s="312" t="s">
        <v>929</v>
      </c>
      <c r="B403" s="312" t="s">
        <v>930</v>
      </c>
      <c r="C403" s="313" t="s">
        <v>986</v>
      </c>
      <c r="D403" s="314" t="s">
        <v>486</v>
      </c>
      <c r="E403" s="315">
        <v>21.771000000000001</v>
      </c>
      <c r="F403" s="316" t="s">
        <v>932</v>
      </c>
    </row>
    <row r="404" spans="1:6" x14ac:dyDescent="0.2">
      <c r="A404" s="312" t="s">
        <v>929</v>
      </c>
      <c r="B404" s="312" t="s">
        <v>930</v>
      </c>
      <c r="C404" s="313" t="s">
        <v>987</v>
      </c>
      <c r="D404" s="314" t="s">
        <v>486</v>
      </c>
      <c r="E404" s="315">
        <v>7.8470000000000004</v>
      </c>
      <c r="F404" s="316" t="s">
        <v>932</v>
      </c>
    </row>
    <row r="405" spans="1:6" ht="24" x14ac:dyDescent="0.2">
      <c r="A405" s="312" t="s">
        <v>929</v>
      </c>
      <c r="B405" s="312" t="s">
        <v>930</v>
      </c>
      <c r="C405" s="313" t="s">
        <v>988</v>
      </c>
      <c r="D405" s="314" t="s">
        <v>486</v>
      </c>
      <c r="E405" s="315">
        <v>885.4</v>
      </c>
      <c r="F405" s="316" t="s">
        <v>932</v>
      </c>
    </row>
    <row r="406" spans="1:6" ht="24" x14ac:dyDescent="0.2">
      <c r="A406" s="312" t="s">
        <v>929</v>
      </c>
      <c r="B406" s="312" t="s">
        <v>930</v>
      </c>
      <c r="C406" s="313" t="s">
        <v>989</v>
      </c>
      <c r="D406" s="314" t="s">
        <v>486</v>
      </c>
      <c r="E406" s="315">
        <v>880.95249999999999</v>
      </c>
      <c r="F406" s="316" t="s">
        <v>932</v>
      </c>
    </row>
    <row r="407" spans="1:6" ht="24" x14ac:dyDescent="0.2">
      <c r="A407" s="312" t="s">
        <v>929</v>
      </c>
      <c r="B407" s="312" t="s">
        <v>930</v>
      </c>
      <c r="C407" s="313" t="s">
        <v>990</v>
      </c>
      <c r="D407" s="314" t="s">
        <v>486</v>
      </c>
      <c r="E407" s="315">
        <v>889.42600000000004</v>
      </c>
      <c r="F407" s="316" t="s">
        <v>932</v>
      </c>
    </row>
    <row r="408" spans="1:6" x14ac:dyDescent="0.2">
      <c r="A408" s="312" t="s">
        <v>929</v>
      </c>
      <c r="B408" s="312" t="s">
        <v>930</v>
      </c>
      <c r="C408" s="313" t="s">
        <v>991</v>
      </c>
      <c r="D408" s="314" t="s">
        <v>486</v>
      </c>
      <c r="E408" s="315">
        <v>20.001000000000001</v>
      </c>
      <c r="F408" s="316" t="s">
        <v>932</v>
      </c>
    </row>
    <row r="409" spans="1:6" ht="15.95" customHeight="1" x14ac:dyDescent="0.2">
      <c r="A409" s="312" t="s">
        <v>929</v>
      </c>
      <c r="B409" s="312" t="s">
        <v>930</v>
      </c>
      <c r="C409" s="316" t="s">
        <v>992</v>
      </c>
      <c r="D409" s="314" t="s">
        <v>486</v>
      </c>
      <c r="E409" s="319">
        <v>5750.01</v>
      </c>
      <c r="F409" s="316" t="s">
        <v>932</v>
      </c>
    </row>
    <row r="410" spans="1:6" ht="24" x14ac:dyDescent="0.2">
      <c r="A410" s="312" t="s">
        <v>929</v>
      </c>
      <c r="B410" s="312" t="s">
        <v>930</v>
      </c>
      <c r="C410" s="313" t="s">
        <v>993</v>
      </c>
      <c r="D410" s="314" t="s">
        <v>486</v>
      </c>
      <c r="E410" s="315">
        <v>4500.0006000000003</v>
      </c>
      <c r="F410" s="316" t="s">
        <v>932</v>
      </c>
    </row>
    <row r="411" spans="1:6" x14ac:dyDescent="0.2">
      <c r="A411" s="312" t="s">
        <v>929</v>
      </c>
      <c r="B411" s="312" t="s">
        <v>930</v>
      </c>
      <c r="C411" s="313" t="s">
        <v>994</v>
      </c>
      <c r="D411" s="314" t="s">
        <v>884</v>
      </c>
      <c r="E411" s="315">
        <v>206.5</v>
      </c>
      <c r="F411" s="316" t="s">
        <v>932</v>
      </c>
    </row>
    <row r="412" spans="1:6" x14ac:dyDescent="0.2">
      <c r="A412" s="312" t="s">
        <v>929</v>
      </c>
      <c r="B412" s="312" t="s">
        <v>930</v>
      </c>
      <c r="C412" s="313" t="s">
        <v>995</v>
      </c>
      <c r="D412" s="314" t="s">
        <v>486</v>
      </c>
      <c r="E412" s="315">
        <v>144.9984</v>
      </c>
      <c r="F412" s="316" t="s">
        <v>932</v>
      </c>
    </row>
    <row r="413" spans="1:6" x14ac:dyDescent="0.2">
      <c r="A413" s="312" t="s">
        <v>929</v>
      </c>
      <c r="B413" s="312" t="s">
        <v>930</v>
      </c>
      <c r="C413" s="313" t="s">
        <v>996</v>
      </c>
      <c r="D413" s="314" t="s">
        <v>486</v>
      </c>
      <c r="E413" s="315">
        <v>1407.74</v>
      </c>
      <c r="F413" s="316" t="s">
        <v>932</v>
      </c>
    </row>
    <row r="414" spans="1:6" x14ac:dyDescent="0.2">
      <c r="A414" s="312" t="s">
        <v>929</v>
      </c>
      <c r="B414" s="312" t="s">
        <v>930</v>
      </c>
      <c r="C414" s="313" t="s">
        <v>997</v>
      </c>
      <c r="D414" s="314" t="s">
        <v>513</v>
      </c>
      <c r="E414" s="315">
        <v>71.98</v>
      </c>
      <c r="F414" s="316" t="s">
        <v>932</v>
      </c>
    </row>
    <row r="415" spans="1:6" x14ac:dyDescent="0.2">
      <c r="A415" s="312" t="s">
        <v>929</v>
      </c>
      <c r="B415" s="312" t="s">
        <v>930</v>
      </c>
      <c r="C415" s="313" t="s">
        <v>998</v>
      </c>
      <c r="D415" s="314" t="s">
        <v>486</v>
      </c>
      <c r="E415" s="315">
        <v>55</v>
      </c>
      <c r="F415" s="316" t="s">
        <v>932</v>
      </c>
    </row>
    <row r="416" spans="1:6" x14ac:dyDescent="0.2">
      <c r="A416" s="312" t="s">
        <v>929</v>
      </c>
      <c r="B416" s="312" t="s">
        <v>930</v>
      </c>
      <c r="C416" s="313" t="s">
        <v>999</v>
      </c>
      <c r="D416" s="314" t="s">
        <v>486</v>
      </c>
      <c r="E416" s="315">
        <v>55</v>
      </c>
      <c r="F416" s="316" t="s">
        <v>932</v>
      </c>
    </row>
    <row r="417" spans="1:6" x14ac:dyDescent="0.2">
      <c r="A417" s="312" t="s">
        <v>929</v>
      </c>
      <c r="B417" s="312" t="s">
        <v>930</v>
      </c>
      <c r="C417" s="313" t="s">
        <v>1000</v>
      </c>
      <c r="D417" s="314" t="s">
        <v>884</v>
      </c>
      <c r="E417" s="315">
        <v>72.5</v>
      </c>
      <c r="F417" s="316" t="s">
        <v>932</v>
      </c>
    </row>
    <row r="418" spans="1:6" x14ac:dyDescent="0.2">
      <c r="A418" s="312" t="s">
        <v>929</v>
      </c>
      <c r="B418" s="312" t="s">
        <v>930</v>
      </c>
      <c r="C418" s="313" t="s">
        <v>1001</v>
      </c>
      <c r="D418" s="314" t="s">
        <v>486</v>
      </c>
      <c r="E418" s="315">
        <v>50</v>
      </c>
      <c r="F418" s="316" t="s">
        <v>932</v>
      </c>
    </row>
    <row r="419" spans="1:6" x14ac:dyDescent="0.2">
      <c r="A419" s="312" t="s">
        <v>929</v>
      </c>
      <c r="B419" s="312" t="s">
        <v>930</v>
      </c>
      <c r="C419" s="313" t="s">
        <v>1002</v>
      </c>
      <c r="D419" s="314" t="s">
        <v>486</v>
      </c>
      <c r="E419" s="315">
        <v>1121</v>
      </c>
      <c r="F419" s="316" t="s">
        <v>932</v>
      </c>
    </row>
    <row r="420" spans="1:6" x14ac:dyDescent="0.2">
      <c r="A420" s="312" t="s">
        <v>929</v>
      </c>
      <c r="B420" s="312" t="s">
        <v>930</v>
      </c>
      <c r="C420" s="313" t="s">
        <v>1003</v>
      </c>
      <c r="D420" s="314" t="s">
        <v>486</v>
      </c>
      <c r="E420" s="315">
        <v>254.99799999999999</v>
      </c>
      <c r="F420" s="316" t="s">
        <v>932</v>
      </c>
    </row>
    <row r="421" spans="1:6" x14ac:dyDescent="0.2">
      <c r="A421" s="312" t="s">
        <v>929</v>
      </c>
      <c r="B421" s="312" t="s">
        <v>930</v>
      </c>
      <c r="C421" s="313" t="s">
        <v>1003</v>
      </c>
      <c r="D421" s="314" t="s">
        <v>486</v>
      </c>
      <c r="E421" s="315">
        <v>365.8</v>
      </c>
      <c r="F421" s="316" t="s">
        <v>932</v>
      </c>
    </row>
    <row r="422" spans="1:6" x14ac:dyDescent="0.2">
      <c r="A422" s="312" t="s">
        <v>929</v>
      </c>
      <c r="B422" s="312" t="s">
        <v>930</v>
      </c>
      <c r="C422" s="316" t="s">
        <v>1004</v>
      </c>
      <c r="D422" s="314" t="s">
        <v>486</v>
      </c>
      <c r="E422" s="319">
        <v>498.99799999999999</v>
      </c>
      <c r="F422" s="316" t="s">
        <v>932</v>
      </c>
    </row>
    <row r="423" spans="1:6" ht="24" x14ac:dyDescent="0.2">
      <c r="A423" s="312" t="s">
        <v>929</v>
      </c>
      <c r="B423" s="312" t="s">
        <v>930</v>
      </c>
      <c r="C423" s="313" t="s">
        <v>1005</v>
      </c>
      <c r="D423" s="314" t="s">
        <v>486</v>
      </c>
      <c r="E423" s="315">
        <v>10.9976</v>
      </c>
      <c r="F423" s="316" t="s">
        <v>932</v>
      </c>
    </row>
    <row r="424" spans="1:6" ht="24" x14ac:dyDescent="0.2">
      <c r="A424" s="312" t="s">
        <v>929</v>
      </c>
      <c r="B424" s="312" t="s">
        <v>930</v>
      </c>
      <c r="C424" s="313" t="s">
        <v>1006</v>
      </c>
      <c r="D424" s="314" t="s">
        <v>486</v>
      </c>
      <c r="E424" s="315">
        <v>53.1</v>
      </c>
      <c r="F424" s="316" t="s">
        <v>932</v>
      </c>
    </row>
    <row r="425" spans="1:6" ht="24" x14ac:dyDescent="0.2">
      <c r="A425" s="312" t="s">
        <v>929</v>
      </c>
      <c r="B425" s="312" t="s">
        <v>930</v>
      </c>
      <c r="C425" s="313" t="s">
        <v>1007</v>
      </c>
      <c r="D425" s="314" t="s">
        <v>486</v>
      </c>
      <c r="E425" s="315">
        <v>916.505</v>
      </c>
      <c r="F425" s="316" t="s">
        <v>932</v>
      </c>
    </row>
    <row r="426" spans="1:6" ht="24" x14ac:dyDescent="0.2">
      <c r="A426" s="312" t="s">
        <v>929</v>
      </c>
      <c r="B426" s="312" t="s">
        <v>930</v>
      </c>
      <c r="C426" s="313" t="s">
        <v>1008</v>
      </c>
      <c r="D426" s="314" t="s">
        <v>486</v>
      </c>
      <c r="E426" s="315">
        <v>5015</v>
      </c>
      <c r="F426" s="316" t="s">
        <v>932</v>
      </c>
    </row>
    <row r="427" spans="1:6" ht="24" x14ac:dyDescent="0.2">
      <c r="A427" s="312" t="s">
        <v>929</v>
      </c>
      <c r="B427" s="312" t="s">
        <v>930</v>
      </c>
      <c r="C427" s="313" t="s">
        <v>1009</v>
      </c>
      <c r="D427" s="314" t="s">
        <v>486</v>
      </c>
      <c r="E427" s="315">
        <v>10584.6</v>
      </c>
      <c r="F427" s="316" t="s">
        <v>932</v>
      </c>
    </row>
    <row r="428" spans="1:6" x14ac:dyDescent="0.2">
      <c r="A428" s="312" t="s">
        <v>929</v>
      </c>
      <c r="B428" s="312" t="s">
        <v>930</v>
      </c>
      <c r="C428" s="313" t="s">
        <v>1010</v>
      </c>
      <c r="D428" s="314" t="s">
        <v>486</v>
      </c>
      <c r="E428" s="315">
        <v>8.85</v>
      </c>
      <c r="F428" s="316" t="s">
        <v>932</v>
      </c>
    </row>
    <row r="429" spans="1:6" x14ac:dyDescent="0.2">
      <c r="A429" s="312" t="s">
        <v>929</v>
      </c>
      <c r="B429" s="312" t="s">
        <v>930</v>
      </c>
      <c r="C429" s="313" t="s">
        <v>1011</v>
      </c>
      <c r="D429" s="314" t="s">
        <v>486</v>
      </c>
      <c r="E429" s="315">
        <v>26.55</v>
      </c>
      <c r="F429" s="316" t="s">
        <v>932</v>
      </c>
    </row>
    <row r="430" spans="1:6" x14ac:dyDescent="0.2">
      <c r="A430" s="312" t="s">
        <v>929</v>
      </c>
      <c r="B430" s="312" t="s">
        <v>930</v>
      </c>
      <c r="C430" s="313" t="s">
        <v>1012</v>
      </c>
      <c r="D430" s="314" t="s">
        <v>486</v>
      </c>
      <c r="E430" s="315">
        <v>71.98</v>
      </c>
      <c r="F430" s="316" t="s">
        <v>932</v>
      </c>
    </row>
    <row r="431" spans="1:6" x14ac:dyDescent="0.2">
      <c r="A431" s="312" t="s">
        <v>929</v>
      </c>
      <c r="B431" s="312" t="s">
        <v>930</v>
      </c>
      <c r="C431" s="313" t="s">
        <v>1013</v>
      </c>
      <c r="D431" s="314" t="s">
        <v>486</v>
      </c>
      <c r="E431" s="315">
        <v>278.77499999999998</v>
      </c>
      <c r="F431" s="316" t="s">
        <v>932</v>
      </c>
    </row>
    <row r="432" spans="1:6" x14ac:dyDescent="0.2">
      <c r="A432" s="312" t="s">
        <v>929</v>
      </c>
      <c r="B432" s="312" t="s">
        <v>930</v>
      </c>
      <c r="C432" s="313" t="s">
        <v>1014</v>
      </c>
      <c r="D432" s="314" t="s">
        <v>486</v>
      </c>
      <c r="E432" s="315">
        <v>32.001600000000003</v>
      </c>
      <c r="F432" s="316" t="s">
        <v>932</v>
      </c>
    </row>
    <row r="433" spans="1:6" x14ac:dyDescent="0.2">
      <c r="A433" s="312" t="s">
        <v>929</v>
      </c>
      <c r="B433" s="312" t="s">
        <v>930</v>
      </c>
      <c r="C433" s="313" t="s">
        <v>1015</v>
      </c>
      <c r="D433" s="314" t="s">
        <v>486</v>
      </c>
      <c r="E433" s="315">
        <v>33.04</v>
      </c>
      <c r="F433" s="316" t="s">
        <v>932</v>
      </c>
    </row>
    <row r="434" spans="1:6" x14ac:dyDescent="0.2">
      <c r="A434" s="312" t="s">
        <v>929</v>
      </c>
      <c r="B434" s="312" t="s">
        <v>930</v>
      </c>
      <c r="C434" s="313" t="s">
        <v>1016</v>
      </c>
      <c r="D434" s="314" t="s">
        <v>486</v>
      </c>
      <c r="E434" s="315">
        <v>24.78</v>
      </c>
      <c r="F434" s="316" t="s">
        <v>932</v>
      </c>
    </row>
    <row r="435" spans="1:6" x14ac:dyDescent="0.2">
      <c r="A435" s="312" t="s">
        <v>929</v>
      </c>
      <c r="B435" s="312" t="s">
        <v>930</v>
      </c>
      <c r="C435" s="313" t="s">
        <v>1017</v>
      </c>
      <c r="D435" s="314" t="s">
        <v>486</v>
      </c>
      <c r="E435" s="315">
        <v>21.24</v>
      </c>
      <c r="F435" s="316" t="s">
        <v>932</v>
      </c>
    </row>
    <row r="436" spans="1:6" ht="24" x14ac:dyDescent="0.2">
      <c r="A436" s="312" t="s">
        <v>929</v>
      </c>
      <c r="B436" s="312" t="s">
        <v>930</v>
      </c>
      <c r="C436" s="313" t="s">
        <v>1018</v>
      </c>
      <c r="D436" s="314" t="s">
        <v>486</v>
      </c>
      <c r="E436" s="315">
        <v>8379.4282999999996</v>
      </c>
      <c r="F436" s="316" t="s">
        <v>932</v>
      </c>
    </row>
    <row r="437" spans="1:6" ht="24" x14ac:dyDescent="0.2">
      <c r="A437" s="312" t="s">
        <v>929</v>
      </c>
      <c r="B437" s="312" t="s">
        <v>930</v>
      </c>
      <c r="C437" s="313" t="s">
        <v>1019</v>
      </c>
      <c r="D437" s="314" t="s">
        <v>486</v>
      </c>
      <c r="E437" s="315">
        <v>3100.0016999999998</v>
      </c>
      <c r="F437" s="316" t="s">
        <v>932</v>
      </c>
    </row>
    <row r="438" spans="1:6" ht="24" x14ac:dyDescent="0.2">
      <c r="A438" s="312" t="s">
        <v>929</v>
      </c>
      <c r="B438" s="312" t="s">
        <v>930</v>
      </c>
      <c r="C438" s="313" t="s">
        <v>1020</v>
      </c>
      <c r="D438" s="314" t="s">
        <v>486</v>
      </c>
      <c r="E438" s="315">
        <v>7601.18</v>
      </c>
      <c r="F438" s="316" t="s">
        <v>932</v>
      </c>
    </row>
    <row r="439" spans="1:6" x14ac:dyDescent="0.2">
      <c r="A439" s="312" t="s">
        <v>929</v>
      </c>
      <c r="B439" s="312" t="s">
        <v>930</v>
      </c>
      <c r="C439" s="313" t="s">
        <v>1021</v>
      </c>
      <c r="D439" s="314" t="s">
        <v>486</v>
      </c>
      <c r="E439" s="315">
        <v>5.31</v>
      </c>
      <c r="F439" s="316" t="s">
        <v>932</v>
      </c>
    </row>
    <row r="440" spans="1:6" x14ac:dyDescent="0.2">
      <c r="A440" s="312" t="s">
        <v>929</v>
      </c>
      <c r="B440" s="312" t="s">
        <v>930</v>
      </c>
      <c r="C440" s="313" t="s">
        <v>1022</v>
      </c>
      <c r="D440" s="314" t="s">
        <v>486</v>
      </c>
      <c r="E440" s="315">
        <v>9.6760000000000002</v>
      </c>
      <c r="F440" s="316" t="s">
        <v>932</v>
      </c>
    </row>
    <row r="441" spans="1:6" x14ac:dyDescent="0.2">
      <c r="A441" s="312" t="s">
        <v>929</v>
      </c>
      <c r="B441" s="312" t="s">
        <v>930</v>
      </c>
      <c r="C441" s="313" t="s">
        <v>1023</v>
      </c>
      <c r="D441" s="314" t="s">
        <v>486</v>
      </c>
      <c r="E441" s="315">
        <v>25.924600000000002</v>
      </c>
      <c r="F441" s="316" t="s">
        <v>932</v>
      </c>
    </row>
    <row r="442" spans="1:6" x14ac:dyDescent="0.2">
      <c r="A442" s="312" t="s">
        <v>929</v>
      </c>
      <c r="B442" s="312" t="s">
        <v>930</v>
      </c>
      <c r="C442" s="313" t="s">
        <v>1024</v>
      </c>
      <c r="D442" s="314" t="s">
        <v>486</v>
      </c>
      <c r="E442" s="315">
        <v>4163.9250000000002</v>
      </c>
      <c r="F442" s="316" t="s">
        <v>932</v>
      </c>
    </row>
    <row r="443" spans="1:6" x14ac:dyDescent="0.2">
      <c r="A443" s="312" t="s">
        <v>929</v>
      </c>
      <c r="B443" s="312" t="s">
        <v>930</v>
      </c>
      <c r="C443" s="313" t="s">
        <v>1025</v>
      </c>
      <c r="D443" s="314" t="s">
        <v>486</v>
      </c>
      <c r="E443" s="315">
        <v>15.34</v>
      </c>
      <c r="F443" s="316" t="s">
        <v>932</v>
      </c>
    </row>
    <row r="444" spans="1:6" x14ac:dyDescent="0.2">
      <c r="A444" s="312" t="s">
        <v>929</v>
      </c>
      <c r="B444" s="312" t="s">
        <v>930</v>
      </c>
      <c r="C444" s="313" t="s">
        <v>1026</v>
      </c>
      <c r="D444" s="314" t="s">
        <v>486</v>
      </c>
      <c r="E444" s="315">
        <v>788.24</v>
      </c>
      <c r="F444" s="316" t="s">
        <v>932</v>
      </c>
    </row>
    <row r="445" spans="1:6" x14ac:dyDescent="0.2">
      <c r="A445" s="312" t="s">
        <v>929</v>
      </c>
      <c r="B445" s="312" t="s">
        <v>930</v>
      </c>
      <c r="C445" s="312" t="s">
        <v>1027</v>
      </c>
      <c r="D445" s="314" t="s">
        <v>486</v>
      </c>
      <c r="E445" s="317">
        <v>1888</v>
      </c>
      <c r="F445" s="318" t="s">
        <v>932</v>
      </c>
    </row>
    <row r="446" spans="1:6" x14ac:dyDescent="0.2">
      <c r="A446" s="312" t="s">
        <v>929</v>
      </c>
      <c r="B446" s="312" t="s">
        <v>930</v>
      </c>
      <c r="C446" s="312" t="s">
        <v>1028</v>
      </c>
      <c r="D446" s="314" t="s">
        <v>486</v>
      </c>
      <c r="E446" s="317">
        <v>1888</v>
      </c>
      <c r="F446" s="318" t="s">
        <v>932</v>
      </c>
    </row>
    <row r="447" spans="1:6" x14ac:dyDescent="0.2">
      <c r="A447" s="312" t="s">
        <v>929</v>
      </c>
      <c r="B447" s="312" t="s">
        <v>930</v>
      </c>
      <c r="C447" s="312" t="s">
        <v>1029</v>
      </c>
      <c r="D447" s="314" t="s">
        <v>486</v>
      </c>
      <c r="E447" s="317">
        <v>1858.5</v>
      </c>
      <c r="F447" s="318" t="s">
        <v>932</v>
      </c>
    </row>
    <row r="448" spans="1:6" x14ac:dyDescent="0.2">
      <c r="A448" s="312" t="s">
        <v>929</v>
      </c>
      <c r="B448" s="312" t="s">
        <v>930</v>
      </c>
      <c r="C448" s="313" t="s">
        <v>1030</v>
      </c>
      <c r="D448" s="314" t="s">
        <v>513</v>
      </c>
      <c r="E448" s="315">
        <v>27.14</v>
      </c>
      <c r="F448" s="316" t="s">
        <v>932</v>
      </c>
    </row>
    <row r="449" spans="1:6" x14ac:dyDescent="0.2">
      <c r="A449" s="312" t="s">
        <v>929</v>
      </c>
      <c r="B449" s="312" t="s">
        <v>930</v>
      </c>
      <c r="C449" s="313" t="s">
        <v>1031</v>
      </c>
      <c r="D449" s="314" t="s">
        <v>486</v>
      </c>
      <c r="E449" s="315">
        <v>33.4176</v>
      </c>
      <c r="F449" s="316" t="s">
        <v>932</v>
      </c>
    </row>
    <row r="450" spans="1:6" x14ac:dyDescent="0.2">
      <c r="A450" s="312" t="s">
        <v>929</v>
      </c>
      <c r="B450" s="312" t="s">
        <v>930</v>
      </c>
      <c r="C450" s="313" t="s">
        <v>1032</v>
      </c>
      <c r="D450" s="314" t="s">
        <v>486</v>
      </c>
      <c r="E450" s="315">
        <v>46.999499999999998</v>
      </c>
      <c r="F450" s="316" t="s">
        <v>932</v>
      </c>
    </row>
    <row r="451" spans="1:6" x14ac:dyDescent="0.2">
      <c r="A451" s="312" t="s">
        <v>929</v>
      </c>
      <c r="B451" s="312" t="s">
        <v>930</v>
      </c>
      <c r="C451" s="313" t="s">
        <v>1033</v>
      </c>
      <c r="D451" s="314" t="s">
        <v>486</v>
      </c>
      <c r="E451" s="315">
        <v>49.206000000000003</v>
      </c>
      <c r="F451" s="316" t="s">
        <v>932</v>
      </c>
    </row>
    <row r="452" spans="1:6" x14ac:dyDescent="0.2">
      <c r="A452" s="312" t="s">
        <v>929</v>
      </c>
      <c r="B452" s="312" t="s">
        <v>930</v>
      </c>
      <c r="C452" s="313" t="s">
        <v>1034</v>
      </c>
      <c r="D452" s="314" t="s">
        <v>486</v>
      </c>
      <c r="E452" s="315">
        <v>619.5</v>
      </c>
      <c r="F452" s="316" t="s">
        <v>932</v>
      </c>
    </row>
    <row r="453" spans="1:6" ht="18" customHeight="1" x14ac:dyDescent="0.2">
      <c r="A453" s="312" t="s">
        <v>929</v>
      </c>
      <c r="B453" s="312" t="s">
        <v>930</v>
      </c>
      <c r="C453" s="313" t="s">
        <v>1035</v>
      </c>
      <c r="D453" s="314" t="s">
        <v>486</v>
      </c>
      <c r="E453" s="315">
        <v>49.607300000000002</v>
      </c>
      <c r="F453" s="316" t="s">
        <v>932</v>
      </c>
    </row>
    <row r="454" spans="1:6" x14ac:dyDescent="0.2">
      <c r="A454" s="312" t="s">
        <v>929</v>
      </c>
      <c r="B454" s="312" t="s">
        <v>930</v>
      </c>
      <c r="C454" s="313" t="s">
        <v>1036</v>
      </c>
      <c r="D454" s="314" t="s">
        <v>486</v>
      </c>
      <c r="E454" s="315">
        <v>1362.9</v>
      </c>
      <c r="F454" s="316" t="s">
        <v>932</v>
      </c>
    </row>
    <row r="455" spans="1:6" x14ac:dyDescent="0.2">
      <c r="A455" s="312" t="s">
        <v>929</v>
      </c>
      <c r="B455" s="312" t="s">
        <v>930</v>
      </c>
      <c r="C455" s="313" t="s">
        <v>1037</v>
      </c>
      <c r="D455" s="314" t="s">
        <v>486</v>
      </c>
      <c r="E455" s="315">
        <v>114.46</v>
      </c>
      <c r="F455" s="316" t="s">
        <v>932</v>
      </c>
    </row>
    <row r="456" spans="1:6" ht="18.95" customHeight="1" x14ac:dyDescent="0.2">
      <c r="A456" s="312" t="s">
        <v>929</v>
      </c>
      <c r="B456" s="312" t="s">
        <v>930</v>
      </c>
      <c r="C456" s="313" t="s">
        <v>1038</v>
      </c>
      <c r="D456" s="314" t="s">
        <v>486</v>
      </c>
      <c r="E456" s="315">
        <v>4399.9949999999999</v>
      </c>
      <c r="F456" s="316" t="s">
        <v>932</v>
      </c>
    </row>
    <row r="457" spans="1:6" ht="18.95" customHeight="1" x14ac:dyDescent="0.2">
      <c r="A457" s="312" t="s">
        <v>929</v>
      </c>
      <c r="B457" s="312" t="s">
        <v>930</v>
      </c>
      <c r="C457" s="313" t="s">
        <v>1039</v>
      </c>
      <c r="D457" s="314" t="s">
        <v>486</v>
      </c>
      <c r="E457" s="315">
        <v>2242</v>
      </c>
      <c r="F457" s="316" t="s">
        <v>932</v>
      </c>
    </row>
    <row r="458" spans="1:6" ht="18.95" customHeight="1" x14ac:dyDescent="0.2">
      <c r="A458" s="312" t="s">
        <v>929</v>
      </c>
      <c r="B458" s="312" t="s">
        <v>930</v>
      </c>
      <c r="C458" s="313" t="s">
        <v>1040</v>
      </c>
      <c r="D458" s="314" t="s">
        <v>486</v>
      </c>
      <c r="E458" s="315">
        <v>1982.4</v>
      </c>
      <c r="F458" s="316" t="s">
        <v>932</v>
      </c>
    </row>
    <row r="459" spans="1:6" ht="24" x14ac:dyDescent="0.2">
      <c r="A459" s="312" t="s">
        <v>929</v>
      </c>
      <c r="B459" s="312" t="s">
        <v>930</v>
      </c>
      <c r="C459" s="313" t="s">
        <v>1041</v>
      </c>
      <c r="D459" s="314" t="s">
        <v>486</v>
      </c>
      <c r="E459" s="315">
        <v>2006</v>
      </c>
      <c r="F459" s="316" t="s">
        <v>932</v>
      </c>
    </row>
    <row r="460" spans="1:6" ht="15" customHeight="1" x14ac:dyDescent="0.2">
      <c r="A460" s="312" t="s">
        <v>929</v>
      </c>
      <c r="B460" s="312" t="s">
        <v>930</v>
      </c>
      <c r="C460" s="313" t="s">
        <v>1042</v>
      </c>
      <c r="D460" s="314" t="s">
        <v>486</v>
      </c>
      <c r="E460" s="315">
        <v>3186</v>
      </c>
      <c r="F460" s="316" t="s">
        <v>932</v>
      </c>
    </row>
    <row r="461" spans="1:6" ht="24" x14ac:dyDescent="0.2">
      <c r="A461" s="312" t="s">
        <v>929</v>
      </c>
      <c r="B461" s="312" t="s">
        <v>930</v>
      </c>
      <c r="C461" s="313" t="s">
        <v>1043</v>
      </c>
      <c r="D461" s="314" t="s">
        <v>486</v>
      </c>
      <c r="E461" s="315">
        <v>2908.2525000000001</v>
      </c>
      <c r="F461" s="316" t="s">
        <v>932</v>
      </c>
    </row>
    <row r="462" spans="1:6" ht="20.25" customHeight="1" x14ac:dyDescent="0.2">
      <c r="A462" s="312" t="s">
        <v>929</v>
      </c>
      <c r="B462" s="312" t="s">
        <v>930</v>
      </c>
      <c r="C462" s="313" t="s">
        <v>1044</v>
      </c>
      <c r="D462" s="314" t="s">
        <v>486</v>
      </c>
      <c r="E462" s="315">
        <v>4979.6000000000004</v>
      </c>
      <c r="F462" s="316" t="s">
        <v>932</v>
      </c>
    </row>
    <row r="463" spans="1:6" ht="21.75" customHeight="1" x14ac:dyDescent="0.2">
      <c r="A463" s="312" t="s">
        <v>929</v>
      </c>
      <c r="B463" s="312" t="s">
        <v>930</v>
      </c>
      <c r="C463" s="313" t="s">
        <v>1045</v>
      </c>
      <c r="D463" s="314" t="s">
        <v>486</v>
      </c>
      <c r="E463" s="315">
        <v>4248</v>
      </c>
      <c r="F463" s="316" t="s">
        <v>932</v>
      </c>
    </row>
    <row r="464" spans="1:6" ht="21.75" customHeight="1" x14ac:dyDescent="0.2">
      <c r="A464" s="312" t="s">
        <v>929</v>
      </c>
      <c r="B464" s="312" t="s">
        <v>930</v>
      </c>
      <c r="C464" s="313" t="s">
        <v>1046</v>
      </c>
      <c r="D464" s="314" t="s">
        <v>486</v>
      </c>
      <c r="E464" s="315">
        <v>2419</v>
      </c>
      <c r="F464" s="316" t="s">
        <v>932</v>
      </c>
    </row>
    <row r="465" spans="1:6" ht="15" customHeight="1" x14ac:dyDescent="0.2">
      <c r="A465" s="312" t="s">
        <v>929</v>
      </c>
      <c r="B465" s="312" t="s">
        <v>930</v>
      </c>
      <c r="C465" s="313" t="s">
        <v>1047</v>
      </c>
      <c r="D465" s="314" t="s">
        <v>486</v>
      </c>
      <c r="E465" s="315">
        <v>5015</v>
      </c>
      <c r="F465" s="316" t="s">
        <v>932</v>
      </c>
    </row>
    <row r="466" spans="1:6" ht="17.100000000000001" customHeight="1" x14ac:dyDescent="0.2">
      <c r="A466" s="312" t="s">
        <v>929</v>
      </c>
      <c r="B466" s="312" t="s">
        <v>930</v>
      </c>
      <c r="C466" s="313" t="s">
        <v>1048</v>
      </c>
      <c r="D466" s="314" t="s">
        <v>486</v>
      </c>
      <c r="E466" s="315">
        <v>4398.45</v>
      </c>
      <c r="F466" s="316" t="s">
        <v>932</v>
      </c>
    </row>
    <row r="467" spans="1:6" ht="14.1" customHeight="1" x14ac:dyDescent="0.2">
      <c r="A467" s="312" t="s">
        <v>929</v>
      </c>
      <c r="B467" s="312" t="s">
        <v>930</v>
      </c>
      <c r="C467" s="313" t="s">
        <v>1049</v>
      </c>
      <c r="D467" s="314" t="s">
        <v>486</v>
      </c>
      <c r="E467" s="315">
        <v>8142</v>
      </c>
      <c r="F467" s="316" t="s">
        <v>932</v>
      </c>
    </row>
    <row r="468" spans="1:6" ht="14.1" customHeight="1" x14ac:dyDescent="0.2">
      <c r="A468" s="312" t="s">
        <v>929</v>
      </c>
      <c r="B468" s="312" t="s">
        <v>930</v>
      </c>
      <c r="C468" s="313" t="s">
        <v>1050</v>
      </c>
      <c r="D468" s="314" t="s">
        <v>486</v>
      </c>
      <c r="E468" s="315">
        <v>6608</v>
      </c>
      <c r="F468" s="316" t="s">
        <v>932</v>
      </c>
    </row>
    <row r="469" spans="1:6" ht="15" customHeight="1" x14ac:dyDescent="0.2">
      <c r="A469" s="312" t="s">
        <v>929</v>
      </c>
      <c r="B469" s="312" t="s">
        <v>930</v>
      </c>
      <c r="C469" s="313" t="s">
        <v>1051</v>
      </c>
      <c r="D469" s="314" t="s">
        <v>486</v>
      </c>
      <c r="E469" s="315">
        <v>1899.8</v>
      </c>
      <c r="F469" s="316" t="s">
        <v>932</v>
      </c>
    </row>
    <row r="470" spans="1:6" ht="24" x14ac:dyDescent="0.2">
      <c r="A470" s="312" t="s">
        <v>929</v>
      </c>
      <c r="B470" s="312" t="s">
        <v>930</v>
      </c>
      <c r="C470" s="313" t="s">
        <v>1052</v>
      </c>
      <c r="D470" s="314" t="s">
        <v>486</v>
      </c>
      <c r="E470" s="315">
        <v>7788</v>
      </c>
      <c r="F470" s="316" t="s">
        <v>932</v>
      </c>
    </row>
    <row r="471" spans="1:6" ht="24" x14ac:dyDescent="0.2">
      <c r="A471" s="312" t="s">
        <v>929</v>
      </c>
      <c r="B471" s="312" t="s">
        <v>930</v>
      </c>
      <c r="C471" s="313" t="s">
        <v>1053</v>
      </c>
      <c r="D471" s="314" t="s">
        <v>486</v>
      </c>
      <c r="E471" s="315">
        <v>8732</v>
      </c>
      <c r="F471" s="316" t="s">
        <v>932</v>
      </c>
    </row>
    <row r="472" spans="1:6" ht="14.1" customHeight="1" x14ac:dyDescent="0.2">
      <c r="A472" s="312" t="s">
        <v>929</v>
      </c>
      <c r="B472" s="312" t="s">
        <v>930</v>
      </c>
      <c r="C472" s="313" t="s">
        <v>1054</v>
      </c>
      <c r="D472" s="314" t="s">
        <v>486</v>
      </c>
      <c r="E472" s="315">
        <v>1911.01</v>
      </c>
      <c r="F472" s="316" t="s">
        <v>932</v>
      </c>
    </row>
    <row r="473" spans="1:6" ht="14.1" customHeight="1" x14ac:dyDescent="0.2">
      <c r="A473" s="312" t="s">
        <v>929</v>
      </c>
      <c r="B473" s="312" t="s">
        <v>930</v>
      </c>
      <c r="C473" s="313" t="s">
        <v>1055</v>
      </c>
      <c r="D473" s="314" t="s">
        <v>486</v>
      </c>
      <c r="E473" s="315">
        <v>7670</v>
      </c>
      <c r="F473" s="316" t="s">
        <v>932</v>
      </c>
    </row>
    <row r="474" spans="1:6" ht="15.95" customHeight="1" x14ac:dyDescent="0.2">
      <c r="A474" s="312" t="s">
        <v>929</v>
      </c>
      <c r="B474" s="312" t="s">
        <v>930</v>
      </c>
      <c r="C474" s="313" t="s">
        <v>1056</v>
      </c>
      <c r="D474" s="314" t="s">
        <v>486</v>
      </c>
      <c r="E474" s="315">
        <v>14.75</v>
      </c>
      <c r="F474" s="316" t="s">
        <v>932</v>
      </c>
    </row>
    <row r="475" spans="1:6" ht="15.95" customHeight="1" x14ac:dyDescent="0.2">
      <c r="A475" s="312" t="s">
        <v>929</v>
      </c>
      <c r="B475" s="312" t="s">
        <v>930</v>
      </c>
      <c r="C475" s="313" t="s">
        <v>1057</v>
      </c>
      <c r="D475" s="314" t="s">
        <v>486</v>
      </c>
      <c r="E475" s="315">
        <v>233.64</v>
      </c>
      <c r="F475" s="316" t="s">
        <v>932</v>
      </c>
    </row>
    <row r="476" spans="1:6" ht="15" customHeight="1" x14ac:dyDescent="0.2">
      <c r="A476" s="320" t="s">
        <v>1058</v>
      </c>
      <c r="B476" s="320" t="s">
        <v>1059</v>
      </c>
      <c r="C476" s="321" t="s">
        <v>1060</v>
      </c>
      <c r="D476" s="322" t="s">
        <v>884</v>
      </c>
      <c r="E476" s="323">
        <v>250</v>
      </c>
      <c r="F476" s="324" t="s">
        <v>1061</v>
      </c>
    </row>
    <row r="477" spans="1:6" x14ac:dyDescent="0.2">
      <c r="A477" s="320" t="s">
        <v>1058</v>
      </c>
      <c r="B477" s="320" t="s">
        <v>1059</v>
      </c>
      <c r="C477" s="321" t="s">
        <v>1062</v>
      </c>
      <c r="D477" s="322" t="s">
        <v>486</v>
      </c>
      <c r="E477" s="323">
        <v>362.25</v>
      </c>
      <c r="F477" s="324" t="s">
        <v>1063</v>
      </c>
    </row>
    <row r="478" spans="1:6" ht="15" customHeight="1" x14ac:dyDescent="0.2">
      <c r="A478" s="320" t="s">
        <v>1058</v>
      </c>
      <c r="B478" s="320" t="s">
        <v>1059</v>
      </c>
      <c r="C478" s="321" t="s">
        <v>1064</v>
      </c>
      <c r="D478" s="322" t="s">
        <v>486</v>
      </c>
      <c r="E478" s="323">
        <v>402.67669999999998</v>
      </c>
      <c r="F478" s="324" t="s">
        <v>1061</v>
      </c>
    </row>
    <row r="479" spans="1:6" x14ac:dyDescent="0.2">
      <c r="A479" s="320" t="s">
        <v>1058</v>
      </c>
      <c r="B479" s="320" t="s">
        <v>1059</v>
      </c>
      <c r="C479" s="325" t="s">
        <v>1065</v>
      </c>
      <c r="D479" s="326" t="s">
        <v>486</v>
      </c>
      <c r="E479" s="327">
        <v>475.16</v>
      </c>
      <c r="F479" s="324" t="s">
        <v>1063</v>
      </c>
    </row>
    <row r="480" spans="1:6" ht="15.95" customHeight="1" x14ac:dyDescent="0.2">
      <c r="A480" s="320" t="s">
        <v>1058</v>
      </c>
      <c r="B480" s="320" t="s">
        <v>1059</v>
      </c>
      <c r="C480" s="321" t="s">
        <v>1066</v>
      </c>
      <c r="D480" s="322" t="s">
        <v>486</v>
      </c>
      <c r="E480" s="323">
        <v>466.1</v>
      </c>
      <c r="F480" s="324" t="s">
        <v>1061</v>
      </c>
    </row>
    <row r="481" spans="1:6" x14ac:dyDescent="0.2">
      <c r="A481" s="320" t="s">
        <v>1058</v>
      </c>
      <c r="B481" s="320" t="s">
        <v>1059</v>
      </c>
      <c r="C481" s="321" t="s">
        <v>1067</v>
      </c>
      <c r="D481" s="322" t="s">
        <v>486</v>
      </c>
      <c r="E481" s="323">
        <v>475.16</v>
      </c>
      <c r="F481" s="324" t="s">
        <v>1063</v>
      </c>
    </row>
    <row r="482" spans="1:6" ht="17.100000000000001" customHeight="1" x14ac:dyDescent="0.2">
      <c r="A482" s="320" t="s">
        <v>1058</v>
      </c>
      <c r="B482" s="320" t="s">
        <v>1059</v>
      </c>
      <c r="C482" s="321" t="s">
        <v>1068</v>
      </c>
      <c r="D482" s="322" t="s">
        <v>803</v>
      </c>
      <c r="E482" s="323">
        <v>148</v>
      </c>
      <c r="F482" s="324" t="s">
        <v>1061</v>
      </c>
    </row>
    <row r="483" spans="1:6" x14ac:dyDescent="0.2">
      <c r="A483" s="320" t="s">
        <v>1058</v>
      </c>
      <c r="B483" s="320" t="s">
        <v>1059</v>
      </c>
      <c r="C483" s="321" t="s">
        <v>1069</v>
      </c>
      <c r="D483" s="322" t="s">
        <v>803</v>
      </c>
      <c r="E483" s="323">
        <v>393.75</v>
      </c>
      <c r="F483" s="324" t="s">
        <v>1063</v>
      </c>
    </row>
    <row r="484" spans="1:6" x14ac:dyDescent="0.2">
      <c r="A484" s="320" t="s">
        <v>1058</v>
      </c>
      <c r="B484" s="320" t="s">
        <v>1059</v>
      </c>
      <c r="C484" s="321" t="s">
        <v>1070</v>
      </c>
      <c r="D484" s="322" t="s">
        <v>486</v>
      </c>
      <c r="E484" s="323">
        <v>1535.12</v>
      </c>
      <c r="F484" s="324" t="s">
        <v>1063</v>
      </c>
    </row>
    <row r="485" spans="1:6" x14ac:dyDescent="0.2">
      <c r="A485" s="320" t="s">
        <v>1058</v>
      </c>
      <c r="B485" s="320" t="s">
        <v>1059</v>
      </c>
      <c r="C485" s="321" t="s">
        <v>1071</v>
      </c>
      <c r="D485" s="322" t="s">
        <v>486</v>
      </c>
      <c r="E485" s="323">
        <v>1300.95</v>
      </c>
      <c r="F485" s="324" t="s">
        <v>1061</v>
      </c>
    </row>
    <row r="486" spans="1:6" x14ac:dyDescent="0.2">
      <c r="A486" s="320" t="s">
        <v>1058</v>
      </c>
      <c r="B486" s="320" t="s">
        <v>1059</v>
      </c>
      <c r="C486" s="321" t="s">
        <v>1072</v>
      </c>
      <c r="D486" s="322" t="s">
        <v>486</v>
      </c>
      <c r="E486" s="323">
        <v>299.72000000000003</v>
      </c>
      <c r="F486" s="324" t="s">
        <v>1063</v>
      </c>
    </row>
    <row r="487" spans="1:6" x14ac:dyDescent="0.2">
      <c r="A487" s="320" t="s">
        <v>1058</v>
      </c>
      <c r="B487" s="320" t="s">
        <v>1059</v>
      </c>
      <c r="C487" s="321" t="s">
        <v>1073</v>
      </c>
      <c r="D487" s="322" t="s">
        <v>486</v>
      </c>
      <c r="E487" s="323">
        <v>236</v>
      </c>
      <c r="F487" s="324" t="s">
        <v>1061</v>
      </c>
    </row>
    <row r="488" spans="1:6" x14ac:dyDescent="0.2">
      <c r="A488" s="320" t="s">
        <v>1058</v>
      </c>
      <c r="B488" s="320" t="s">
        <v>1059</v>
      </c>
      <c r="C488" s="321" t="s">
        <v>1074</v>
      </c>
      <c r="D488" s="322" t="s">
        <v>486</v>
      </c>
      <c r="E488" s="323">
        <v>131.58000000000001</v>
      </c>
      <c r="F488" s="324" t="s">
        <v>1063</v>
      </c>
    </row>
    <row r="489" spans="1:6" ht="21.95" customHeight="1" x14ac:dyDescent="0.2">
      <c r="A489" s="320" t="s">
        <v>1058</v>
      </c>
      <c r="B489" s="320" t="s">
        <v>1059</v>
      </c>
      <c r="C489" s="321" t="s">
        <v>1075</v>
      </c>
      <c r="D489" s="322" t="s">
        <v>486</v>
      </c>
      <c r="E489" s="323">
        <v>136.29</v>
      </c>
      <c r="F489" s="324" t="s">
        <v>1061</v>
      </c>
    </row>
    <row r="490" spans="1:6" ht="24.75" customHeight="1" x14ac:dyDescent="0.2">
      <c r="A490" s="320" t="s">
        <v>1058</v>
      </c>
      <c r="B490" s="320" t="s">
        <v>1059</v>
      </c>
      <c r="C490" s="321" t="s">
        <v>1076</v>
      </c>
      <c r="D490" s="322" t="s">
        <v>486</v>
      </c>
      <c r="E490" s="323">
        <v>74.34</v>
      </c>
      <c r="F490" s="324" t="s">
        <v>1061</v>
      </c>
    </row>
    <row r="491" spans="1:6" ht="27.75" customHeight="1" x14ac:dyDescent="0.2">
      <c r="A491" s="320" t="s">
        <v>1058</v>
      </c>
      <c r="B491" s="320" t="s">
        <v>1059</v>
      </c>
      <c r="C491" s="321" t="s">
        <v>1077</v>
      </c>
      <c r="D491" s="322" t="s">
        <v>486</v>
      </c>
      <c r="E491" s="323">
        <v>52.4983</v>
      </c>
      <c r="F491" s="324" t="s">
        <v>1061</v>
      </c>
    </row>
    <row r="492" spans="1:6" ht="24.95" customHeight="1" x14ac:dyDescent="0.2">
      <c r="A492" s="320" t="s">
        <v>1058</v>
      </c>
      <c r="B492" s="320" t="s">
        <v>1059</v>
      </c>
      <c r="C492" s="321" t="s">
        <v>1078</v>
      </c>
      <c r="D492" s="322" t="s">
        <v>486</v>
      </c>
      <c r="E492" s="323">
        <v>61.95</v>
      </c>
      <c r="F492" s="324" t="s">
        <v>1063</v>
      </c>
    </row>
    <row r="493" spans="1:6" ht="20.100000000000001" customHeight="1" x14ac:dyDescent="0.2">
      <c r="A493" s="320" t="s">
        <v>1058</v>
      </c>
      <c r="B493" s="320" t="s">
        <v>1059</v>
      </c>
      <c r="C493" s="321" t="s">
        <v>1079</v>
      </c>
      <c r="D493" s="322" t="s">
        <v>486</v>
      </c>
      <c r="E493" s="323">
        <v>94.352699999999999</v>
      </c>
      <c r="F493" s="324" t="s">
        <v>1061</v>
      </c>
    </row>
    <row r="494" spans="1:6" ht="21" customHeight="1" x14ac:dyDescent="0.2">
      <c r="A494" s="320" t="s">
        <v>1058</v>
      </c>
      <c r="B494" s="320" t="s">
        <v>1059</v>
      </c>
      <c r="C494" s="321" t="s">
        <v>1080</v>
      </c>
      <c r="D494" s="322" t="s">
        <v>486</v>
      </c>
      <c r="E494" s="323">
        <v>131.58199999999999</v>
      </c>
      <c r="F494" s="324" t="s">
        <v>1063</v>
      </c>
    </row>
    <row r="495" spans="1:6" ht="22.5" customHeight="1" x14ac:dyDescent="0.2">
      <c r="A495" s="320" t="s">
        <v>1058</v>
      </c>
      <c r="B495" s="320" t="s">
        <v>1059</v>
      </c>
      <c r="C495" s="321" t="s">
        <v>1081</v>
      </c>
      <c r="D495" s="322" t="s">
        <v>486</v>
      </c>
      <c r="E495" s="323">
        <v>94.352699999999999</v>
      </c>
      <c r="F495" s="324" t="s">
        <v>1061</v>
      </c>
    </row>
    <row r="496" spans="1:6" ht="21" customHeight="1" x14ac:dyDescent="0.2">
      <c r="A496" s="320" t="s">
        <v>1058</v>
      </c>
      <c r="B496" s="320" t="s">
        <v>1059</v>
      </c>
      <c r="C496" s="321" t="s">
        <v>1082</v>
      </c>
      <c r="D496" s="322" t="s">
        <v>486</v>
      </c>
      <c r="E496" s="323">
        <v>131.58199999999999</v>
      </c>
      <c r="F496" s="324" t="s">
        <v>1063</v>
      </c>
    </row>
    <row r="497" spans="1:6" ht="21" customHeight="1" x14ac:dyDescent="0.2">
      <c r="A497" s="320" t="s">
        <v>1058</v>
      </c>
      <c r="B497" s="320" t="s">
        <v>1059</v>
      </c>
      <c r="C497" s="321" t="s">
        <v>1083</v>
      </c>
      <c r="D497" s="322" t="s">
        <v>486</v>
      </c>
      <c r="E497" s="323">
        <v>43.365299999999998</v>
      </c>
      <c r="F497" s="324" t="s">
        <v>1061</v>
      </c>
    </row>
    <row r="498" spans="1:6" ht="23.25" customHeight="1" x14ac:dyDescent="0.2">
      <c r="A498" s="320" t="s">
        <v>1058</v>
      </c>
      <c r="B498" s="320" t="s">
        <v>1059</v>
      </c>
      <c r="C498" s="321" t="s">
        <v>1084</v>
      </c>
      <c r="D498" s="322" t="s">
        <v>486</v>
      </c>
      <c r="E498" s="323">
        <v>78.75</v>
      </c>
      <c r="F498" s="324" t="s">
        <v>1063</v>
      </c>
    </row>
    <row r="499" spans="1:6" ht="23.25" customHeight="1" x14ac:dyDescent="0.2">
      <c r="A499" s="320" t="s">
        <v>1058</v>
      </c>
      <c r="B499" s="320" t="s">
        <v>1059</v>
      </c>
      <c r="C499" s="321" t="s">
        <v>1085</v>
      </c>
      <c r="D499" s="322" t="s">
        <v>486</v>
      </c>
      <c r="E499" s="323">
        <v>73</v>
      </c>
      <c r="F499" s="324" t="s">
        <v>1061</v>
      </c>
    </row>
    <row r="500" spans="1:6" ht="15" customHeight="1" x14ac:dyDescent="0.2">
      <c r="A500" s="320" t="s">
        <v>1058</v>
      </c>
      <c r="B500" s="320" t="s">
        <v>1059</v>
      </c>
      <c r="C500" s="321" t="s">
        <v>1086</v>
      </c>
      <c r="D500" s="322" t="s">
        <v>486</v>
      </c>
      <c r="E500" s="323">
        <v>723.70500000000004</v>
      </c>
      <c r="F500" s="324" t="s">
        <v>1063</v>
      </c>
    </row>
    <row r="501" spans="1:6" ht="22.5" customHeight="1" x14ac:dyDescent="0.2">
      <c r="A501" s="320" t="s">
        <v>1058</v>
      </c>
      <c r="B501" s="320" t="s">
        <v>1059</v>
      </c>
      <c r="C501" s="321" t="s">
        <v>1087</v>
      </c>
      <c r="D501" s="322" t="s">
        <v>486</v>
      </c>
      <c r="E501" s="323">
        <v>224.2</v>
      </c>
      <c r="F501" s="324" t="s">
        <v>1061</v>
      </c>
    </row>
    <row r="502" spans="1:6" ht="26.25" customHeight="1" x14ac:dyDescent="0.2">
      <c r="A502" s="320" t="s">
        <v>1058</v>
      </c>
      <c r="B502" s="320" t="s">
        <v>1059</v>
      </c>
      <c r="C502" s="321" t="s">
        <v>1088</v>
      </c>
      <c r="D502" s="322" t="s">
        <v>486</v>
      </c>
      <c r="E502" s="323">
        <v>433.65</v>
      </c>
      <c r="F502" s="324" t="s">
        <v>1063</v>
      </c>
    </row>
    <row r="503" spans="1:6" ht="18.95" customHeight="1" x14ac:dyDescent="0.2">
      <c r="A503" s="320" t="s">
        <v>1058</v>
      </c>
      <c r="B503" s="320" t="s">
        <v>1059</v>
      </c>
      <c r="C503" s="321" t="s">
        <v>1089</v>
      </c>
      <c r="D503" s="322" t="s">
        <v>486</v>
      </c>
      <c r="E503" s="323">
        <v>224.2</v>
      </c>
      <c r="F503" s="324" t="s">
        <v>1061</v>
      </c>
    </row>
    <row r="504" spans="1:6" ht="17.100000000000001" customHeight="1" x14ac:dyDescent="0.2">
      <c r="A504" s="320" t="s">
        <v>1058</v>
      </c>
      <c r="B504" s="320" t="s">
        <v>1059</v>
      </c>
      <c r="C504" s="321" t="s">
        <v>1090</v>
      </c>
      <c r="D504" s="322" t="s">
        <v>486</v>
      </c>
      <c r="E504" s="323">
        <v>433.65</v>
      </c>
      <c r="F504" s="324" t="s">
        <v>1063</v>
      </c>
    </row>
    <row r="505" spans="1:6" ht="29.25" customHeight="1" x14ac:dyDescent="0.2">
      <c r="A505" s="320" t="s">
        <v>1058</v>
      </c>
      <c r="B505" s="320" t="s">
        <v>1059</v>
      </c>
      <c r="C505" s="321" t="s">
        <v>1091</v>
      </c>
      <c r="D505" s="322" t="s">
        <v>486</v>
      </c>
      <c r="E505" s="323">
        <v>224.2</v>
      </c>
      <c r="F505" s="324" t="s">
        <v>1061</v>
      </c>
    </row>
    <row r="506" spans="1:6" ht="31.5" customHeight="1" x14ac:dyDescent="0.2">
      <c r="A506" s="320" t="s">
        <v>1058</v>
      </c>
      <c r="B506" s="320" t="s">
        <v>1059</v>
      </c>
      <c r="C506" s="321" t="s">
        <v>1092</v>
      </c>
      <c r="D506" s="322" t="s">
        <v>486</v>
      </c>
      <c r="E506" s="323">
        <v>433.65</v>
      </c>
      <c r="F506" s="324" t="s">
        <v>1063</v>
      </c>
    </row>
    <row r="507" spans="1:6" ht="24.75" customHeight="1" x14ac:dyDescent="0.2">
      <c r="A507" s="320" t="s">
        <v>1058</v>
      </c>
      <c r="B507" s="320" t="s">
        <v>1059</v>
      </c>
      <c r="C507" s="321" t="s">
        <v>1093</v>
      </c>
      <c r="D507" s="322" t="s">
        <v>486</v>
      </c>
      <c r="E507" s="323">
        <v>99.12</v>
      </c>
      <c r="F507" s="324" t="s">
        <v>1061</v>
      </c>
    </row>
    <row r="508" spans="1:6" x14ac:dyDescent="0.2">
      <c r="A508" s="320" t="s">
        <v>1058</v>
      </c>
      <c r="B508" s="320" t="s">
        <v>1059</v>
      </c>
      <c r="C508" s="321" t="s">
        <v>1094</v>
      </c>
      <c r="D508" s="322" t="s">
        <v>486</v>
      </c>
      <c r="E508" s="323">
        <v>384.09</v>
      </c>
      <c r="F508" s="324" t="s">
        <v>1061</v>
      </c>
    </row>
    <row r="509" spans="1:6" ht="36.75" customHeight="1" x14ac:dyDescent="0.2">
      <c r="A509" s="320" t="s">
        <v>1058</v>
      </c>
      <c r="B509" s="320" t="s">
        <v>1059</v>
      </c>
      <c r="C509" s="321" t="s">
        <v>1095</v>
      </c>
      <c r="D509" s="322" t="s">
        <v>486</v>
      </c>
      <c r="E509" s="323">
        <v>3669.75</v>
      </c>
      <c r="F509" s="324" t="s">
        <v>1061</v>
      </c>
    </row>
    <row r="510" spans="1:6" ht="37.5" customHeight="1" x14ac:dyDescent="0.2">
      <c r="A510" s="320" t="s">
        <v>1058</v>
      </c>
      <c r="B510" s="320" t="s">
        <v>1059</v>
      </c>
      <c r="C510" s="321" t="s">
        <v>1096</v>
      </c>
      <c r="D510" s="322" t="s">
        <v>884</v>
      </c>
      <c r="E510" s="323">
        <v>183.75</v>
      </c>
      <c r="F510" s="324" t="s">
        <v>1061</v>
      </c>
    </row>
    <row r="511" spans="1:6" ht="34.5" customHeight="1" x14ac:dyDescent="0.2">
      <c r="A511" s="320" t="s">
        <v>1058</v>
      </c>
      <c r="B511" s="320" t="s">
        <v>1059</v>
      </c>
      <c r="C511" s="321" t="s">
        <v>1097</v>
      </c>
      <c r="D511" s="322" t="s">
        <v>486</v>
      </c>
      <c r="E511" s="323">
        <v>255.86</v>
      </c>
      <c r="F511" s="324" t="s">
        <v>1063</v>
      </c>
    </row>
    <row r="512" spans="1:6" ht="30.75" customHeight="1" x14ac:dyDescent="0.2">
      <c r="A512" s="320" t="s">
        <v>1058</v>
      </c>
      <c r="B512" s="320" t="s">
        <v>1059</v>
      </c>
      <c r="C512" s="321" t="s">
        <v>1098</v>
      </c>
      <c r="D512" s="322" t="s">
        <v>486</v>
      </c>
      <c r="E512" s="323">
        <v>548.26</v>
      </c>
      <c r="F512" s="324" t="s">
        <v>1063</v>
      </c>
    </row>
    <row r="513" spans="1:6" ht="35.25" customHeight="1" x14ac:dyDescent="0.2">
      <c r="A513" s="320" t="s">
        <v>1058</v>
      </c>
      <c r="B513" s="320" t="s">
        <v>1059</v>
      </c>
      <c r="C513" s="321" t="s">
        <v>1099</v>
      </c>
      <c r="D513" s="322" t="s">
        <v>486</v>
      </c>
      <c r="E513" s="323">
        <v>3422</v>
      </c>
      <c r="F513" s="324" t="s">
        <v>1061</v>
      </c>
    </row>
    <row r="514" spans="1:6" ht="24.75" customHeight="1" x14ac:dyDescent="0.2">
      <c r="A514" s="173" t="s">
        <v>129</v>
      </c>
      <c r="B514" s="173" t="s">
        <v>1100</v>
      </c>
      <c r="C514" s="174" t="s">
        <v>1101</v>
      </c>
      <c r="D514" s="175" t="s">
        <v>906</v>
      </c>
      <c r="E514" s="176">
        <v>1500</v>
      </c>
      <c r="F514" s="213" t="s">
        <v>1102</v>
      </c>
    </row>
    <row r="515" spans="1:6" ht="27" customHeight="1" x14ac:dyDescent="0.2">
      <c r="A515" s="173" t="s">
        <v>129</v>
      </c>
      <c r="B515" s="173" t="s">
        <v>1100</v>
      </c>
      <c r="C515" s="174" t="s">
        <v>1101</v>
      </c>
      <c r="D515" s="175" t="s">
        <v>906</v>
      </c>
      <c r="E515" s="176">
        <v>2050</v>
      </c>
      <c r="F515" s="213" t="s">
        <v>1102</v>
      </c>
    </row>
    <row r="516" spans="1:6" ht="27.75" customHeight="1" x14ac:dyDescent="0.2">
      <c r="A516" s="173" t="s">
        <v>129</v>
      </c>
      <c r="B516" s="173" t="s">
        <v>1100</v>
      </c>
      <c r="C516" s="174" t="s">
        <v>1103</v>
      </c>
      <c r="D516" s="175" t="s">
        <v>906</v>
      </c>
      <c r="E516" s="176">
        <v>3500</v>
      </c>
      <c r="F516" s="213" t="s">
        <v>1102</v>
      </c>
    </row>
    <row r="517" spans="1:6" ht="32.25" customHeight="1" x14ac:dyDescent="0.2">
      <c r="A517" s="173" t="s">
        <v>129</v>
      </c>
      <c r="B517" s="173" t="s">
        <v>1100</v>
      </c>
      <c r="C517" s="174" t="s">
        <v>1104</v>
      </c>
      <c r="D517" s="175" t="s">
        <v>906</v>
      </c>
      <c r="E517" s="176">
        <v>2100</v>
      </c>
      <c r="F517" s="213" t="s">
        <v>1102</v>
      </c>
    </row>
    <row r="518" spans="1:6" x14ac:dyDescent="0.2">
      <c r="A518" s="173" t="s">
        <v>269</v>
      </c>
      <c r="B518" s="173" t="s">
        <v>1105</v>
      </c>
      <c r="C518" s="174" t="s">
        <v>269</v>
      </c>
      <c r="D518" s="175" t="s">
        <v>1106</v>
      </c>
      <c r="E518" s="176">
        <v>0</v>
      </c>
      <c r="F518" s="213" t="s">
        <v>1107</v>
      </c>
    </row>
    <row r="519" spans="1:6" x14ac:dyDescent="0.2">
      <c r="A519" s="173" t="s">
        <v>270</v>
      </c>
      <c r="B519" s="173" t="s">
        <v>1105</v>
      </c>
      <c r="C519" s="174" t="s">
        <v>270</v>
      </c>
      <c r="D519" s="175" t="s">
        <v>1106</v>
      </c>
      <c r="E519" s="176">
        <v>0</v>
      </c>
      <c r="F519" s="213" t="s">
        <v>1108</v>
      </c>
    </row>
    <row r="520" spans="1:6" x14ac:dyDescent="0.2">
      <c r="A520" s="173" t="s">
        <v>271</v>
      </c>
      <c r="B520" s="173" t="s">
        <v>1105</v>
      </c>
      <c r="C520" s="174" t="s">
        <v>271</v>
      </c>
      <c r="D520" s="175" t="s">
        <v>1106</v>
      </c>
      <c r="E520" s="176">
        <v>0</v>
      </c>
      <c r="F520" s="213" t="s">
        <v>1109</v>
      </c>
    </row>
    <row r="539" spans="1:4" ht="15" x14ac:dyDescent="0.25">
      <c r="A539" s="328" t="s">
        <v>0</v>
      </c>
      <c r="B539" s="329"/>
      <c r="C539" s="329"/>
      <c r="D539" s="329"/>
    </row>
    <row r="540" spans="1:4" ht="15" x14ac:dyDescent="0.25">
      <c r="A540" s="331" t="s">
        <v>192</v>
      </c>
      <c r="B540" s="329" t="s">
        <v>484</v>
      </c>
      <c r="C540" s="329"/>
      <c r="D540" s="329"/>
    </row>
    <row r="541" spans="1:4" ht="15" x14ac:dyDescent="0.25">
      <c r="A541" s="331" t="s">
        <v>183</v>
      </c>
      <c r="B541" s="329" t="s">
        <v>489</v>
      </c>
      <c r="C541" s="329"/>
      <c r="D541" s="329"/>
    </row>
    <row r="542" spans="1:4" ht="15" x14ac:dyDescent="0.25">
      <c r="A542" s="331" t="s">
        <v>207</v>
      </c>
      <c r="B542" s="329" t="s">
        <v>511</v>
      </c>
      <c r="C542" s="329"/>
      <c r="D542" s="329"/>
    </row>
    <row r="543" spans="1:4" ht="15" x14ac:dyDescent="0.25">
      <c r="A543" s="331" t="s">
        <v>269</v>
      </c>
      <c r="B543" s="329" t="s">
        <v>1105</v>
      </c>
      <c r="C543" s="329"/>
      <c r="D543" s="329"/>
    </row>
    <row r="544" spans="1:4" ht="15" x14ac:dyDescent="0.25">
      <c r="A544" s="331" t="s">
        <v>270</v>
      </c>
      <c r="B544" s="329" t="s">
        <v>1105</v>
      </c>
      <c r="C544" s="329"/>
      <c r="D544" s="329"/>
    </row>
    <row r="545" spans="1:4" ht="15" x14ac:dyDescent="0.25">
      <c r="A545" s="331" t="s">
        <v>521</v>
      </c>
      <c r="B545" s="329" t="s">
        <v>522</v>
      </c>
      <c r="C545" s="329"/>
      <c r="D545" s="329"/>
    </row>
    <row r="546" spans="1:4" ht="15" x14ac:dyDescent="0.25">
      <c r="A546" s="331" t="s">
        <v>276</v>
      </c>
      <c r="B546" s="329" t="s">
        <v>529</v>
      </c>
      <c r="C546" s="329"/>
      <c r="D546" s="329"/>
    </row>
    <row r="547" spans="1:4" ht="15" x14ac:dyDescent="0.25">
      <c r="A547" s="331" t="s">
        <v>264</v>
      </c>
      <c r="B547" s="329" t="s">
        <v>540</v>
      </c>
      <c r="C547" s="329"/>
      <c r="D547" s="329"/>
    </row>
    <row r="548" spans="1:4" ht="15" x14ac:dyDescent="0.25">
      <c r="A548" s="331" t="s">
        <v>630</v>
      </c>
      <c r="B548" s="329" t="s">
        <v>631</v>
      </c>
      <c r="C548" s="329"/>
      <c r="D548" s="329"/>
    </row>
    <row r="549" spans="1:4" ht="15" x14ac:dyDescent="0.25">
      <c r="A549" s="331" t="s">
        <v>452</v>
      </c>
      <c r="B549" s="329" t="s">
        <v>638</v>
      </c>
      <c r="C549" s="329"/>
      <c r="D549" s="329"/>
    </row>
    <row r="550" spans="1:4" ht="15" x14ac:dyDescent="0.25">
      <c r="A550" s="331" t="s">
        <v>642</v>
      </c>
      <c r="B550" s="329" t="s">
        <v>643</v>
      </c>
      <c r="C550" s="329"/>
      <c r="D550" s="329"/>
    </row>
    <row r="551" spans="1:4" ht="15" x14ac:dyDescent="0.25">
      <c r="A551" s="331" t="s">
        <v>236</v>
      </c>
      <c r="B551" s="329" t="s">
        <v>648</v>
      </c>
      <c r="C551" s="329"/>
      <c r="D551" s="329"/>
    </row>
    <row r="552" spans="1:4" ht="15" x14ac:dyDescent="0.25">
      <c r="A552" s="331" t="s">
        <v>223</v>
      </c>
      <c r="B552" s="329" t="s">
        <v>660</v>
      </c>
      <c r="C552" s="329"/>
      <c r="D552" s="329"/>
    </row>
    <row r="553" spans="1:4" ht="15" x14ac:dyDescent="0.25">
      <c r="A553" s="331" t="s">
        <v>128</v>
      </c>
      <c r="B553" s="329" t="s">
        <v>693</v>
      </c>
      <c r="C553" s="329"/>
      <c r="D553" s="329"/>
    </row>
    <row r="554" spans="1:4" ht="15" x14ac:dyDescent="0.25">
      <c r="A554" s="331" t="s">
        <v>204</v>
      </c>
      <c r="B554" s="329" t="s">
        <v>696</v>
      </c>
      <c r="C554" s="329"/>
      <c r="D554" s="329"/>
    </row>
    <row r="555" spans="1:4" ht="15" x14ac:dyDescent="0.25">
      <c r="A555" s="331" t="s">
        <v>158</v>
      </c>
      <c r="B555" s="329" t="s">
        <v>706</v>
      </c>
      <c r="C555" s="329"/>
      <c r="D555" s="329"/>
    </row>
    <row r="556" spans="1:4" ht="15" x14ac:dyDescent="0.25">
      <c r="A556" s="331" t="s">
        <v>710</v>
      </c>
      <c r="B556" s="329" t="s">
        <v>706</v>
      </c>
      <c r="C556" s="329"/>
      <c r="D556" s="329"/>
    </row>
    <row r="557" spans="1:4" ht="15" x14ac:dyDescent="0.25">
      <c r="A557" s="331" t="s">
        <v>157</v>
      </c>
      <c r="B557" s="329" t="s">
        <v>706</v>
      </c>
      <c r="C557" s="329"/>
    </row>
    <row r="558" spans="1:4" ht="15" x14ac:dyDescent="0.25">
      <c r="A558" s="331" t="s">
        <v>717</v>
      </c>
      <c r="B558" s="329" t="s">
        <v>706</v>
      </c>
      <c r="C558" s="329"/>
    </row>
    <row r="559" spans="1:4" ht="15" x14ac:dyDescent="0.25">
      <c r="A559" s="331" t="s">
        <v>726</v>
      </c>
      <c r="B559" s="329" t="s">
        <v>706</v>
      </c>
      <c r="C559" s="329"/>
    </row>
    <row r="560" spans="1:4" ht="15" x14ac:dyDescent="0.25">
      <c r="A560" s="331" t="s">
        <v>247</v>
      </c>
      <c r="B560" s="329" t="s">
        <v>731</v>
      </c>
      <c r="C560" s="329"/>
    </row>
    <row r="561" spans="1:3" ht="15" x14ac:dyDescent="0.25">
      <c r="A561" s="331" t="s">
        <v>748</v>
      </c>
      <c r="B561" s="329" t="s">
        <v>749</v>
      </c>
      <c r="C561" s="329"/>
    </row>
    <row r="562" spans="1:3" ht="15" x14ac:dyDescent="0.25">
      <c r="A562" s="331" t="s">
        <v>257</v>
      </c>
      <c r="B562" s="329" t="s">
        <v>753</v>
      </c>
      <c r="C562" s="329"/>
    </row>
    <row r="563" spans="1:3" ht="15" x14ac:dyDescent="0.25">
      <c r="A563" s="331" t="s">
        <v>149</v>
      </c>
      <c r="B563" s="329" t="s">
        <v>780</v>
      </c>
      <c r="C563" s="329"/>
    </row>
    <row r="564" spans="1:3" ht="15" x14ac:dyDescent="0.25">
      <c r="A564" s="331" t="s">
        <v>279</v>
      </c>
      <c r="B564" s="329" t="s">
        <v>783</v>
      </c>
      <c r="C564" s="329"/>
    </row>
    <row r="565" spans="1:3" ht="15" x14ac:dyDescent="0.25">
      <c r="A565" s="331" t="s">
        <v>271</v>
      </c>
      <c r="B565" s="329" t="s">
        <v>1105</v>
      </c>
      <c r="C565" s="329"/>
    </row>
    <row r="566" spans="1:3" ht="15" x14ac:dyDescent="0.25">
      <c r="A566" s="331" t="s">
        <v>132</v>
      </c>
      <c r="B566" s="329" t="s">
        <v>789</v>
      </c>
      <c r="C566" s="329"/>
    </row>
    <row r="567" spans="1:3" ht="15" x14ac:dyDescent="0.25">
      <c r="A567" s="331" t="s">
        <v>792</v>
      </c>
      <c r="B567" s="329" t="s">
        <v>793</v>
      </c>
      <c r="C567" s="329"/>
    </row>
    <row r="568" spans="1:3" ht="15" x14ac:dyDescent="0.25">
      <c r="A568" s="331" t="s">
        <v>196</v>
      </c>
      <c r="B568" s="329" t="s">
        <v>797</v>
      </c>
      <c r="C568" s="329"/>
    </row>
    <row r="569" spans="1:3" ht="15" x14ac:dyDescent="0.25">
      <c r="A569" s="331" t="s">
        <v>210</v>
      </c>
      <c r="B569" s="329" t="s">
        <v>801</v>
      </c>
      <c r="C569" s="329"/>
    </row>
    <row r="570" spans="1:3" ht="15" x14ac:dyDescent="0.25">
      <c r="A570" s="331" t="s">
        <v>217</v>
      </c>
      <c r="B570" s="329" t="s">
        <v>805</v>
      </c>
      <c r="C570" s="329"/>
    </row>
    <row r="571" spans="1:3" ht="15" x14ac:dyDescent="0.25">
      <c r="A571" s="331" t="s">
        <v>383</v>
      </c>
      <c r="B571" s="329" t="s">
        <v>810</v>
      </c>
      <c r="C571" s="329"/>
    </row>
    <row r="572" spans="1:3" ht="15" x14ac:dyDescent="0.25">
      <c r="A572" s="331" t="s">
        <v>216</v>
      </c>
      <c r="B572" s="329" t="s">
        <v>839</v>
      </c>
      <c r="C572" s="329"/>
    </row>
    <row r="573" spans="1:3" ht="15" x14ac:dyDescent="0.25">
      <c r="A573" s="331" t="s">
        <v>251</v>
      </c>
      <c r="B573" s="329" t="s">
        <v>846</v>
      </c>
      <c r="C573" s="329"/>
    </row>
    <row r="574" spans="1:3" ht="15" x14ac:dyDescent="0.25">
      <c r="A574" s="331" t="s">
        <v>200</v>
      </c>
      <c r="B574" s="329" t="s">
        <v>870</v>
      </c>
      <c r="C574" s="329"/>
    </row>
    <row r="575" spans="1:3" ht="15" x14ac:dyDescent="0.25">
      <c r="A575" s="331" t="s">
        <v>219</v>
      </c>
      <c r="B575" s="329" t="s">
        <v>892</v>
      </c>
      <c r="C575" s="329"/>
    </row>
    <row r="576" spans="1:3" ht="15" x14ac:dyDescent="0.25">
      <c r="A576" s="331" t="s">
        <v>895</v>
      </c>
      <c r="B576" s="329" t="s">
        <v>896</v>
      </c>
      <c r="C576" s="329"/>
    </row>
    <row r="577" spans="1:3" ht="15" x14ac:dyDescent="0.25">
      <c r="A577" s="331" t="s">
        <v>127</v>
      </c>
      <c r="B577" s="329" t="s">
        <v>899</v>
      </c>
      <c r="C577" s="329"/>
    </row>
    <row r="578" spans="1:3" ht="15" x14ac:dyDescent="0.25">
      <c r="A578" s="331" t="s">
        <v>903</v>
      </c>
      <c r="B578" s="329" t="s">
        <v>904</v>
      </c>
      <c r="C578" s="329"/>
    </row>
    <row r="579" spans="1:3" ht="15" x14ac:dyDescent="0.25">
      <c r="A579" s="331" t="s">
        <v>908</v>
      </c>
      <c r="B579" s="329" t="s">
        <v>909</v>
      </c>
      <c r="C579" s="329"/>
    </row>
    <row r="580" spans="1:3" ht="15" x14ac:dyDescent="0.25">
      <c r="A580" s="331" t="s">
        <v>913</v>
      </c>
      <c r="B580" s="329" t="s">
        <v>914</v>
      </c>
      <c r="C580" s="329"/>
    </row>
    <row r="581" spans="1:3" ht="15" x14ac:dyDescent="0.25">
      <c r="A581" s="331" t="s">
        <v>929</v>
      </c>
      <c r="B581" s="329" t="s">
        <v>930</v>
      </c>
      <c r="C581" s="329"/>
    </row>
    <row r="582" spans="1:3" ht="15" x14ac:dyDescent="0.25">
      <c r="A582" s="331" t="s">
        <v>1058</v>
      </c>
      <c r="B582" s="329" t="s">
        <v>1059</v>
      </c>
      <c r="C582" s="329"/>
    </row>
    <row r="583" spans="1:3" ht="15" x14ac:dyDescent="0.25">
      <c r="A583" s="331" t="s">
        <v>129</v>
      </c>
      <c r="B583" s="329" t="s">
        <v>1100</v>
      </c>
      <c r="C583" s="329"/>
    </row>
    <row r="584" spans="1:3" ht="15" x14ac:dyDescent="0.25">
      <c r="A584" s="331"/>
      <c r="B584" s="329"/>
      <c r="C584" s="329"/>
    </row>
    <row r="585" spans="1:3" ht="15" x14ac:dyDescent="0.25">
      <c r="B585" s="329"/>
    </row>
    <row r="586" spans="1:3" ht="15" x14ac:dyDescent="0.25">
      <c r="B586" s="329"/>
    </row>
    <row r="587" spans="1:3" ht="15" x14ac:dyDescent="0.25">
      <c r="B587" s="329"/>
    </row>
    <row r="588" spans="1:3" ht="15" x14ac:dyDescent="0.25">
      <c r="B588" s="329"/>
    </row>
    <row r="589" spans="1:3" ht="15" x14ac:dyDescent="0.25">
      <c r="B589" s="329"/>
    </row>
    <row r="590" spans="1:3" ht="15" x14ac:dyDescent="0.25">
      <c r="B590" s="329"/>
    </row>
    <row r="591" spans="1:3" ht="15" x14ac:dyDescent="0.25">
      <c r="B591" s="329"/>
    </row>
    <row r="592" spans="1:3" ht="15" x14ac:dyDescent="0.25">
      <c r="B592" s="329"/>
    </row>
    <row r="593" spans="2:2" ht="15" x14ac:dyDescent="0.25">
      <c r="B593" s="329"/>
    </row>
    <row r="594" spans="2:2" ht="15" x14ac:dyDescent="0.25">
      <c r="B594" s="329"/>
    </row>
    <row r="595" spans="2:2" ht="15" x14ac:dyDescent="0.25">
      <c r="B595" s="329"/>
    </row>
    <row r="596" spans="2:2" ht="15" x14ac:dyDescent="0.25">
      <c r="B596" s="329"/>
    </row>
    <row r="597" spans="2:2" ht="15" x14ac:dyDescent="0.25">
      <c r="B597" s="329"/>
    </row>
    <row r="598" spans="2:2" ht="15" x14ac:dyDescent="0.25">
      <c r="B598" s="329"/>
    </row>
    <row r="599" spans="2:2" ht="15" x14ac:dyDescent="0.25">
      <c r="B599" s="329"/>
    </row>
    <row r="600" spans="2:2" ht="15" x14ac:dyDescent="0.25">
      <c r="B600" s="329"/>
    </row>
    <row r="601" spans="2:2" ht="15" x14ac:dyDescent="0.25">
      <c r="B601" s="329"/>
    </row>
    <row r="602" spans="2:2" ht="15" x14ac:dyDescent="0.25">
      <c r="B602" s="329"/>
    </row>
    <row r="603" spans="2:2" ht="15" x14ac:dyDescent="0.25">
      <c r="B603" s="329"/>
    </row>
    <row r="604" spans="2:2" ht="15" x14ac:dyDescent="0.25">
      <c r="B604" s="329"/>
    </row>
    <row r="605" spans="2:2" ht="15" x14ac:dyDescent="0.25">
      <c r="B605" s="329"/>
    </row>
    <row r="606" spans="2:2" ht="15" x14ac:dyDescent="0.25">
      <c r="B606" s="329"/>
    </row>
    <row r="607" spans="2:2" ht="15" x14ac:dyDescent="0.25">
      <c r="B607" s="329"/>
    </row>
    <row r="608" spans="2:2" ht="15" x14ac:dyDescent="0.25">
      <c r="B608" s="329"/>
    </row>
    <row r="609" spans="2:2" ht="15" x14ac:dyDescent="0.25">
      <c r="B609" s="329"/>
    </row>
    <row r="610" spans="2:2" ht="15" x14ac:dyDescent="0.25">
      <c r="B610" s="329"/>
    </row>
    <row r="611" spans="2:2" ht="15" x14ac:dyDescent="0.25">
      <c r="B611" s="329"/>
    </row>
    <row r="612" spans="2:2" ht="15" x14ac:dyDescent="0.25">
      <c r="B612" s="329"/>
    </row>
    <row r="613" spans="2:2" ht="15" x14ac:dyDescent="0.25">
      <c r="B613" s="329"/>
    </row>
    <row r="614" spans="2:2" ht="15" x14ac:dyDescent="0.25">
      <c r="B614" s="329"/>
    </row>
    <row r="615" spans="2:2" ht="15" x14ac:dyDescent="0.25">
      <c r="B615" s="329"/>
    </row>
    <row r="616" spans="2:2" ht="15" x14ac:dyDescent="0.25">
      <c r="B616" s="329"/>
    </row>
    <row r="617" spans="2:2" ht="15" x14ac:dyDescent="0.25">
      <c r="B617" s="329"/>
    </row>
    <row r="618" spans="2:2" ht="15" x14ac:dyDescent="0.25">
      <c r="B618" s="329"/>
    </row>
    <row r="619" spans="2:2" ht="15" x14ac:dyDescent="0.25">
      <c r="B619" s="329"/>
    </row>
    <row r="620" spans="2:2" ht="15" x14ac:dyDescent="0.25">
      <c r="B620" s="329"/>
    </row>
    <row r="621" spans="2:2" ht="15" x14ac:dyDescent="0.25">
      <c r="B621" s="329"/>
    </row>
    <row r="622" spans="2:2" ht="15" x14ac:dyDescent="0.25">
      <c r="B622" s="329"/>
    </row>
    <row r="623" spans="2:2" ht="15" x14ac:dyDescent="0.25">
      <c r="B623" s="329"/>
    </row>
    <row r="624" spans="2:2" ht="15" x14ac:dyDescent="0.25">
      <c r="B624" s="329"/>
    </row>
    <row r="625" spans="2:2" ht="15" x14ac:dyDescent="0.25">
      <c r="B625" s="329"/>
    </row>
    <row r="626" spans="2:2" ht="15" x14ac:dyDescent="0.25">
      <c r="B626" s="329"/>
    </row>
    <row r="627" spans="2:2" ht="15" x14ac:dyDescent="0.25">
      <c r="B627" s="329"/>
    </row>
    <row r="628" spans="2:2" ht="15" x14ac:dyDescent="0.25">
      <c r="B628" s="329"/>
    </row>
  </sheetData>
  <autoFilter ref="A1:E517">
    <sortState ref="A2:E623">
      <sortCondition ref="A1:A623"/>
    </sortState>
  </autoFilter>
  <conditionalFormatting sqref="C135 C513 C449:C45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5 D4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2" footer="0.2"/>
  <pageSetup fitToHeight="1000" orientation="landscape" horizontalDpi="300" verticalDpi="300" r:id="rId1"/>
  <headerFooter alignWithMargins="0">
    <oddHeader>&amp;C
Reporte&amp;LSistema de Información de la Gestión Financiera
Periodo:2017&amp;RCC-003
27/06/2017 08:23:24
Página &amp;P de &amp;N
40222915072-SIGEF</oddHeader>
    <oddFooter>&amp;C&amp;L&amp;R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41</vt:i4>
      </vt:variant>
    </vt:vector>
  </HeadingPairs>
  <TitlesOfParts>
    <vt:vector size="49" baseType="lpstr">
      <vt:lpstr>PPNE1</vt:lpstr>
      <vt:lpstr>PPNE2</vt:lpstr>
      <vt:lpstr>PPNE2.1</vt:lpstr>
      <vt:lpstr>PPNE3</vt:lpstr>
      <vt:lpstr>PPNE4</vt:lpstr>
      <vt:lpstr>PPNE5</vt:lpstr>
      <vt:lpstr>Deuda</vt:lpstr>
      <vt:lpstr>Insumos</vt:lpstr>
      <vt:lpstr>Insumos</vt:lpstr>
      <vt:lpstr>lsAcabadosTextiles</vt:lpstr>
      <vt:lpstr>lsAireAcondicionado</vt:lpstr>
      <vt:lpstr>lsAlimentosyBebidas</vt:lpstr>
      <vt:lpstr>lsArticulosdePlastico</vt:lpstr>
      <vt:lpstr>lsElectrodomesticos</vt:lpstr>
      <vt:lpstr>lsEquiposComputos</vt:lpstr>
      <vt:lpstr>lsEquiposMedicos</vt:lpstr>
      <vt:lpstr>lsEquiposSeguridad</vt:lpstr>
      <vt:lpstr>lsEquiposTransporte</vt:lpstr>
      <vt:lpstr>lsEventosGenerales</vt:lpstr>
      <vt:lpstr>lsGasoil</vt:lpstr>
      <vt:lpstr>lsHerramientasMenores</vt:lpstr>
      <vt:lpstr>lsImpresionyEncuadernacion</vt:lpstr>
      <vt:lpstr>lsLlantasyNeumaticos</vt:lpstr>
      <vt:lpstr>lsMantenimiento</vt:lpstr>
      <vt:lpstr>lsMaterialesdeLimpieza</vt:lpstr>
      <vt:lpstr>lsMueblesdeAlojamiento</vt:lpstr>
      <vt:lpstr>lsMueblesdeOficina</vt:lpstr>
      <vt:lpstr>lsObrasMenoresEdificaciones</vt:lpstr>
      <vt:lpstr>lsOtrosEquipos</vt:lpstr>
      <vt:lpstr>lsPeaje</vt:lpstr>
      <vt:lpstr>lsPinturas</vt:lpstr>
      <vt:lpstr>lsProductosArtesGraficas</vt:lpstr>
      <vt:lpstr>lsProductosdeCemento</vt:lpstr>
      <vt:lpstr>lsProductosdeLoza</vt:lpstr>
      <vt:lpstr>lsProductosdePapel</vt:lpstr>
      <vt:lpstr>lsProductosdeVidrio</vt:lpstr>
      <vt:lpstr>lsProductosElectricos</vt:lpstr>
      <vt:lpstr>lsProductosMedicinalesH</vt:lpstr>
      <vt:lpstr>lsProductosMetalicos</vt:lpstr>
      <vt:lpstr>lsProductosQuimicos</vt:lpstr>
      <vt:lpstr>lsPublicidadyPropaganda</vt:lpstr>
      <vt:lpstr>lsServiciosTecnicosProfesionales</vt:lpstr>
      <vt:lpstr>lsTelecomunicaciones</vt:lpstr>
      <vt:lpstr>lsUtilesdeCocina</vt:lpstr>
      <vt:lpstr>lsUtilesdeOficina</vt:lpstr>
      <vt:lpstr>lsUtilesMenoresMQ</vt:lpstr>
      <vt:lpstr>lsViaticosDP</vt:lpstr>
      <vt:lpstr>PPNE4!Títulos_a_imprimir</vt:lpstr>
      <vt:lpstr>PPNE5!Títulos_a_imprimir</vt:lpstr>
    </vt:vector>
  </TitlesOfParts>
  <Company>sespas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Gonzalez</dc:creator>
  <cp:lastModifiedBy>Katherine Ruiz</cp:lastModifiedBy>
  <cp:lastPrinted>2019-06-17T13:19:12Z</cp:lastPrinted>
  <dcterms:created xsi:type="dcterms:W3CDTF">2007-07-31T17:41:49Z</dcterms:created>
  <dcterms:modified xsi:type="dcterms:W3CDTF">2020-01-14T16:21:08Z</dcterms:modified>
</cp:coreProperties>
</file>